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2.xml" ContentType="application/vnd.openxmlformats-officedocument.spreadsheetml.work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0.xml" ContentType="application/vnd.openxmlformats-officedocument.drawingml.chartshapes+xml"/>
  <Override PartName="/xl/drawings/drawing2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2.xml" ContentType="application/vnd.openxmlformats-officedocument.drawingml.chartshapes+xml"/>
  <Override PartName="/xl/drawings/drawing2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24.xml" ContentType="application/vnd.openxmlformats-officedocument.drawingml.chartshapes+xml"/>
  <Override PartName="/xl/drawings/drawing25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26.xml" ContentType="application/vnd.openxmlformats-officedocument.drawingml.chartshapes+xml"/>
  <Override PartName="/xl/drawings/drawing27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28.xml" ContentType="application/vnd.openxmlformats-officedocument.drawingml.chartshapes+xml"/>
  <Override PartName="/xl/drawings/drawing29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Feed Grains\"/>
    </mc:Choice>
  </mc:AlternateContent>
  <xr:revisionPtr revIDLastSave="0" documentId="8_{1B808C1B-5AB0-4222-BE16-3D9A22FC05CE}" xr6:coauthVersionLast="47" xr6:coauthVersionMax="47" xr10:uidLastSave="{00000000-0000-0000-0000-000000000000}"/>
  <bookViews>
    <workbookView xWindow="1170" yWindow="1170" windowWidth="24165" windowHeight="14550" xr2:uid="{1EDA7DCE-EC16-410B-B21C-41D04F0BEAC4}"/>
  </bookViews>
  <sheets>
    <sheet name="USDA Comp" sheetId="1" r:id="rId1"/>
    <sheet name="Chart10" sheetId="2" r:id="rId2"/>
    <sheet name="Chart11" sheetId="3" r:id="rId3"/>
    <sheet name="Corn Grind Chart" sheetId="4" r:id="rId4"/>
    <sheet name="Yield Scenarios" sheetId="5" r:id="rId5"/>
    <sheet name="Chart12" sheetId="6" r:id="rId6"/>
    <sheet name="Chart13" sheetId="7" r:id="rId7"/>
    <sheet name="Chart14" sheetId="8" r:id="rId8"/>
    <sheet name="Sep - Nov Use" sheetId="9" r:id="rId9"/>
    <sheet name="Dec-Feb Use" sheetId="10" r:id="rId10"/>
    <sheet name="Jun-Aug Use" sheetId="11" r:id="rId11"/>
    <sheet name="Chart16" sheetId="12" r:id="rId12"/>
    <sheet name="Chart17" sheetId="13" r:id="rId13"/>
    <sheet name="Chart18" sheetId="14" r:id="rId14"/>
    <sheet name="Mar-May FSI" sheetId="15" r:id="rId15"/>
    <sheet name="Jun-Aug FSI" sheetId="16" r:id="rId16"/>
    <sheet name="Acres - Stacked Column" sheetId="17" r:id="rId17"/>
    <sheet name="Corn" sheetId="18" r:id="rId18"/>
    <sheet name="Sorghum" sheetId="19" r:id="rId19"/>
    <sheet name="Barley" sheetId="20" r:id="rId20"/>
    <sheet name="Oats" sheetId="21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263" i="21" l="1"/>
  <c r="AX263" i="21"/>
  <c r="AW263" i="21"/>
  <c r="AV263" i="21"/>
  <c r="AU263" i="21"/>
  <c r="AT263" i="21"/>
  <c r="AS263" i="21"/>
  <c r="AR263" i="21"/>
  <c r="AQ263" i="21"/>
  <c r="AP263" i="21"/>
  <c r="AN236" i="21"/>
  <c r="AM236" i="21"/>
  <c r="AL236" i="21"/>
  <c r="AK236" i="21"/>
  <c r="AJ236" i="21"/>
  <c r="AI236" i="21"/>
  <c r="AG236" i="21"/>
  <c r="AF236" i="21"/>
  <c r="AE236" i="21"/>
  <c r="AD236" i="21"/>
  <c r="AU235" i="21"/>
  <c r="AT235" i="21"/>
  <c r="AN235" i="21"/>
  <c r="AM235" i="21"/>
  <c r="AL235" i="21"/>
  <c r="AK235" i="21"/>
  <c r="AJ235" i="21"/>
  <c r="AI235" i="21"/>
  <c r="AG235" i="21"/>
  <c r="AF235" i="21"/>
  <c r="AE235" i="21"/>
  <c r="AD235" i="21"/>
  <c r="AU234" i="21"/>
  <c r="AT234" i="21"/>
  <c r="AS234" i="21"/>
  <c r="AR234" i="21"/>
  <c r="AN234" i="21"/>
  <c r="AM234" i="21"/>
  <c r="AL234" i="21"/>
  <c r="AK234" i="21"/>
  <c r="AJ234" i="21"/>
  <c r="AI234" i="21"/>
  <c r="AG234" i="21"/>
  <c r="AF234" i="21"/>
  <c r="AE234" i="21"/>
  <c r="AD234" i="21"/>
  <c r="AY233" i="21"/>
  <c r="AX233" i="21"/>
  <c r="AW233" i="21"/>
  <c r="AV233" i="21"/>
  <c r="AU233" i="21"/>
  <c r="AU236" i="21" s="1"/>
  <c r="AT233" i="21"/>
  <c r="AT236" i="21" s="1"/>
  <c r="AS233" i="21"/>
  <c r="AR233" i="21"/>
  <c r="AQ233" i="21"/>
  <c r="AP233" i="21"/>
  <c r="AO233" i="21"/>
  <c r="AO234" i="21" s="1"/>
  <c r="AN233" i="21"/>
  <c r="AM233" i="21"/>
  <c r="AL233" i="21"/>
  <c r="AK233" i="21"/>
  <c r="AJ233" i="21"/>
  <c r="AI233" i="21"/>
  <c r="AH233" i="21"/>
  <c r="AG233" i="21"/>
  <c r="AF233" i="21"/>
  <c r="AE233" i="21"/>
  <c r="AD233" i="21"/>
  <c r="AC233" i="21"/>
  <c r="AC234" i="21" s="1"/>
  <c r="AB233" i="21"/>
  <c r="AA233" i="21"/>
  <c r="Z233" i="21"/>
  <c r="Y233" i="21"/>
  <c r="X233" i="21"/>
  <c r="W233" i="21"/>
  <c r="V233" i="21"/>
  <c r="U233" i="21"/>
  <c r="T233" i="21"/>
  <c r="S233" i="21"/>
  <c r="R233" i="21"/>
  <c r="Q233" i="21"/>
  <c r="P233" i="21"/>
  <c r="O233" i="21"/>
  <c r="N233" i="21"/>
  <c r="M233" i="21"/>
  <c r="L233" i="21"/>
  <c r="K233" i="21"/>
  <c r="J233" i="21"/>
  <c r="I233" i="21"/>
  <c r="H233" i="21"/>
  <c r="G233" i="21"/>
  <c r="F233" i="21"/>
  <c r="E233" i="21"/>
  <c r="D233" i="21"/>
  <c r="C233" i="21"/>
  <c r="B233" i="21"/>
  <c r="AY232" i="21"/>
  <c r="AX232" i="21"/>
  <c r="AW232" i="21"/>
  <c r="AV232" i="21"/>
  <c r="AU232" i="21"/>
  <c r="AK232" i="21"/>
  <c r="AJ232" i="21"/>
  <c r="AI232" i="21"/>
  <c r="AH232" i="21"/>
  <c r="AG232" i="21"/>
  <c r="AF232" i="21"/>
  <c r="AD232" i="21"/>
  <c r="AC232" i="21"/>
  <c r="AY231" i="21"/>
  <c r="AX231" i="21"/>
  <c r="AW231" i="21"/>
  <c r="AW87" i="21" s="1"/>
  <c r="AV231" i="21"/>
  <c r="AV87" i="21" s="1"/>
  <c r="AU231" i="21"/>
  <c r="AU87" i="21" s="1"/>
  <c r="AT231" i="21"/>
  <c r="AK231" i="21"/>
  <c r="AI231" i="21"/>
  <c r="AH231" i="21"/>
  <c r="AG231" i="21"/>
  <c r="AF231" i="21"/>
  <c r="AD231" i="21"/>
  <c r="AC231" i="21"/>
  <c r="AY230" i="21"/>
  <c r="AX230" i="21"/>
  <c r="AW230" i="21"/>
  <c r="AO230" i="21"/>
  <c r="AK230" i="21"/>
  <c r="AI230" i="21"/>
  <c r="AH230" i="21"/>
  <c r="AG230" i="21"/>
  <c r="AG87" i="21" s="1"/>
  <c r="AF230" i="21"/>
  <c r="AE230" i="21"/>
  <c r="AD230" i="21"/>
  <c r="AC230" i="21"/>
  <c r="AY229" i="21"/>
  <c r="AX229" i="21"/>
  <c r="AW229" i="21"/>
  <c r="AV229" i="21"/>
  <c r="AV230" i="21" s="1"/>
  <c r="AU229" i="21"/>
  <c r="AU230" i="21" s="1"/>
  <c r="AT229" i="21"/>
  <c r="AT230" i="21" s="1"/>
  <c r="AS229" i="21"/>
  <c r="AR229" i="21"/>
  <c r="AQ229" i="21"/>
  <c r="AP229" i="21"/>
  <c r="AO229" i="21"/>
  <c r="AN229" i="21"/>
  <c r="AM229" i="21"/>
  <c r="AL229" i="21"/>
  <c r="AL230" i="21" s="1"/>
  <c r="AK229" i="21"/>
  <c r="AJ229" i="21"/>
  <c r="AJ230" i="21" s="1"/>
  <c r="AI229" i="21"/>
  <c r="AH229" i="21"/>
  <c r="AG229" i="21"/>
  <c r="AF229" i="21"/>
  <c r="AE229" i="21"/>
  <c r="AE231" i="21" s="1"/>
  <c r="AD229" i="21"/>
  <c r="AC229" i="21"/>
  <c r="AB229" i="21"/>
  <c r="AA229" i="21"/>
  <c r="Z229" i="21"/>
  <c r="Y229" i="21"/>
  <c r="X229" i="21"/>
  <c r="W229" i="21"/>
  <c r="V229" i="21"/>
  <c r="U229" i="21"/>
  <c r="T229" i="21"/>
  <c r="S229" i="21"/>
  <c r="R229" i="21"/>
  <c r="Q229" i="21"/>
  <c r="P229" i="21"/>
  <c r="O229" i="21"/>
  <c r="N229" i="21"/>
  <c r="M229" i="21"/>
  <c r="L229" i="21"/>
  <c r="K229" i="21"/>
  <c r="J229" i="21"/>
  <c r="I229" i="21"/>
  <c r="H229" i="21"/>
  <c r="G229" i="21"/>
  <c r="F229" i="21"/>
  <c r="E229" i="21"/>
  <c r="D229" i="21"/>
  <c r="C229" i="21"/>
  <c r="B229" i="21"/>
  <c r="AY228" i="21"/>
  <c r="AX228" i="21"/>
  <c r="AW228" i="21"/>
  <c r="AV228" i="21"/>
  <c r="AU228" i="21"/>
  <c r="AT228" i="21"/>
  <c r="AS228" i="21"/>
  <c r="AR228" i="21"/>
  <c r="AQ228" i="21"/>
  <c r="AP228" i="21"/>
  <c r="AH228" i="21"/>
  <c r="AG228" i="21"/>
  <c r="AF228" i="21"/>
  <c r="AE228" i="21"/>
  <c r="AD228" i="21"/>
  <c r="AC228" i="21"/>
  <c r="AY227" i="21"/>
  <c r="AW227" i="21"/>
  <c r="AV227" i="21"/>
  <c r="AU227" i="21"/>
  <c r="AT227" i="21"/>
  <c r="AS227" i="21"/>
  <c r="AR227" i="21"/>
  <c r="AQ227" i="21"/>
  <c r="AP227" i="21"/>
  <c r="AN227" i="21"/>
  <c r="AH227" i="21"/>
  <c r="AF227" i="21"/>
  <c r="AE227" i="21"/>
  <c r="AD227" i="21"/>
  <c r="AC227" i="21"/>
  <c r="AY226" i="21"/>
  <c r="AX226" i="21"/>
  <c r="AW226" i="21"/>
  <c r="AV226" i="21"/>
  <c r="AU226" i="21"/>
  <c r="AT226" i="21"/>
  <c r="AS226" i="21"/>
  <c r="AR226" i="21"/>
  <c r="AQ226" i="21"/>
  <c r="AH226" i="21"/>
  <c r="AF226" i="21"/>
  <c r="AE226" i="21"/>
  <c r="AD226" i="21"/>
  <c r="AC226" i="21"/>
  <c r="AY225" i="21"/>
  <c r="AX225" i="21"/>
  <c r="AX227" i="21" s="1"/>
  <c r="AW225" i="21"/>
  <c r="AV225" i="21"/>
  <c r="AU225" i="21"/>
  <c r="AT225" i="21"/>
  <c r="AS225" i="21"/>
  <c r="AR225" i="21"/>
  <c r="AQ225" i="21"/>
  <c r="AP225" i="21"/>
  <c r="AP226" i="21" s="1"/>
  <c r="AO225" i="21"/>
  <c r="AN225" i="21"/>
  <c r="AM225" i="21"/>
  <c r="AL225" i="21"/>
  <c r="AK225" i="21"/>
  <c r="AJ225" i="21"/>
  <c r="AI225" i="21"/>
  <c r="AI226" i="21" s="1"/>
  <c r="AH225" i="21"/>
  <c r="AG225" i="21"/>
  <c r="AG226" i="21" s="1"/>
  <c r="AF225" i="21"/>
  <c r="AE225" i="21"/>
  <c r="AD225" i="21"/>
  <c r="AC225" i="21"/>
  <c r="AB225" i="21"/>
  <c r="AA225" i="21"/>
  <c r="Z225" i="21"/>
  <c r="Y225" i="21"/>
  <c r="X225" i="21"/>
  <c r="W225" i="21"/>
  <c r="V225" i="21"/>
  <c r="U225" i="21"/>
  <c r="T225" i="21"/>
  <c r="S225" i="21"/>
  <c r="R225" i="21"/>
  <c r="Q225" i="21"/>
  <c r="P225" i="21"/>
  <c r="O225" i="21"/>
  <c r="N225" i="21"/>
  <c r="M225" i="21"/>
  <c r="L225" i="21"/>
  <c r="K225" i="21"/>
  <c r="J225" i="21"/>
  <c r="I225" i="21"/>
  <c r="H225" i="21"/>
  <c r="G225" i="21"/>
  <c r="F225" i="21"/>
  <c r="E225" i="21"/>
  <c r="D225" i="21"/>
  <c r="C225" i="21"/>
  <c r="B225" i="21"/>
  <c r="AY224" i="21"/>
  <c r="AX224" i="21"/>
  <c r="AW224" i="21"/>
  <c r="AV224" i="21"/>
  <c r="AU224" i="21"/>
  <c r="AT224" i="21"/>
  <c r="AR224" i="21"/>
  <c r="AQ224" i="21"/>
  <c r="AP224" i="21"/>
  <c r="AO224" i="21"/>
  <c r="AN224" i="21"/>
  <c r="AM224" i="21"/>
  <c r="AE224" i="21"/>
  <c r="AD224" i="21"/>
  <c r="AC224" i="21"/>
  <c r="AY223" i="21"/>
  <c r="AX223" i="21"/>
  <c r="AW223" i="21"/>
  <c r="AV223" i="21"/>
  <c r="AT223" i="21"/>
  <c r="AR223" i="21"/>
  <c r="AQ223" i="21"/>
  <c r="AP223" i="21"/>
  <c r="AO223" i="21"/>
  <c r="AN223" i="21"/>
  <c r="AM223" i="21"/>
  <c r="AL223" i="21"/>
  <c r="AK223" i="21"/>
  <c r="AE223" i="21"/>
  <c r="AC223" i="21"/>
  <c r="AY222" i="21"/>
  <c r="AX222" i="21"/>
  <c r="AW222" i="21"/>
  <c r="AV222" i="21"/>
  <c r="AU222" i="21"/>
  <c r="AT222" i="21"/>
  <c r="AR222" i="21"/>
  <c r="AQ222" i="21"/>
  <c r="AP222" i="21"/>
  <c r="AO222" i="21"/>
  <c r="AN222" i="21"/>
  <c r="AM222" i="21"/>
  <c r="AL222" i="21"/>
  <c r="AK222" i="21"/>
  <c r="AJ222" i="21"/>
  <c r="AE222" i="21"/>
  <c r="AC222" i="21"/>
  <c r="AY221" i="21"/>
  <c r="AX221" i="21"/>
  <c r="AW221" i="21"/>
  <c r="AV221" i="21"/>
  <c r="AU221" i="21"/>
  <c r="AU223" i="21" s="1"/>
  <c r="AT221" i="21"/>
  <c r="AS221" i="21"/>
  <c r="AR221" i="21"/>
  <c r="AQ221" i="21"/>
  <c r="AP221" i="21"/>
  <c r="AO221" i="21"/>
  <c r="AN221" i="21"/>
  <c r="AM221" i="21"/>
  <c r="AL221" i="21"/>
  <c r="AL224" i="21" s="1"/>
  <c r="AK221" i="21"/>
  <c r="AK224" i="21" s="1"/>
  <c r="AJ221" i="21"/>
  <c r="AI221" i="21"/>
  <c r="AH221" i="21"/>
  <c r="AG221" i="21"/>
  <c r="AF221" i="21"/>
  <c r="AF222" i="21" s="1"/>
  <c r="AE221" i="21"/>
  <c r="AD221" i="21"/>
  <c r="AD222" i="21" s="1"/>
  <c r="AC221" i="21"/>
  <c r="AB221" i="21"/>
  <c r="AA221" i="21"/>
  <c r="Z221" i="21"/>
  <c r="Y221" i="21"/>
  <c r="X221" i="21"/>
  <c r="W221" i="21"/>
  <c r="V221" i="21"/>
  <c r="U221" i="21"/>
  <c r="T221" i="21"/>
  <c r="S221" i="21"/>
  <c r="R221" i="21"/>
  <c r="Q221" i="21"/>
  <c r="P221" i="21"/>
  <c r="O221" i="21"/>
  <c r="N221" i="21"/>
  <c r="M221" i="21"/>
  <c r="L221" i="21"/>
  <c r="K221" i="21"/>
  <c r="J221" i="21"/>
  <c r="I221" i="21"/>
  <c r="H221" i="21"/>
  <c r="G221" i="21"/>
  <c r="F221" i="21"/>
  <c r="E221" i="21"/>
  <c r="D221" i="21"/>
  <c r="C221" i="21"/>
  <c r="B221" i="21"/>
  <c r="AY213" i="21"/>
  <c r="AX213" i="21"/>
  <c r="AW213" i="21"/>
  <c r="AV213" i="21"/>
  <c r="AU213" i="21"/>
  <c r="AT213" i="21"/>
  <c r="AS213" i="21"/>
  <c r="AR213" i="21"/>
  <c r="AQ213" i="21"/>
  <c r="AP213" i="21"/>
  <c r="AO213" i="21"/>
  <c r="AN213" i="21"/>
  <c r="AM213" i="21"/>
  <c r="AL213" i="21"/>
  <c r="AK213" i="21"/>
  <c r="AJ213" i="21"/>
  <c r="AI213" i="21"/>
  <c r="AH213" i="21"/>
  <c r="AG213" i="21"/>
  <c r="AF213" i="21"/>
  <c r="AE213" i="21"/>
  <c r="AD213" i="21"/>
  <c r="AC213" i="21"/>
  <c r="AB213" i="21"/>
  <c r="AA213" i="21"/>
  <c r="Z213" i="21"/>
  <c r="Y213" i="21"/>
  <c r="X213" i="21"/>
  <c r="W213" i="21"/>
  <c r="V213" i="21"/>
  <c r="U213" i="21"/>
  <c r="T213" i="21"/>
  <c r="S213" i="21"/>
  <c r="R213" i="21"/>
  <c r="Q213" i="21"/>
  <c r="P213" i="21"/>
  <c r="O213" i="21"/>
  <c r="N213" i="21"/>
  <c r="M213" i="21"/>
  <c r="L213" i="21"/>
  <c r="K213" i="21"/>
  <c r="J213" i="21"/>
  <c r="I213" i="21"/>
  <c r="H213" i="21"/>
  <c r="G213" i="21"/>
  <c r="F213" i="21"/>
  <c r="E213" i="21"/>
  <c r="D213" i="21"/>
  <c r="C213" i="21"/>
  <c r="B213" i="21"/>
  <c r="BA212" i="21"/>
  <c r="AZ212" i="21"/>
  <c r="BA211" i="21"/>
  <c r="AZ211" i="21"/>
  <c r="AZ210" i="21"/>
  <c r="BA209" i="21"/>
  <c r="AZ209" i="21"/>
  <c r="BA208" i="21"/>
  <c r="AZ208" i="21"/>
  <c r="AZ207" i="21"/>
  <c r="AZ206" i="21"/>
  <c r="BA205" i="21"/>
  <c r="AZ205" i="21"/>
  <c r="AZ204" i="21"/>
  <c r="BA203" i="21"/>
  <c r="AZ203" i="21"/>
  <c r="BA202" i="21"/>
  <c r="AZ202" i="21"/>
  <c r="AZ201" i="21"/>
  <c r="AQ196" i="21"/>
  <c r="AP196" i="21"/>
  <c r="AO196" i="21"/>
  <c r="AN196" i="21"/>
  <c r="AM196" i="21"/>
  <c r="AL196" i="21"/>
  <c r="AK196" i="21"/>
  <c r="AJ196" i="21"/>
  <c r="AI196" i="21"/>
  <c r="AH196" i="21"/>
  <c r="AG196" i="21"/>
  <c r="AF196" i="21"/>
  <c r="AE196" i="21"/>
  <c r="AD196" i="21"/>
  <c r="AC196" i="21"/>
  <c r="AB196" i="21"/>
  <c r="AA196" i="21"/>
  <c r="Z196" i="21"/>
  <c r="Y196" i="21"/>
  <c r="X196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AR195" i="21"/>
  <c r="AQ195" i="21"/>
  <c r="AP195" i="21"/>
  <c r="AO195" i="21"/>
  <c r="AN195" i="21"/>
  <c r="AM195" i="21"/>
  <c r="AL195" i="21"/>
  <c r="AK195" i="21"/>
  <c r="AJ195" i="21"/>
  <c r="AI195" i="21"/>
  <c r="AH195" i="21"/>
  <c r="AG195" i="21"/>
  <c r="AF195" i="21"/>
  <c r="AE195" i="21"/>
  <c r="AD195" i="21"/>
  <c r="AC195" i="21"/>
  <c r="AB195" i="21"/>
  <c r="AA195" i="21"/>
  <c r="Z195" i="21"/>
  <c r="Y195" i="21"/>
  <c r="X195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AR194" i="21"/>
  <c r="AQ194" i="21"/>
  <c r="AP194" i="21"/>
  <c r="AO194" i="21"/>
  <c r="AN194" i="21"/>
  <c r="AM194" i="21"/>
  <c r="AL194" i="21"/>
  <c r="AK194" i="21"/>
  <c r="AJ194" i="21"/>
  <c r="AI194" i="21"/>
  <c r="AH194" i="21"/>
  <c r="AG194" i="21"/>
  <c r="AF194" i="21"/>
  <c r="AE194" i="21"/>
  <c r="AD194" i="21"/>
  <c r="AC194" i="21"/>
  <c r="AB194" i="21"/>
  <c r="AA194" i="21"/>
  <c r="Z194" i="21"/>
  <c r="Y194" i="21"/>
  <c r="X194" i="21"/>
  <c r="W194" i="21"/>
  <c r="V194" i="21"/>
  <c r="U194" i="21"/>
  <c r="T194" i="21"/>
  <c r="S194" i="21"/>
  <c r="R194" i="21"/>
  <c r="Q194" i="21"/>
  <c r="P194" i="21"/>
  <c r="O194" i="21"/>
  <c r="N194" i="21"/>
  <c r="M194" i="21"/>
  <c r="L194" i="21"/>
  <c r="K194" i="21"/>
  <c r="J194" i="21"/>
  <c r="I194" i="21"/>
  <c r="H194" i="21"/>
  <c r="G194" i="21"/>
  <c r="F194" i="21"/>
  <c r="E194" i="21"/>
  <c r="D194" i="21"/>
  <c r="C194" i="21"/>
  <c r="B194" i="21"/>
  <c r="AR193" i="21"/>
  <c r="AQ193" i="21"/>
  <c r="AP193" i="21"/>
  <c r="AO193" i="21"/>
  <c r="AN193" i="21"/>
  <c r="AM193" i="21"/>
  <c r="AL193" i="21"/>
  <c r="AK193" i="21"/>
  <c r="AJ193" i="21"/>
  <c r="AI193" i="21"/>
  <c r="AH193" i="21"/>
  <c r="AG193" i="21"/>
  <c r="AF193" i="21"/>
  <c r="AE193" i="21"/>
  <c r="AD193" i="21"/>
  <c r="AC193" i="21"/>
  <c r="AB193" i="21"/>
  <c r="AA193" i="21"/>
  <c r="Z193" i="21"/>
  <c r="Y193" i="21"/>
  <c r="X193" i="21"/>
  <c r="W193" i="21"/>
  <c r="V193" i="21"/>
  <c r="U193" i="21"/>
  <c r="T193" i="21"/>
  <c r="S193" i="21"/>
  <c r="R193" i="21"/>
  <c r="Q193" i="21"/>
  <c r="P193" i="21"/>
  <c r="O193" i="21"/>
  <c r="N193" i="21"/>
  <c r="M193" i="21"/>
  <c r="L193" i="21"/>
  <c r="K193" i="21"/>
  <c r="J193" i="21"/>
  <c r="I193" i="21"/>
  <c r="H193" i="21"/>
  <c r="G193" i="21"/>
  <c r="F193" i="21"/>
  <c r="E193" i="21"/>
  <c r="D193" i="21"/>
  <c r="C193" i="21"/>
  <c r="B193" i="21"/>
  <c r="AR192" i="21"/>
  <c r="AQ192" i="21"/>
  <c r="AP192" i="21"/>
  <c r="AO192" i="21"/>
  <c r="AN192" i="21"/>
  <c r="AM192" i="21"/>
  <c r="AL192" i="21"/>
  <c r="AK192" i="21"/>
  <c r="AJ192" i="21"/>
  <c r="AI192" i="21"/>
  <c r="AH192" i="21"/>
  <c r="AG192" i="21"/>
  <c r="AF192" i="21"/>
  <c r="AE192" i="21"/>
  <c r="AD192" i="21"/>
  <c r="AC192" i="21"/>
  <c r="AB192" i="21"/>
  <c r="AA192" i="21"/>
  <c r="Z192" i="21"/>
  <c r="Y192" i="21"/>
  <c r="X192" i="21"/>
  <c r="W192" i="21"/>
  <c r="V192" i="21"/>
  <c r="U192" i="21"/>
  <c r="T192" i="21"/>
  <c r="S192" i="21"/>
  <c r="R192" i="21"/>
  <c r="Q192" i="21"/>
  <c r="P192" i="21"/>
  <c r="O192" i="21"/>
  <c r="N192" i="21"/>
  <c r="M192" i="21"/>
  <c r="L192" i="21"/>
  <c r="K192" i="21"/>
  <c r="J192" i="21"/>
  <c r="I192" i="21"/>
  <c r="H192" i="21"/>
  <c r="G192" i="21"/>
  <c r="F192" i="21"/>
  <c r="E192" i="21"/>
  <c r="D192" i="21"/>
  <c r="C192" i="21"/>
  <c r="B192" i="21"/>
  <c r="AR191" i="21"/>
  <c r="AQ191" i="21"/>
  <c r="AP191" i="21"/>
  <c r="AO191" i="21"/>
  <c r="AN191" i="21"/>
  <c r="AM191" i="21"/>
  <c r="AL191" i="21"/>
  <c r="AK191" i="21"/>
  <c r="AJ191" i="21"/>
  <c r="AI191" i="21"/>
  <c r="AH191" i="21"/>
  <c r="AG191" i="21"/>
  <c r="AF191" i="21"/>
  <c r="AE191" i="21"/>
  <c r="AD191" i="21"/>
  <c r="AC191" i="21"/>
  <c r="AB191" i="21"/>
  <c r="AA191" i="21"/>
  <c r="Z191" i="21"/>
  <c r="Y191" i="21"/>
  <c r="X191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AR190" i="21"/>
  <c r="AQ190" i="21"/>
  <c r="AP190" i="21"/>
  <c r="AO190" i="21"/>
  <c r="AN190" i="21"/>
  <c r="AM190" i="21"/>
  <c r="AL190" i="21"/>
  <c r="AK190" i="21"/>
  <c r="AJ190" i="21"/>
  <c r="AI190" i="21"/>
  <c r="AH190" i="21"/>
  <c r="AG190" i="21"/>
  <c r="AF190" i="21"/>
  <c r="AE190" i="21"/>
  <c r="AD190" i="21"/>
  <c r="AC190" i="21"/>
  <c r="AB190" i="21"/>
  <c r="AA190" i="21"/>
  <c r="Z190" i="21"/>
  <c r="Y190" i="21"/>
  <c r="X190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AR189" i="21"/>
  <c r="AQ189" i="21"/>
  <c r="AP189" i="21"/>
  <c r="AO189" i="21"/>
  <c r="AN189" i="21"/>
  <c r="AM189" i="21"/>
  <c r="AL189" i="21"/>
  <c r="AK189" i="21"/>
  <c r="AJ189" i="21"/>
  <c r="AI189" i="21"/>
  <c r="AH189" i="21"/>
  <c r="AG189" i="21"/>
  <c r="AF189" i="21"/>
  <c r="AE189" i="21"/>
  <c r="AD189" i="21"/>
  <c r="AC189" i="21"/>
  <c r="AB189" i="21"/>
  <c r="AA189" i="21"/>
  <c r="Z189" i="21"/>
  <c r="Y189" i="21"/>
  <c r="X189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AR188" i="21"/>
  <c r="AQ188" i="21"/>
  <c r="AP188" i="21"/>
  <c r="AO188" i="21"/>
  <c r="AN188" i="21"/>
  <c r="AM188" i="21"/>
  <c r="AL188" i="21"/>
  <c r="AK188" i="21"/>
  <c r="AJ188" i="21"/>
  <c r="AI188" i="21"/>
  <c r="AH188" i="21"/>
  <c r="AG188" i="21"/>
  <c r="AF188" i="21"/>
  <c r="AE188" i="21"/>
  <c r="AD188" i="21"/>
  <c r="AC188" i="21"/>
  <c r="AB188" i="21"/>
  <c r="AA188" i="21"/>
  <c r="Z188" i="21"/>
  <c r="Y188" i="21"/>
  <c r="X188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AR187" i="21"/>
  <c r="AQ187" i="21"/>
  <c r="AP187" i="21"/>
  <c r="AO187" i="21"/>
  <c r="AN187" i="21"/>
  <c r="AM187" i="21"/>
  <c r="AL187" i="21"/>
  <c r="AK187" i="21"/>
  <c r="AJ187" i="21"/>
  <c r="AI187" i="21"/>
  <c r="AH187" i="21"/>
  <c r="AG187" i="21"/>
  <c r="AF187" i="21"/>
  <c r="AE187" i="21"/>
  <c r="AD187" i="21"/>
  <c r="AC187" i="21"/>
  <c r="AB187" i="21"/>
  <c r="AA187" i="21"/>
  <c r="Z187" i="21"/>
  <c r="Y187" i="21"/>
  <c r="X187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AR186" i="21"/>
  <c r="AQ186" i="21"/>
  <c r="AP186" i="21"/>
  <c r="AO186" i="21"/>
  <c r="AN186" i="21"/>
  <c r="AM186" i="21"/>
  <c r="AL186" i="21"/>
  <c r="AK186" i="21"/>
  <c r="AJ186" i="21"/>
  <c r="AI186" i="21"/>
  <c r="AH186" i="21"/>
  <c r="AG186" i="21"/>
  <c r="AF186" i="21"/>
  <c r="AE186" i="21"/>
  <c r="AD186" i="21"/>
  <c r="AC186" i="21"/>
  <c r="AB186" i="21"/>
  <c r="AA186" i="21"/>
  <c r="Z186" i="21"/>
  <c r="Y186" i="21"/>
  <c r="X186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AR185" i="21"/>
  <c r="AQ185" i="21"/>
  <c r="AP185" i="21"/>
  <c r="AO185" i="21"/>
  <c r="AN185" i="21"/>
  <c r="AM185" i="21"/>
  <c r="AL185" i="21"/>
  <c r="AK185" i="21"/>
  <c r="AJ185" i="21"/>
  <c r="AI185" i="21"/>
  <c r="AH185" i="21"/>
  <c r="AG185" i="21"/>
  <c r="AF185" i="21"/>
  <c r="AE185" i="21"/>
  <c r="AD185" i="21"/>
  <c r="AC185" i="21"/>
  <c r="AB185" i="21"/>
  <c r="AA185" i="21"/>
  <c r="Z185" i="21"/>
  <c r="Y185" i="21"/>
  <c r="X185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AB184" i="21"/>
  <c r="AY174" i="21"/>
  <c r="AX174" i="21"/>
  <c r="AW174" i="21"/>
  <c r="AV174" i="21"/>
  <c r="AU174" i="21"/>
  <c r="AT174" i="21"/>
  <c r="AS174" i="21"/>
  <c r="AR174" i="21"/>
  <c r="AQ174" i="21"/>
  <c r="AP174" i="21"/>
  <c r="AO174" i="21"/>
  <c r="AN174" i="21"/>
  <c r="AM174" i="21"/>
  <c r="AL174" i="21"/>
  <c r="AK174" i="21"/>
  <c r="AJ174" i="21"/>
  <c r="AI174" i="21"/>
  <c r="AH174" i="21"/>
  <c r="AG174" i="21"/>
  <c r="AF174" i="21"/>
  <c r="AE174" i="21"/>
  <c r="AD174" i="21"/>
  <c r="AC174" i="21"/>
  <c r="AB174" i="21"/>
  <c r="AA174" i="21"/>
  <c r="Z174" i="21"/>
  <c r="Y174" i="21"/>
  <c r="X174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L126" i="21"/>
  <c r="K126" i="21"/>
  <c r="BK123" i="21"/>
  <c r="AW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AX119" i="21"/>
  <c r="AX119" i="21" a="1"/>
  <c r="AW119" i="21" a="1"/>
  <c r="AW119" i="21" s="1"/>
  <c r="AV119" i="21" a="1"/>
  <c r="AV119" i="21" s="1"/>
  <c r="AU119" i="21" a="1"/>
  <c r="AU119" i="21" s="1"/>
  <c r="AT119" i="21" a="1"/>
  <c r="AT119" i="21" s="1"/>
  <c r="AS119" i="21" a="1"/>
  <c r="AS119" i="21" s="1"/>
  <c r="AR119" i="21" a="1"/>
  <c r="AR119" i="21" s="1"/>
  <c r="AQ119" i="21" a="1"/>
  <c r="AQ119" i="21" s="1"/>
  <c r="AQ31" i="21" s="1"/>
  <c r="AP119" i="21" a="1"/>
  <c r="AP119" i="21" s="1"/>
  <c r="AO119" i="21" a="1"/>
  <c r="AO119" i="21" s="1"/>
  <c r="AN119" i="21" a="1"/>
  <c r="AN119" i="21" s="1"/>
  <c r="AM119" i="21" a="1"/>
  <c r="AM119" i="21" s="1"/>
  <c r="AL119" i="21" a="1"/>
  <c r="AL119" i="21" s="1"/>
  <c r="AK119" i="21" a="1"/>
  <c r="AK119" i="21" s="1"/>
  <c r="AJ119" i="21"/>
  <c r="AJ119" i="21" a="1"/>
  <c r="AI119" i="21" a="1"/>
  <c r="AI119" i="21" s="1"/>
  <c r="AH119" i="21" a="1"/>
  <c r="AH119" i="21" s="1"/>
  <c r="AG119" i="21" a="1"/>
  <c r="AG119" i="21" s="1"/>
  <c r="AF119" i="21" a="1"/>
  <c r="AF119" i="21" s="1"/>
  <c r="AE119" i="21" a="1"/>
  <c r="AE119" i="21" s="1"/>
  <c r="AD119" i="21"/>
  <c r="AD119" i="21" a="1"/>
  <c r="AC119" i="21" a="1"/>
  <c r="AC119" i="21" s="1"/>
  <c r="AB119" i="21"/>
  <c r="AB119" i="21" a="1"/>
  <c r="AA119" i="21" a="1"/>
  <c r="AA119" i="21" s="1"/>
  <c r="AA31" i="21" s="1"/>
  <c r="Z119" i="21"/>
  <c r="Z119" i="21" a="1"/>
  <c r="Y119" i="21"/>
  <c r="Y119" i="21" a="1"/>
  <c r="X119" i="21" a="1"/>
  <c r="X119" i="21" s="1"/>
  <c r="W119" i="21" a="1"/>
  <c r="W119" i="21" s="1"/>
  <c r="V119" i="21" a="1"/>
  <c r="V119" i="21" s="1"/>
  <c r="U119" i="21"/>
  <c r="U119" i="21" a="1"/>
  <c r="T119" i="21" a="1"/>
  <c r="T119" i="21" s="1"/>
  <c r="AX118" i="21"/>
  <c r="AX118" i="21" a="1"/>
  <c r="AW118" i="21" a="1"/>
  <c r="AW118" i="21" s="1"/>
  <c r="AV118" i="21" a="1"/>
  <c r="AV118" i="21" s="1"/>
  <c r="AU118" i="21" a="1"/>
  <c r="AU118" i="21" s="1"/>
  <c r="AT118" i="21"/>
  <c r="AT118" i="21" a="1"/>
  <c r="AS118" i="21" a="1"/>
  <c r="AS118" i="21" s="1"/>
  <c r="AR118" i="21"/>
  <c r="AR118" i="21" a="1"/>
  <c r="AQ118" i="21" a="1"/>
  <c r="AQ118" i="21" s="1"/>
  <c r="AP118" i="21" a="1"/>
  <c r="AP118" i="21" s="1"/>
  <c r="AO118" i="21" a="1"/>
  <c r="AO118" i="21" s="1"/>
  <c r="AN118" i="21" a="1"/>
  <c r="AN118" i="21" s="1"/>
  <c r="AM118" i="21" a="1"/>
  <c r="AM118" i="21" s="1"/>
  <c r="AL118" i="21" a="1"/>
  <c r="AL118" i="21" s="1"/>
  <c r="AK118" i="21" a="1"/>
  <c r="AK118" i="21" s="1"/>
  <c r="AJ118" i="21"/>
  <c r="AJ31" i="21" s="1"/>
  <c r="AJ118" i="21" a="1"/>
  <c r="AI118" i="21" a="1"/>
  <c r="AI118" i="21" s="1"/>
  <c r="AI31" i="21" s="1"/>
  <c r="AH118" i="21"/>
  <c r="AH118" i="21" a="1"/>
  <c r="AG118" i="21"/>
  <c r="AG118" i="21" a="1"/>
  <c r="AF118" i="21" a="1"/>
  <c r="AF118" i="21" s="1"/>
  <c r="AE118" i="21" a="1"/>
  <c r="AE118" i="21" s="1"/>
  <c r="AD118" i="21" a="1"/>
  <c r="AD118" i="21" s="1"/>
  <c r="AC118" i="21" a="1"/>
  <c r="AC118" i="21" s="1"/>
  <c r="AB118" i="21"/>
  <c r="AB118" i="21" a="1"/>
  <c r="AA118" i="21"/>
  <c r="AA118" i="21" a="1"/>
  <c r="Z118" i="21"/>
  <c r="Z118" i="21" a="1"/>
  <c r="Y118" i="21" a="1"/>
  <c r="Y118" i="21" s="1"/>
  <c r="X118" i="21" a="1"/>
  <c r="X118" i="21" s="1"/>
  <c r="W118" i="21"/>
  <c r="W31" i="21" s="1"/>
  <c r="W118" i="21" a="1"/>
  <c r="V118" i="21" a="1"/>
  <c r="V118" i="21" s="1"/>
  <c r="U118" i="21" a="1"/>
  <c r="U118" i="21" s="1"/>
  <c r="T118" i="21" a="1"/>
  <c r="T118" i="21" s="1"/>
  <c r="AX117" i="21" a="1"/>
  <c r="AX117" i="21" s="1"/>
  <c r="AW117" i="21" a="1"/>
  <c r="AW117" i="21" s="1"/>
  <c r="AV117" i="21"/>
  <c r="AV117" i="21" a="1"/>
  <c r="AU117" i="21" a="1"/>
  <c r="AU117" i="21" s="1"/>
  <c r="AT117" i="21"/>
  <c r="AT117" i="21" a="1"/>
  <c r="AS117" i="21" a="1"/>
  <c r="AS117" i="21" s="1"/>
  <c r="AR117" i="21"/>
  <c r="AR117" i="21" a="1"/>
  <c r="AQ117" i="21"/>
  <c r="AQ117" i="21" a="1"/>
  <c r="AP117" i="21" a="1"/>
  <c r="AP117" i="21" s="1"/>
  <c r="AP31" i="21" s="1"/>
  <c r="AO117" i="21" a="1"/>
  <c r="AO117" i="21" s="1"/>
  <c r="AO31" i="21" s="1"/>
  <c r="AN117" i="21" a="1"/>
  <c r="AN117" i="21" s="1"/>
  <c r="AM117" i="21" a="1"/>
  <c r="AM117" i="21" s="1"/>
  <c r="AL117" i="21" a="1"/>
  <c r="AL117" i="21" s="1"/>
  <c r="AK117" i="21" a="1"/>
  <c r="AK117" i="21" s="1"/>
  <c r="AK31" i="21" s="1"/>
  <c r="AJ117" i="21" a="1"/>
  <c r="AJ117" i="21" s="1"/>
  <c r="AI117" i="21"/>
  <c r="AI117" i="21" a="1"/>
  <c r="AH117" i="21"/>
  <c r="AH117" i="21" a="1"/>
  <c r="AG117" i="21"/>
  <c r="AG117" i="21" a="1"/>
  <c r="AF117" i="21" a="1"/>
  <c r="AF117" i="21" s="1"/>
  <c r="AE117" i="21" a="1"/>
  <c r="AE117" i="21" s="1"/>
  <c r="AD117" i="21" a="1"/>
  <c r="AD117" i="21" s="1"/>
  <c r="AC117" i="21" a="1"/>
  <c r="AC117" i="21" s="1"/>
  <c r="AB117" i="21" a="1"/>
  <c r="AB117" i="21" s="1"/>
  <c r="AA117" i="21" a="1"/>
  <c r="AA117" i="21" s="1"/>
  <c r="Z117" i="21" a="1"/>
  <c r="Z117" i="21" s="1"/>
  <c r="Z31" i="21" s="1"/>
  <c r="Y117" i="21"/>
  <c r="Y117" i="21" a="1"/>
  <c r="X117" i="21" a="1"/>
  <c r="X117" i="21" s="1"/>
  <c r="X31" i="21" s="1"/>
  <c r="W117" i="21"/>
  <c r="W117" i="21" a="1"/>
  <c r="V117" i="21" a="1"/>
  <c r="V117" i="21" s="1"/>
  <c r="U117" i="21"/>
  <c r="U117" i="21" a="1"/>
  <c r="T117" i="21" a="1"/>
  <c r="T117" i="21" s="1"/>
  <c r="AX116" i="21"/>
  <c r="AX116" i="21" a="1"/>
  <c r="AW116" i="21" a="1"/>
  <c r="AW116" i="21" s="1"/>
  <c r="AV116" i="21" a="1"/>
  <c r="AV116" i="21" s="1"/>
  <c r="AU116" i="21" a="1"/>
  <c r="AU116" i="21" s="1"/>
  <c r="AT116" i="21" a="1"/>
  <c r="AT116" i="21" s="1"/>
  <c r="AS116" i="21"/>
  <c r="AS116" i="21" a="1"/>
  <c r="AR116" i="21" a="1"/>
  <c r="AR116" i="21" s="1"/>
  <c r="AQ116" i="21"/>
  <c r="AQ116" i="21" a="1"/>
  <c r="AP116" i="21" a="1"/>
  <c r="AP116" i="21" s="1"/>
  <c r="AP80" i="21" s="1"/>
  <c r="AO116" i="21" a="1"/>
  <c r="AO116" i="21" s="1"/>
  <c r="AN116" i="21"/>
  <c r="AN116" i="21" a="1"/>
  <c r="AM116" i="21" a="1"/>
  <c r="AM116" i="21" s="1"/>
  <c r="AL116" i="21"/>
  <c r="AL116" i="21" a="1"/>
  <c r="AK116" i="21" a="1"/>
  <c r="AK116" i="21" s="1"/>
  <c r="AJ116" i="21" a="1"/>
  <c r="AJ116" i="21" s="1"/>
  <c r="AI116" i="21" a="1"/>
  <c r="AI116" i="21" s="1"/>
  <c r="AH116" i="21" a="1"/>
  <c r="AH116" i="21" s="1"/>
  <c r="AG116" i="21" a="1"/>
  <c r="AG116" i="21" s="1"/>
  <c r="AF116" i="21"/>
  <c r="AF116" i="21" a="1"/>
  <c r="AE116" i="21" a="1"/>
  <c r="AE116" i="21" s="1"/>
  <c r="AD116" i="21" a="1"/>
  <c r="AD116" i="21" s="1"/>
  <c r="AC116" i="21" a="1"/>
  <c r="AC116" i="21" s="1"/>
  <c r="AB116" i="21"/>
  <c r="AB116" i="21" a="1"/>
  <c r="AA116" i="21"/>
  <c r="AA116" i="21" a="1"/>
  <c r="Z116" i="21" a="1"/>
  <c r="Z116" i="21" s="1"/>
  <c r="Y116" i="21" a="1"/>
  <c r="Y116" i="21" s="1"/>
  <c r="X116" i="21"/>
  <c r="X116" i="21" a="1"/>
  <c r="W116" i="21"/>
  <c r="W116" i="21" a="1"/>
  <c r="V116" i="21" a="1"/>
  <c r="V116" i="21" s="1"/>
  <c r="U116" i="21"/>
  <c r="U116" i="21" a="1"/>
  <c r="T116" i="21"/>
  <c r="T116" i="21" a="1"/>
  <c r="AX115" i="21" a="1"/>
  <c r="AX115" i="21" s="1"/>
  <c r="AX80" i="21" s="1"/>
  <c r="AW115" i="21" a="1"/>
  <c r="AW115" i="21" s="1"/>
  <c r="AW80" i="21" s="1"/>
  <c r="AV115" i="21"/>
  <c r="AV80" i="21" s="1"/>
  <c r="AV115" i="21" a="1"/>
  <c r="AU115" i="21" a="1"/>
  <c r="AU115" i="21" s="1"/>
  <c r="AT115" i="21"/>
  <c r="AT115" i="21" a="1"/>
  <c r="AS115" i="21" a="1"/>
  <c r="AS115" i="21" s="1"/>
  <c r="AR115" i="21"/>
  <c r="AR115" i="21" a="1"/>
  <c r="AQ115" i="21" a="1"/>
  <c r="AQ115" i="21" s="1"/>
  <c r="AP115" i="21"/>
  <c r="AP115" i="21" a="1"/>
  <c r="AO115" i="21"/>
  <c r="AO115" i="21" a="1"/>
  <c r="AN115" i="21" a="1"/>
  <c r="AN115" i="21" s="1"/>
  <c r="AM115" i="21" a="1"/>
  <c r="AM115" i="21" s="1"/>
  <c r="AL115" i="21" a="1"/>
  <c r="AL115" i="21" s="1"/>
  <c r="AK115" i="21" a="1"/>
  <c r="AK115" i="21" s="1"/>
  <c r="AJ115" i="21"/>
  <c r="AJ115" i="21" a="1"/>
  <c r="AI115" i="21"/>
  <c r="AI115" i="21" a="1"/>
  <c r="AH115" i="21" a="1"/>
  <c r="AH115" i="21" s="1"/>
  <c r="AG115" i="21"/>
  <c r="AG115" i="21" a="1"/>
  <c r="AF115" i="21"/>
  <c r="AF115" i="21" a="1"/>
  <c r="AE115" i="21" a="1"/>
  <c r="AE115" i="21" s="1"/>
  <c r="AD115" i="21" a="1"/>
  <c r="AD115" i="21" s="1"/>
  <c r="AC115" i="21" a="1"/>
  <c r="AC115" i="21" s="1"/>
  <c r="AB115" i="21" a="1"/>
  <c r="AB115" i="21" s="1"/>
  <c r="AB80" i="21" s="1"/>
  <c r="AA115" i="21" a="1"/>
  <c r="AA115" i="21" s="1"/>
  <c r="AA80" i="21" s="1"/>
  <c r="Z115" i="21" a="1"/>
  <c r="Z115" i="21" s="1"/>
  <c r="Z80" i="21" s="1"/>
  <c r="Y115" i="21" a="1"/>
  <c r="Y115" i="21" s="1"/>
  <c r="X115" i="21" a="1"/>
  <c r="X115" i="21" s="1"/>
  <c r="W115" i="21" a="1"/>
  <c r="W115" i="21" s="1"/>
  <c r="V115" i="21" a="1"/>
  <c r="V115" i="21" s="1"/>
  <c r="U115" i="21"/>
  <c r="U115" i="21" a="1"/>
  <c r="T115" i="21" a="1"/>
  <c r="T115" i="21" s="1"/>
  <c r="AX114" i="21" a="1"/>
  <c r="AX114" i="21" s="1"/>
  <c r="AW114" i="21"/>
  <c r="AW114" i="21" a="1"/>
  <c r="AV114" i="21"/>
  <c r="AV114" i="21" a="1"/>
  <c r="AU114" i="21" a="1"/>
  <c r="AU114" i="21" s="1"/>
  <c r="AT114" i="21"/>
  <c r="AT80" i="21" s="1"/>
  <c r="AT114" i="21" a="1"/>
  <c r="AS114" i="21" a="1"/>
  <c r="AS114" i="21" s="1"/>
  <c r="AS80" i="21" s="1"/>
  <c r="AR114" i="21" a="1"/>
  <c r="AR114" i="21" s="1"/>
  <c r="AQ114" i="21" a="1"/>
  <c r="AQ114" i="21" s="1"/>
  <c r="AQ80" i="21" s="1"/>
  <c r="AP114" i="21"/>
  <c r="AP114" i="21" a="1"/>
  <c r="AO114" i="21" a="1"/>
  <c r="AO114" i="21" s="1"/>
  <c r="AN114" i="21"/>
  <c r="AN114" i="21" a="1"/>
  <c r="AM114" i="21" a="1"/>
  <c r="AM114" i="21" s="1"/>
  <c r="AL114" i="21"/>
  <c r="AL114" i="21" a="1"/>
  <c r="AK114" i="21"/>
  <c r="AK114" i="21" a="1"/>
  <c r="AJ114" i="21"/>
  <c r="AJ114" i="21" a="1"/>
  <c r="AI114" i="21" a="1"/>
  <c r="AI114" i="21" s="1"/>
  <c r="AH114" i="21" a="1"/>
  <c r="AH114" i="21" s="1"/>
  <c r="AH80" i="21" s="1"/>
  <c r="AG114" i="21"/>
  <c r="AG114" i="21" a="1"/>
  <c r="AF114" i="21" a="1"/>
  <c r="AF114" i="21" s="1"/>
  <c r="AE114" i="21"/>
  <c r="AE114" i="21" a="1"/>
  <c r="AD114" i="21" a="1"/>
  <c r="AD114" i="21" s="1"/>
  <c r="AC114" i="21"/>
  <c r="AC114" i="21" a="1"/>
  <c r="AB114" i="21" a="1"/>
  <c r="AB114" i="21" s="1"/>
  <c r="AA114" i="21"/>
  <c r="AA114" i="21" a="1"/>
  <c r="Z114" i="21"/>
  <c r="Z114" i="21" a="1"/>
  <c r="Y114" i="21" a="1"/>
  <c r="Y114" i="21" s="1"/>
  <c r="X114" i="21"/>
  <c r="X80" i="21" s="1"/>
  <c r="X114" i="21" a="1"/>
  <c r="W114" i="21" a="1"/>
  <c r="W114" i="21" s="1"/>
  <c r="W80" i="21" s="1"/>
  <c r="V114" i="21" a="1"/>
  <c r="V114" i="21" s="1"/>
  <c r="V80" i="21" s="1"/>
  <c r="U114" i="21" a="1"/>
  <c r="U114" i="21" s="1"/>
  <c r="U80" i="21" s="1"/>
  <c r="T114" i="21"/>
  <c r="T80" i="21" s="1"/>
  <c r="T114" i="21" a="1"/>
  <c r="AX113" i="21"/>
  <c r="AX113" i="21" a="1"/>
  <c r="AW113" i="21" a="1"/>
  <c r="AW113" i="21" s="1"/>
  <c r="AV113" i="21"/>
  <c r="AV113" i="21" a="1"/>
  <c r="AU113" i="21" a="1"/>
  <c r="AU113" i="21" s="1"/>
  <c r="AT113" i="21"/>
  <c r="AT113" i="21" a="1"/>
  <c r="AS113" i="21"/>
  <c r="AS113" i="21" a="1"/>
  <c r="AR113" i="21" a="1"/>
  <c r="AR113" i="21" s="1"/>
  <c r="AR64" i="21" s="1"/>
  <c r="AQ113" i="21" a="1"/>
  <c r="AQ113" i="21" s="1"/>
  <c r="AQ64" i="21" s="1"/>
  <c r="AP113" i="21"/>
  <c r="AP64" i="21" s="1"/>
  <c r="AP113" i="21" a="1"/>
  <c r="AO113" i="21" a="1"/>
  <c r="AO113" i="21" s="1"/>
  <c r="AN113" i="21"/>
  <c r="AN113" i="21" a="1"/>
  <c r="AM113" i="21"/>
  <c r="AM113" i="21" a="1"/>
  <c r="AL113" i="21" a="1"/>
  <c r="AL113" i="21" s="1"/>
  <c r="AK113" i="21"/>
  <c r="AK113" i="21" a="1"/>
  <c r="AJ113" i="21" a="1"/>
  <c r="AJ113" i="21" s="1"/>
  <c r="AI113" i="21"/>
  <c r="AI113" i="21" a="1"/>
  <c r="AH113" i="21"/>
  <c r="AH113" i="21" a="1"/>
  <c r="AG113" i="21" a="1"/>
  <c r="AG113" i="21" s="1"/>
  <c r="AG64" i="21" s="1"/>
  <c r="AF113" i="21"/>
  <c r="AF64" i="21" s="1"/>
  <c r="AF113" i="21" a="1"/>
  <c r="AE113" i="21"/>
  <c r="AE64" i="21" s="1"/>
  <c r="AE113" i="21" a="1"/>
  <c r="AD113" i="21"/>
  <c r="AD113" i="21" a="1"/>
  <c r="AC113" i="21" a="1"/>
  <c r="AC113" i="21" s="1"/>
  <c r="AB113" i="21"/>
  <c r="AB113" i="21" a="1"/>
  <c r="AA113" i="21" a="1"/>
  <c r="AA113" i="21" s="1"/>
  <c r="Z113" i="21"/>
  <c r="Z113" i="21" a="1"/>
  <c r="Y113" i="21" a="1"/>
  <c r="Y113" i="21" s="1"/>
  <c r="X113" i="21"/>
  <c r="X113" i="21" a="1"/>
  <c r="W113" i="21"/>
  <c r="W113" i="21" a="1"/>
  <c r="V113" i="21" a="1"/>
  <c r="V113" i="21" s="1"/>
  <c r="U113" i="21" a="1"/>
  <c r="U113" i="21" s="1"/>
  <c r="T113" i="21"/>
  <c r="T113" i="21" a="1"/>
  <c r="AX112" i="21" a="1"/>
  <c r="AX112" i="21" s="1"/>
  <c r="AW112" i="21" a="1"/>
  <c r="AW112" i="21" s="1"/>
  <c r="AV112" i="21" a="1"/>
  <c r="AV112" i="21" s="1"/>
  <c r="AU112" i="21"/>
  <c r="AU112" i="21" a="1"/>
  <c r="AT112" i="21" a="1"/>
  <c r="AT112" i="21" s="1"/>
  <c r="AS112" i="21"/>
  <c r="AS112" i="21" a="1"/>
  <c r="AR112" i="21" a="1"/>
  <c r="AR112" i="21" s="1"/>
  <c r="AQ112" i="21"/>
  <c r="AQ112" i="21" a="1"/>
  <c r="AP112" i="21"/>
  <c r="AP112" i="21" a="1"/>
  <c r="AO112" i="21" a="1"/>
  <c r="AO112" i="21" s="1"/>
  <c r="AN112" i="21" a="1"/>
  <c r="AN112" i="21" s="1"/>
  <c r="AM112" i="21" a="1"/>
  <c r="AM112" i="21" s="1"/>
  <c r="AL112" i="21" a="1"/>
  <c r="AL112" i="21" s="1"/>
  <c r="AK112" i="21" a="1"/>
  <c r="AK112" i="21" s="1"/>
  <c r="AJ112" i="21"/>
  <c r="AJ112" i="21" a="1"/>
  <c r="AI112" i="21" a="1"/>
  <c r="AI112" i="21" s="1"/>
  <c r="AH112" i="21"/>
  <c r="AH112" i="21" a="1"/>
  <c r="AG112" i="21" a="1"/>
  <c r="AG112" i="21" s="1"/>
  <c r="AF112" i="21"/>
  <c r="AF112" i="21" a="1"/>
  <c r="AE112" i="21"/>
  <c r="AE112" i="21" a="1"/>
  <c r="AD112" i="21" a="1"/>
  <c r="AD112" i="21" s="1"/>
  <c r="AC112" i="21" a="1"/>
  <c r="AC112" i="21" s="1"/>
  <c r="AB112" i="21" a="1"/>
  <c r="AB112" i="21" s="1"/>
  <c r="AA112" i="21" a="1"/>
  <c r="AA112" i="21" s="1"/>
  <c r="Z112" i="21" a="1"/>
  <c r="Z112" i="21" s="1"/>
  <c r="Y112" i="21"/>
  <c r="Y112" i="21" a="1"/>
  <c r="X112" i="21" a="1"/>
  <c r="X112" i="21" s="1"/>
  <c r="W112" i="21" a="1"/>
  <c r="W112" i="21" s="1"/>
  <c r="V112" i="21" a="1"/>
  <c r="V112" i="21" s="1"/>
  <c r="U112" i="21"/>
  <c r="U112" i="21" a="1"/>
  <c r="T112" i="21"/>
  <c r="T112" i="21" a="1"/>
  <c r="AX111" i="21"/>
  <c r="AX111" i="21" a="1"/>
  <c r="AW111" i="21" a="1"/>
  <c r="AW111" i="21" s="1"/>
  <c r="AV111" i="21" a="1"/>
  <c r="AV111" i="21" s="1"/>
  <c r="AU111" i="21" a="1"/>
  <c r="AU111" i="21" s="1"/>
  <c r="AT111" i="21" a="1"/>
  <c r="AT111" i="21" s="1"/>
  <c r="AT64" i="21" s="1"/>
  <c r="AS111" i="21" a="1"/>
  <c r="AS111" i="21" s="1"/>
  <c r="AS64" i="21" s="1"/>
  <c r="AR111" i="21"/>
  <c r="AR111" i="21" a="1"/>
  <c r="AQ111" i="21" a="1"/>
  <c r="AQ111" i="21" s="1"/>
  <c r="AP111" i="21" a="1"/>
  <c r="AP111" i="21" s="1"/>
  <c r="AO111" i="21" a="1"/>
  <c r="AO111" i="21" s="1"/>
  <c r="AN111" i="21"/>
  <c r="AN111" i="21" a="1"/>
  <c r="AM111" i="21" a="1"/>
  <c r="AM111" i="21" s="1"/>
  <c r="AM64" i="21" s="1"/>
  <c r="AL111" i="21" a="1"/>
  <c r="AL111" i="21" s="1"/>
  <c r="AK111" i="21" a="1"/>
  <c r="AK111" i="21" s="1"/>
  <c r="AK64" i="21" s="1"/>
  <c r="AJ111" i="21"/>
  <c r="AJ64" i="21" s="1"/>
  <c r="AJ111" i="21" a="1"/>
  <c r="AI111" i="21" a="1"/>
  <c r="AI111" i="21" s="1"/>
  <c r="AI64" i="21" s="1"/>
  <c r="AH111" i="21" a="1"/>
  <c r="AH111" i="21" s="1"/>
  <c r="AG111" i="21"/>
  <c r="AG111" i="21" a="1"/>
  <c r="AF111" i="21" a="1"/>
  <c r="AF111" i="21" s="1"/>
  <c r="AE111" i="21" a="1"/>
  <c r="AE111" i="21" s="1"/>
  <c r="AD111" i="21" a="1"/>
  <c r="AD111" i="21" s="1"/>
  <c r="AC111" i="21"/>
  <c r="AC111" i="21" a="1"/>
  <c r="AB111" i="21"/>
  <c r="AB111" i="21" a="1"/>
  <c r="AA111" i="21" a="1"/>
  <c r="AA111" i="21" s="1"/>
  <c r="AA120" i="21" s="1"/>
  <c r="AA16" i="21" s="1"/>
  <c r="Z111" i="21" a="1"/>
  <c r="Z111" i="21" s="1"/>
  <c r="Y111" i="21"/>
  <c r="Y111" i="21" a="1"/>
  <c r="X111" i="21" a="1"/>
  <c r="X111" i="21" s="1"/>
  <c r="X64" i="21" s="1"/>
  <c r="W111" i="21" a="1"/>
  <c r="W111" i="21" s="1"/>
  <c r="W64" i="21" s="1"/>
  <c r="V111" i="21"/>
  <c r="V64" i="21" s="1"/>
  <c r="V111" i="21" a="1"/>
  <c r="U111" i="21" a="1"/>
  <c r="U111" i="21" s="1"/>
  <c r="T111" i="21" a="1"/>
  <c r="T111" i="21" s="1"/>
  <c r="T64" i="21" s="1"/>
  <c r="AX110" i="21" a="1"/>
  <c r="AX110" i="21" s="1"/>
  <c r="AW110" i="21" a="1"/>
  <c r="AW110" i="21" s="1"/>
  <c r="AV110" i="21"/>
  <c r="AV110" i="21" a="1"/>
  <c r="AU110" i="21" a="1"/>
  <c r="AU110" i="21" s="1"/>
  <c r="AT110" i="21" a="1"/>
  <c r="AT110" i="21" s="1"/>
  <c r="AS110" i="21"/>
  <c r="AS110" i="21" a="1"/>
  <c r="AR110" i="21"/>
  <c r="AR110" i="21" a="1"/>
  <c r="AQ110" i="21" a="1"/>
  <c r="AQ110" i="21" s="1"/>
  <c r="AP110" i="21"/>
  <c r="AP110" i="21" a="1"/>
  <c r="AO110" i="21"/>
  <c r="AO110" i="21" a="1"/>
  <c r="AN110" i="21" a="1"/>
  <c r="AN110" i="21" s="1"/>
  <c r="AM110" i="21" a="1"/>
  <c r="AM110" i="21" s="1"/>
  <c r="AL110" i="21" a="1"/>
  <c r="AL110" i="21" s="1"/>
  <c r="AK110" i="21"/>
  <c r="AK110" i="21" a="1"/>
  <c r="AJ110" i="21" a="1"/>
  <c r="AJ110" i="21" s="1"/>
  <c r="AI110" i="21" a="1"/>
  <c r="AI110" i="21" s="1"/>
  <c r="AH110" i="21" a="1"/>
  <c r="AH110" i="21" s="1"/>
  <c r="AG110" i="21" a="1"/>
  <c r="AG110" i="21" s="1"/>
  <c r="AF110" i="21" a="1"/>
  <c r="AF110" i="21" s="1"/>
  <c r="AE110" i="21" a="1"/>
  <c r="AE110" i="21" s="1"/>
  <c r="AD110" i="21"/>
  <c r="AD110" i="21" a="1"/>
  <c r="AC110" i="21" a="1"/>
  <c r="AC110" i="21" s="1"/>
  <c r="AB110" i="21" a="1"/>
  <c r="AB110" i="21" s="1"/>
  <c r="AA110" i="21" a="1"/>
  <c r="AA110" i="21" s="1"/>
  <c r="Z110" i="21"/>
  <c r="Z110" i="21" a="1"/>
  <c r="Y110" i="21"/>
  <c r="Y110" i="21" a="1"/>
  <c r="X110" i="21" a="1"/>
  <c r="X110" i="21" s="1"/>
  <c r="W110" i="21" a="1"/>
  <c r="W110" i="21" s="1"/>
  <c r="V110" i="21" a="1"/>
  <c r="V110" i="21" s="1"/>
  <c r="U110" i="21"/>
  <c r="U110" i="21" a="1"/>
  <c r="T110" i="21"/>
  <c r="AX109" i="21" a="1"/>
  <c r="AX109" i="21" s="1"/>
  <c r="AW109" i="21" a="1"/>
  <c r="AW109" i="21" s="1"/>
  <c r="AV109" i="21"/>
  <c r="AV109" i="21" a="1"/>
  <c r="AU109" i="21"/>
  <c r="AU109" i="21" a="1"/>
  <c r="AT109" i="21"/>
  <c r="AT109" i="21" a="1"/>
  <c r="AS109" i="21" a="1"/>
  <c r="AS109" i="21" s="1"/>
  <c r="AR109" i="21" a="1"/>
  <c r="AR109" i="21" s="1"/>
  <c r="AQ109" i="21" a="1"/>
  <c r="AQ109" i="21" s="1"/>
  <c r="AP109" i="21" a="1"/>
  <c r="AP109" i="21" s="1"/>
  <c r="AO109" i="21" a="1"/>
  <c r="AO109" i="21" s="1"/>
  <c r="AN109" i="21" a="1"/>
  <c r="AN109" i="21" s="1"/>
  <c r="AM109" i="21" a="1"/>
  <c r="AM109" i="21" s="1"/>
  <c r="AL109" i="21" a="1"/>
  <c r="AL109" i="21" s="1"/>
  <c r="AK109" i="21"/>
  <c r="AK109" i="21" a="1"/>
  <c r="AJ109" i="21"/>
  <c r="AJ109" i="21" a="1"/>
  <c r="AI109" i="21"/>
  <c r="AI109" i="21" a="1"/>
  <c r="AH109" i="21" a="1"/>
  <c r="AH109" i="21" s="1"/>
  <c r="AG109" i="21" a="1"/>
  <c r="AG109" i="21" s="1"/>
  <c r="AF109" i="21"/>
  <c r="AF109" i="21" a="1"/>
  <c r="AE109" i="21" a="1"/>
  <c r="AE109" i="21" s="1"/>
  <c r="AD109" i="21" a="1"/>
  <c r="AD109" i="21" s="1"/>
  <c r="AC109" i="21" a="1"/>
  <c r="AC109" i="21" s="1"/>
  <c r="AB109" i="21" a="1"/>
  <c r="AB109" i="21" s="1"/>
  <c r="AA109" i="21" a="1"/>
  <c r="AA109" i="21" s="1"/>
  <c r="Z109" i="21"/>
  <c r="Z109" i="21" a="1"/>
  <c r="Y109" i="21"/>
  <c r="Y109" i="21" a="1"/>
  <c r="X109" i="21"/>
  <c r="X109" i="21" a="1"/>
  <c r="W109" i="21" a="1"/>
  <c r="W109" i="21" s="1"/>
  <c r="V109" i="21" a="1"/>
  <c r="V109" i="21" s="1"/>
  <c r="U109" i="21"/>
  <c r="U48" i="21" s="1"/>
  <c r="U109" i="21" a="1"/>
  <c r="T109" i="21"/>
  <c r="AX108" i="21" a="1"/>
  <c r="AX108" i="21" s="1"/>
  <c r="AW108" i="21" a="1"/>
  <c r="AW108" i="21" s="1"/>
  <c r="AV108" i="21" a="1"/>
  <c r="AV108" i="21" s="1"/>
  <c r="AU108" i="21"/>
  <c r="AU108" i="21" a="1"/>
  <c r="AT108" i="21"/>
  <c r="AT108" i="21" a="1"/>
  <c r="AS108" i="21"/>
  <c r="AS108" i="21" a="1"/>
  <c r="AR108" i="21" a="1"/>
  <c r="AR108" i="21" s="1"/>
  <c r="AQ108" i="21" a="1"/>
  <c r="AQ108" i="21" s="1"/>
  <c r="AP108" i="21" a="1"/>
  <c r="AP108" i="21" s="1"/>
  <c r="AO108" i="21"/>
  <c r="AO108" i="21" a="1"/>
  <c r="AN108" i="21" a="1"/>
  <c r="AN108" i="21" s="1"/>
  <c r="AM108" i="21" a="1"/>
  <c r="AM108" i="21" s="1"/>
  <c r="AL108" i="21" a="1"/>
  <c r="AL108" i="21" s="1"/>
  <c r="AK108" i="21" a="1"/>
  <c r="AK108" i="21" s="1"/>
  <c r="AJ108" i="21"/>
  <c r="AJ108" i="21" a="1"/>
  <c r="AI108" i="21" a="1"/>
  <c r="AI108" i="21" s="1"/>
  <c r="AH108" i="21"/>
  <c r="AH108" i="21" a="1"/>
  <c r="AG108" i="21" a="1"/>
  <c r="AG108" i="21" s="1"/>
  <c r="AF108" i="21" a="1"/>
  <c r="AF108" i="21" s="1"/>
  <c r="AE108" i="21" a="1"/>
  <c r="AE108" i="21" s="1"/>
  <c r="AD108" i="21"/>
  <c r="AD108" i="21" a="1"/>
  <c r="AC108" i="21"/>
  <c r="AC108" i="21" a="1"/>
  <c r="AB108" i="21" a="1"/>
  <c r="AB108" i="21" s="1"/>
  <c r="AA108" i="21" a="1"/>
  <c r="AA108" i="21" s="1"/>
  <c r="Z108" i="21"/>
  <c r="Z108" i="21" a="1"/>
  <c r="Y108" i="21" a="1"/>
  <c r="Y108" i="21" s="1"/>
  <c r="X108" i="21"/>
  <c r="X108" i="21" a="1"/>
  <c r="W108" i="21"/>
  <c r="W108" i="21" a="1"/>
  <c r="V108" i="21" a="1"/>
  <c r="V108" i="21" s="1"/>
  <c r="U108" i="21" a="1"/>
  <c r="U108" i="21" s="1"/>
  <c r="T108" i="21"/>
  <c r="BR104" i="21"/>
  <c r="BQ104" i="21"/>
  <c r="BP104" i="21"/>
  <c r="BO104" i="21"/>
  <c r="BN104" i="21"/>
  <c r="BM104" i="21"/>
  <c r="BL104" i="21"/>
  <c r="BK104" i="21"/>
  <c r="BJ104" i="21"/>
  <c r="BI104" i="21"/>
  <c r="BH104" i="21"/>
  <c r="BG104" i="21"/>
  <c r="BF104" i="21"/>
  <c r="BE104" i="21"/>
  <c r="BD104" i="21"/>
  <c r="BC104" i="21"/>
  <c r="BB104" i="21"/>
  <c r="BA104" i="21"/>
  <c r="AZ104" i="21"/>
  <c r="AY104" i="21"/>
  <c r="AX104" i="21"/>
  <c r="AW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AX103" i="21" a="1"/>
  <c r="AX103" i="21" s="1"/>
  <c r="AW103" i="21" a="1"/>
  <c r="AW103" i="21" s="1"/>
  <c r="AV103" i="21" a="1"/>
  <c r="AV103" i="21" s="1"/>
  <c r="AU103" i="21" a="1"/>
  <c r="AU103" i="21" s="1"/>
  <c r="AT103" i="21"/>
  <c r="AT103" i="21" a="1"/>
  <c r="AS103" i="21" a="1"/>
  <c r="AS103" i="21" s="1"/>
  <c r="AS26" i="21" s="1"/>
  <c r="AS27" i="21" s="1"/>
  <c r="AR103" i="21"/>
  <c r="AR103" i="21" a="1"/>
  <c r="AQ103" i="21"/>
  <c r="AQ103" i="21" a="1"/>
  <c r="AP103" i="21"/>
  <c r="AP103" i="21" a="1"/>
  <c r="AO103" i="21" a="1"/>
  <c r="AO103" i="21" s="1"/>
  <c r="AN103" i="21" a="1"/>
  <c r="AN103" i="21" s="1"/>
  <c r="AM103" i="21" a="1"/>
  <c r="AM103" i="21" s="1"/>
  <c r="AL103" i="21" a="1"/>
  <c r="AL103" i="21" s="1"/>
  <c r="AK103" i="21" a="1"/>
  <c r="AK103" i="21" s="1"/>
  <c r="AJ103" i="21" a="1"/>
  <c r="AJ103" i="21" s="1"/>
  <c r="AI103" i="21" a="1"/>
  <c r="AI103" i="21" s="1"/>
  <c r="AH103" i="21" a="1"/>
  <c r="AH103" i="21" s="1"/>
  <c r="AG103" i="21"/>
  <c r="AG103" i="21" a="1"/>
  <c r="AF103" i="21"/>
  <c r="AF103" i="21" a="1"/>
  <c r="AE103" i="21"/>
  <c r="AE103" i="21" a="1"/>
  <c r="AD103" i="21" a="1"/>
  <c r="AD103" i="21" s="1"/>
  <c r="AC103" i="21" a="1"/>
  <c r="AC103" i="21" s="1"/>
  <c r="AB103" i="21" a="1"/>
  <c r="AB103" i="21" s="1"/>
  <c r="AA103" i="21" a="1"/>
  <c r="AA103" i="21" s="1"/>
  <c r="Z103" i="21" a="1"/>
  <c r="Z103" i="21" s="1"/>
  <c r="Y103" i="21" a="1"/>
  <c r="Y103" i="21" s="1"/>
  <c r="X103" i="21" a="1"/>
  <c r="X103" i="21" s="1"/>
  <c r="W103" i="21" a="1"/>
  <c r="W103" i="21" s="1"/>
  <c r="V103" i="21"/>
  <c r="V103" i="21" a="1"/>
  <c r="U103" i="21"/>
  <c r="U103" i="21" a="1"/>
  <c r="T103" i="21"/>
  <c r="T103" i="21" a="1"/>
  <c r="AX102" i="21"/>
  <c r="AX102" i="21" a="1"/>
  <c r="AW102" i="21" a="1"/>
  <c r="AW102" i="21" s="1"/>
  <c r="AV102" i="21" a="1"/>
  <c r="AV102" i="21" s="1"/>
  <c r="AU102" i="21" a="1"/>
  <c r="AU102" i="21" s="1"/>
  <c r="AT102" i="21" a="1"/>
  <c r="AT102" i="21" s="1"/>
  <c r="AS102" i="21"/>
  <c r="AS102" i="21" a="1"/>
  <c r="AR102" i="21"/>
  <c r="AR102" i="21" a="1"/>
  <c r="AQ102" i="21" a="1"/>
  <c r="AQ102" i="21" s="1"/>
  <c r="AP102" i="21" a="1"/>
  <c r="AP102" i="21" s="1"/>
  <c r="AO102" i="21" a="1"/>
  <c r="AO102" i="21" s="1"/>
  <c r="AN102" i="21"/>
  <c r="AN102" i="21" a="1"/>
  <c r="AM102" i="21" a="1"/>
  <c r="AM102" i="21" s="1"/>
  <c r="AL102" i="21" a="1"/>
  <c r="AL102" i="21" s="1"/>
  <c r="AK102" i="21" a="1"/>
  <c r="AK102" i="21" s="1"/>
  <c r="AJ102" i="21" a="1"/>
  <c r="AJ102" i="21" s="1"/>
  <c r="AI102" i="21" a="1"/>
  <c r="AI102" i="21" s="1"/>
  <c r="AH102" i="21" a="1"/>
  <c r="AH102" i="21" s="1"/>
  <c r="AH26" i="21" s="1"/>
  <c r="AG102" i="21" a="1"/>
  <c r="AG102" i="21" s="1"/>
  <c r="AG26" i="21" s="1"/>
  <c r="AF102" i="21"/>
  <c r="AF26" i="21" s="1"/>
  <c r="AF102" i="21" a="1"/>
  <c r="AE102" i="21"/>
  <c r="AE102" i="21" a="1"/>
  <c r="AD102" i="21" a="1"/>
  <c r="AD102" i="21" s="1"/>
  <c r="AC102" i="21"/>
  <c r="AC102" i="21" a="1"/>
  <c r="AB102" i="21" a="1"/>
  <c r="AB102" i="21" s="1"/>
  <c r="AA102" i="21" a="1"/>
  <c r="AA102" i="21" s="1"/>
  <c r="Z102" i="21" a="1"/>
  <c r="Z102" i="21" s="1"/>
  <c r="Y102" i="21"/>
  <c r="Y102" i="21" a="1"/>
  <c r="X102" i="21" a="1"/>
  <c r="X102" i="21" s="1"/>
  <c r="W102" i="21"/>
  <c r="W102" i="21" a="1"/>
  <c r="V102" i="21"/>
  <c r="V102" i="21" a="1"/>
  <c r="U102" i="21" a="1"/>
  <c r="U102" i="21" s="1"/>
  <c r="U26" i="21" s="1"/>
  <c r="U27" i="21" s="1"/>
  <c r="U32" i="21" s="1"/>
  <c r="T102" i="21" a="1"/>
  <c r="T102" i="21" s="1"/>
  <c r="T26" i="21" s="1"/>
  <c r="AX101" i="21" a="1"/>
  <c r="AX101" i="21" s="1"/>
  <c r="AW101" i="21" a="1"/>
  <c r="AW101" i="21" s="1"/>
  <c r="AV101" i="21"/>
  <c r="AV101" i="21" a="1"/>
  <c r="AU101" i="21" a="1"/>
  <c r="AU101" i="21" s="1"/>
  <c r="AT101" i="21" a="1"/>
  <c r="AT101" i="21" s="1"/>
  <c r="AS101" i="21"/>
  <c r="AS101" i="21" a="1"/>
  <c r="AR101" i="21" a="1"/>
  <c r="AR101" i="21" s="1"/>
  <c r="AQ101" i="21"/>
  <c r="AQ101" i="21" a="1"/>
  <c r="AP101" i="21" a="1"/>
  <c r="AP101" i="21" s="1"/>
  <c r="AO101" i="21" a="1"/>
  <c r="AO101" i="21" s="1"/>
  <c r="AO26" i="21" s="1"/>
  <c r="AN101" i="21"/>
  <c r="AN26" i="21" s="1"/>
  <c r="AN101" i="21" a="1"/>
  <c r="AM101" i="21" a="1"/>
  <c r="AM101" i="21" s="1"/>
  <c r="AM26" i="21" s="1"/>
  <c r="AL101" i="21" a="1"/>
  <c r="AL101" i="21" s="1"/>
  <c r="AK101" i="21"/>
  <c r="AK101" i="21" a="1"/>
  <c r="AJ101" i="21" a="1"/>
  <c r="AJ101" i="21" s="1"/>
  <c r="AI101" i="21" a="1"/>
  <c r="AI101" i="21" s="1"/>
  <c r="AI26" i="21" s="1"/>
  <c r="AH101" i="21"/>
  <c r="AH101" i="21" a="1"/>
  <c r="AG101" i="21"/>
  <c r="AG101" i="21" a="1"/>
  <c r="AF101" i="21" a="1"/>
  <c r="AF101" i="21" s="1"/>
  <c r="AE101" i="21"/>
  <c r="AE101" i="21" a="1"/>
  <c r="AD101" i="21" a="1"/>
  <c r="AD101" i="21" s="1"/>
  <c r="AC101" i="21" a="1"/>
  <c r="AC101" i="21" s="1"/>
  <c r="AB101" i="21"/>
  <c r="AB101" i="21" a="1"/>
  <c r="AA101" i="21" a="1"/>
  <c r="AA101" i="21" s="1"/>
  <c r="Z101" i="21"/>
  <c r="Z101" i="21" a="1"/>
  <c r="Y101" i="21" a="1"/>
  <c r="Y101" i="21" s="1"/>
  <c r="X101" i="21"/>
  <c r="X101" i="21" a="1"/>
  <c r="W101" i="21" a="1"/>
  <c r="W101" i="21" s="1"/>
  <c r="W26" i="21" s="1"/>
  <c r="W27" i="21" s="1"/>
  <c r="W32" i="21" s="1"/>
  <c r="V101" i="21"/>
  <c r="V26" i="21" s="1"/>
  <c r="V101" i="21" a="1"/>
  <c r="U101" i="21"/>
  <c r="U101" i="21" a="1"/>
  <c r="T101" i="21" a="1"/>
  <c r="T101" i="21" s="1"/>
  <c r="AX100" i="21"/>
  <c r="AX100" i="21" a="1"/>
  <c r="AW100" i="21" a="1"/>
  <c r="AW100" i="21" s="1"/>
  <c r="AV100" i="21"/>
  <c r="AV100" i="21" a="1"/>
  <c r="AU100" i="21" a="1"/>
  <c r="AU100" i="21" s="1"/>
  <c r="AT100" i="21" a="1"/>
  <c r="AT100" i="21" s="1"/>
  <c r="AS100" i="21"/>
  <c r="AS100" i="21" a="1"/>
  <c r="AR100" i="21" a="1"/>
  <c r="AR100" i="21" s="1"/>
  <c r="AQ100" i="21" a="1"/>
  <c r="AQ100" i="21" s="1"/>
  <c r="AP100" i="21"/>
  <c r="AP100" i="21" a="1"/>
  <c r="AO100" i="21" a="1"/>
  <c r="AO100" i="21" s="1"/>
  <c r="AN100" i="21" a="1"/>
  <c r="AN100" i="21" s="1"/>
  <c r="AM100" i="21" a="1"/>
  <c r="AM100" i="21" s="1"/>
  <c r="AL100" i="21"/>
  <c r="AL100" i="21" a="1"/>
  <c r="AK100" i="21"/>
  <c r="AK100" i="21" a="1"/>
  <c r="AJ100" i="21"/>
  <c r="AJ100" i="21" a="1"/>
  <c r="AI100" i="21" a="1"/>
  <c r="AI100" i="21" s="1"/>
  <c r="AH100" i="21"/>
  <c r="AH100" i="21" a="1"/>
  <c r="AG100" i="21" a="1"/>
  <c r="AG100" i="21" s="1"/>
  <c r="AF100" i="21" a="1"/>
  <c r="AF100" i="21" s="1"/>
  <c r="AE100" i="21" a="1"/>
  <c r="AE100" i="21" s="1"/>
  <c r="AD100" i="21"/>
  <c r="AD100" i="21" a="1"/>
  <c r="AC100" i="21"/>
  <c r="AC100" i="21" a="1"/>
  <c r="AB100" i="21" a="1"/>
  <c r="AB100" i="21" s="1"/>
  <c r="AA100" i="21" a="1"/>
  <c r="AA100" i="21" s="1"/>
  <c r="Z100" i="21" a="1"/>
  <c r="Z100" i="21" s="1"/>
  <c r="Y100" i="21"/>
  <c r="Y100" i="21" a="1"/>
  <c r="X100" i="21" a="1"/>
  <c r="X100" i="21" s="1"/>
  <c r="W100" i="21" a="1"/>
  <c r="W100" i="21" s="1"/>
  <c r="V100" i="21" a="1"/>
  <c r="V100" i="21" s="1"/>
  <c r="U100" i="21" a="1"/>
  <c r="U100" i="21" s="1"/>
  <c r="T100" i="21" a="1"/>
  <c r="T100" i="21" s="1"/>
  <c r="AX99" i="21" a="1"/>
  <c r="AX99" i="21" s="1"/>
  <c r="AW99" i="21"/>
  <c r="AW99" i="21" a="1"/>
  <c r="AV99" i="21" a="1"/>
  <c r="AV99" i="21" s="1"/>
  <c r="AU99" i="21" a="1"/>
  <c r="AU99" i="21" s="1"/>
  <c r="AT99" i="21" a="1"/>
  <c r="AT99" i="21" s="1"/>
  <c r="AS99" i="21" a="1"/>
  <c r="AS99" i="21" s="1"/>
  <c r="AR99" i="21" a="1"/>
  <c r="AR99" i="21" s="1"/>
  <c r="AR75" i="21" s="1"/>
  <c r="AR76" i="21" s="1"/>
  <c r="AR81" i="21" s="1"/>
  <c r="AQ99" i="21" a="1"/>
  <c r="AQ99" i="21" s="1"/>
  <c r="AP99" i="21" a="1"/>
  <c r="AP99" i="21" s="1"/>
  <c r="AO99" i="21" a="1"/>
  <c r="AO99" i="21" s="1"/>
  <c r="AN99" i="21" a="1"/>
  <c r="AN99" i="21" s="1"/>
  <c r="AM99" i="21"/>
  <c r="AM99" i="21" a="1"/>
  <c r="AL99" i="21" a="1"/>
  <c r="AL99" i="21" s="1"/>
  <c r="AK99" i="21"/>
  <c r="AK99" i="21" a="1"/>
  <c r="AJ99" i="21" a="1"/>
  <c r="AJ99" i="21" s="1"/>
  <c r="AI99" i="21"/>
  <c r="AI99" i="21" a="1"/>
  <c r="AH99" i="21" a="1"/>
  <c r="AH99" i="21" s="1"/>
  <c r="AG99" i="21" a="1"/>
  <c r="AG99" i="21" s="1"/>
  <c r="AF99" i="21" a="1"/>
  <c r="AF99" i="21" s="1"/>
  <c r="AE99" i="21" a="1"/>
  <c r="AE99" i="21" s="1"/>
  <c r="AD99" i="21" a="1"/>
  <c r="AD99" i="21" s="1"/>
  <c r="AD75" i="21" s="1"/>
  <c r="AC99" i="21" a="1"/>
  <c r="AC99" i="21" s="1"/>
  <c r="AB99" i="21" a="1"/>
  <c r="AB99" i="21" s="1"/>
  <c r="AA99" i="21"/>
  <c r="AA75" i="21" s="1"/>
  <c r="AA76" i="21" s="1"/>
  <c r="AA81" i="21" s="1"/>
  <c r="AA78" i="21" s="1"/>
  <c r="AA126" i="21" s="1"/>
  <c r="AA99" i="21" a="1"/>
  <c r="Z99" i="21"/>
  <c r="Z75" i="21" s="1"/>
  <c r="Z99" i="21" a="1"/>
  <c r="Y99" i="21" a="1"/>
  <c r="Y99" i="21" s="1"/>
  <c r="Y75" i="21" s="1"/>
  <c r="X99" i="21"/>
  <c r="X99" i="21" a="1"/>
  <c r="W99" i="21" a="1"/>
  <c r="W99" i="21" s="1"/>
  <c r="V99" i="21" a="1"/>
  <c r="V99" i="21" s="1"/>
  <c r="U99" i="21" a="1"/>
  <c r="U99" i="21" s="1"/>
  <c r="T99" i="21" a="1"/>
  <c r="T99" i="21" s="1"/>
  <c r="AX98" i="21" a="1"/>
  <c r="AX98" i="21" s="1"/>
  <c r="AW98" i="21" a="1"/>
  <c r="AW98" i="21" s="1"/>
  <c r="AV98" i="21" a="1"/>
  <c r="AV98" i="21" s="1"/>
  <c r="AU98" i="21" a="1"/>
  <c r="AU98" i="21" s="1"/>
  <c r="AT98" i="21" a="1"/>
  <c r="AT98" i="21" s="1"/>
  <c r="AS98" i="21" a="1"/>
  <c r="AS98" i="21" s="1"/>
  <c r="AR98" i="21" a="1"/>
  <c r="AR98" i="21" s="1"/>
  <c r="AQ98" i="21" a="1"/>
  <c r="AQ98" i="21" s="1"/>
  <c r="AP98" i="21"/>
  <c r="AP98" i="21" a="1"/>
  <c r="AO98" i="21"/>
  <c r="AO98" i="21" a="1"/>
  <c r="AN98" i="21" a="1"/>
  <c r="AN98" i="21" s="1"/>
  <c r="AM98" i="21" a="1"/>
  <c r="AM98" i="21" s="1"/>
  <c r="AL98" i="21" a="1"/>
  <c r="AL98" i="21" s="1"/>
  <c r="AK98" i="21"/>
  <c r="AK98" i="21" a="1"/>
  <c r="AJ98" i="21" a="1"/>
  <c r="AJ98" i="21" s="1"/>
  <c r="AI98" i="21" a="1"/>
  <c r="AI98" i="21" s="1"/>
  <c r="AH98" i="21"/>
  <c r="AH98" i="21" a="1"/>
  <c r="AG98" i="21" a="1"/>
  <c r="AG98" i="21" s="1"/>
  <c r="AG75" i="21" s="1"/>
  <c r="AF98" i="21"/>
  <c r="AF98" i="21" a="1"/>
  <c r="AE98" i="21"/>
  <c r="AE98" i="21" a="1"/>
  <c r="AD98" i="21" a="1"/>
  <c r="AD98" i="21" s="1"/>
  <c r="AC98" i="21" a="1"/>
  <c r="AC98" i="21" s="1"/>
  <c r="AB98" i="21" a="1"/>
  <c r="AB98" i="21" s="1"/>
  <c r="AA98" i="21" a="1"/>
  <c r="AA98" i="21" s="1"/>
  <c r="Z98" i="21"/>
  <c r="Z98" i="21" a="1"/>
  <c r="Y98" i="21" a="1"/>
  <c r="Y98" i="21" s="1"/>
  <c r="X98" i="21" a="1"/>
  <c r="X98" i="21" s="1"/>
  <c r="W98" i="21" a="1"/>
  <c r="W98" i="21" s="1"/>
  <c r="W75" i="21" s="1"/>
  <c r="V98" i="21"/>
  <c r="V75" i="21" s="1"/>
  <c r="V76" i="21" s="1"/>
  <c r="V81" i="21" s="1"/>
  <c r="V98" i="21" a="1"/>
  <c r="U98" i="21" a="1"/>
  <c r="U98" i="21" s="1"/>
  <c r="U75" i="21" s="1"/>
  <c r="U76" i="21" s="1"/>
  <c r="U81" i="21" s="1"/>
  <c r="U78" i="21" s="1"/>
  <c r="U126" i="21" s="1"/>
  <c r="T98" i="21" a="1"/>
  <c r="T98" i="21" s="1"/>
  <c r="T75" i="21" s="1"/>
  <c r="T76" i="21" s="1"/>
  <c r="T81" i="21" s="1"/>
  <c r="T78" i="21" s="1"/>
  <c r="T126" i="21" s="1"/>
  <c r="AX97" i="21"/>
  <c r="AX97" i="21" a="1"/>
  <c r="AW97" i="21" a="1"/>
  <c r="AW97" i="21" s="1"/>
  <c r="AV97" i="21" a="1"/>
  <c r="AV97" i="21" s="1"/>
  <c r="AU97" i="21" a="1"/>
  <c r="AU97" i="21" s="1"/>
  <c r="AT97" i="21" a="1"/>
  <c r="AT97" i="21" s="1"/>
  <c r="AS97" i="21" a="1"/>
  <c r="AS97" i="21" s="1"/>
  <c r="AR97" i="21" a="1"/>
  <c r="AR97" i="21" s="1"/>
  <c r="AQ97" i="21"/>
  <c r="AQ97" i="21" a="1"/>
  <c r="AP97" i="21" a="1"/>
  <c r="AP97" i="21" s="1"/>
  <c r="AO97" i="21" a="1"/>
  <c r="AO97" i="21" s="1"/>
  <c r="AN97" i="21" a="1"/>
  <c r="AN97" i="21" s="1"/>
  <c r="AM97" i="21" a="1"/>
  <c r="AM97" i="21" s="1"/>
  <c r="AL97" i="21" a="1"/>
  <c r="AL97" i="21" s="1"/>
  <c r="AK97" i="21" a="1"/>
  <c r="AK97" i="21" s="1"/>
  <c r="AJ97" i="21" a="1"/>
  <c r="AJ97" i="21" s="1"/>
  <c r="AI97" i="21" a="1"/>
  <c r="AI97" i="21" s="1"/>
  <c r="AH97" i="21" a="1"/>
  <c r="AH97" i="21" s="1"/>
  <c r="AG97" i="21" a="1"/>
  <c r="AG97" i="21" s="1"/>
  <c r="AG59" i="21" s="1"/>
  <c r="AF97" i="21" a="1"/>
  <c r="AF97" i="21" s="1"/>
  <c r="AF59" i="21" s="1"/>
  <c r="AF60" i="21" s="1"/>
  <c r="AF65" i="21" s="1"/>
  <c r="AE97" i="21" a="1"/>
  <c r="AE97" i="21" s="1"/>
  <c r="AD97" i="21"/>
  <c r="AD97" i="21" a="1"/>
  <c r="AC97" i="21" a="1"/>
  <c r="AC97" i="21" s="1"/>
  <c r="AC59" i="21" s="1"/>
  <c r="AB97" i="21"/>
  <c r="AB97" i="21" a="1"/>
  <c r="AA97" i="21" a="1"/>
  <c r="AA97" i="21" s="1"/>
  <c r="Z97" i="21" a="1"/>
  <c r="Z97" i="21" s="1"/>
  <c r="Y97" i="21" a="1"/>
  <c r="Y97" i="21" s="1"/>
  <c r="X97" i="21" a="1"/>
  <c r="X97" i="21" s="1"/>
  <c r="W97" i="21" a="1"/>
  <c r="W97" i="21" s="1"/>
  <c r="V97" i="21" a="1"/>
  <c r="V97" i="21" s="1"/>
  <c r="U97" i="21" a="1"/>
  <c r="U97" i="21" s="1"/>
  <c r="U59" i="21" s="1"/>
  <c r="T97" i="21"/>
  <c r="T97" i="21" a="1"/>
  <c r="AX96" i="21"/>
  <c r="AX96" i="21" a="1"/>
  <c r="AW96" i="21"/>
  <c r="AW96" i="21" a="1"/>
  <c r="AV96" i="21" a="1"/>
  <c r="AV96" i="21" s="1"/>
  <c r="AU96" i="21" a="1"/>
  <c r="AU96" i="21" s="1"/>
  <c r="AT96" i="21"/>
  <c r="AT96" i="21" a="1"/>
  <c r="AS96" i="21" a="1"/>
  <c r="AS96" i="21" s="1"/>
  <c r="AR96" i="21" a="1"/>
  <c r="AR96" i="21" s="1"/>
  <c r="AQ96" i="21" a="1"/>
  <c r="AQ96" i="21" s="1"/>
  <c r="AP96" i="21" a="1"/>
  <c r="AP96" i="21" s="1"/>
  <c r="AO96" i="21" a="1"/>
  <c r="AO96" i="21" s="1"/>
  <c r="AN96" i="21" a="1"/>
  <c r="AN96" i="21" s="1"/>
  <c r="AN59" i="21" s="1"/>
  <c r="AN60" i="21" s="1"/>
  <c r="AN65" i="21" s="1"/>
  <c r="AN62" i="21" s="1"/>
  <c r="AN125" i="21" s="1"/>
  <c r="AM96" i="21" a="1"/>
  <c r="AM96" i="21" s="1"/>
  <c r="AL96" i="21" a="1"/>
  <c r="AL96" i="21" s="1"/>
  <c r="AK96" i="21" a="1"/>
  <c r="AK96" i="21" s="1"/>
  <c r="AJ96" i="21" a="1"/>
  <c r="AJ96" i="21" s="1"/>
  <c r="AJ59" i="21" s="1"/>
  <c r="AI96" i="21"/>
  <c r="AI96" i="21" a="1"/>
  <c r="AH96" i="21" a="1"/>
  <c r="AH96" i="21" s="1"/>
  <c r="AG96" i="21" a="1"/>
  <c r="AG96" i="21" s="1"/>
  <c r="AF96" i="21" a="1"/>
  <c r="AF96" i="21" s="1"/>
  <c r="AE96" i="21" a="1"/>
  <c r="AE96" i="21" s="1"/>
  <c r="AD96" i="21"/>
  <c r="AD96" i="21" a="1"/>
  <c r="AC96" i="21" a="1"/>
  <c r="AC96" i="21" s="1"/>
  <c r="AB96" i="21" a="1"/>
  <c r="AB96" i="21" s="1"/>
  <c r="AA96" i="21" a="1"/>
  <c r="AA96" i="21" s="1"/>
  <c r="Z96" i="21" a="1"/>
  <c r="Z96" i="21" s="1"/>
  <c r="Y96" i="21"/>
  <c r="Y96" i="21" a="1"/>
  <c r="X96" i="21"/>
  <c r="X96" i="21" a="1"/>
  <c r="W96" i="21" a="1"/>
  <c r="W96" i="21" s="1"/>
  <c r="V96" i="21" a="1"/>
  <c r="V96" i="21" s="1"/>
  <c r="U96" i="21"/>
  <c r="U96" i="21" a="1"/>
  <c r="T96" i="21" a="1"/>
  <c r="T96" i="21" s="1"/>
  <c r="AX95" i="21" a="1"/>
  <c r="AX95" i="21" s="1"/>
  <c r="AW95" i="21"/>
  <c r="AW95" i="21" a="1"/>
  <c r="AV95" i="21" a="1"/>
  <c r="AV95" i="21" s="1"/>
  <c r="AU95" i="21" a="1"/>
  <c r="AU95" i="21" s="1"/>
  <c r="AT95" i="21" a="1"/>
  <c r="AT95" i="21" s="1"/>
  <c r="AS95" i="21" a="1"/>
  <c r="AS95" i="21" s="1"/>
  <c r="AR95" i="21" a="1"/>
  <c r="AR95" i="21" s="1"/>
  <c r="AQ95" i="21"/>
  <c r="AQ95" i="21" a="1"/>
  <c r="AP95" i="21"/>
  <c r="AP59" i="21" s="1"/>
  <c r="AP95" i="21" a="1"/>
  <c r="AO95" i="21"/>
  <c r="AO95" i="21" a="1"/>
  <c r="AN95" i="21"/>
  <c r="AN95" i="21" a="1"/>
  <c r="AM95" i="21" a="1"/>
  <c r="AM95" i="21" s="1"/>
  <c r="AL95" i="21"/>
  <c r="AL95" i="21" a="1"/>
  <c r="AK95" i="21" a="1"/>
  <c r="AK95" i="21" s="1"/>
  <c r="AJ95" i="21" a="1"/>
  <c r="AJ95" i="21" s="1"/>
  <c r="AI95" i="21"/>
  <c r="AI95" i="21" a="1"/>
  <c r="AH95" i="21"/>
  <c r="AH95" i="21" a="1"/>
  <c r="AG95" i="21"/>
  <c r="AG95" i="21" a="1"/>
  <c r="AF95" i="21"/>
  <c r="AF95" i="21" a="1"/>
  <c r="AE95" i="21" a="1"/>
  <c r="AE95" i="21" s="1"/>
  <c r="AD95" i="21" a="1"/>
  <c r="AD95" i="21" s="1"/>
  <c r="AC95" i="21"/>
  <c r="AC95" i="21" a="1"/>
  <c r="AB95" i="21" a="1"/>
  <c r="AB95" i="21" s="1"/>
  <c r="AB59" i="21" s="1"/>
  <c r="AA95" i="21"/>
  <c r="AA95" i="21" a="1"/>
  <c r="Z95" i="21" a="1"/>
  <c r="Z95" i="21" s="1"/>
  <c r="Y95" i="21" a="1"/>
  <c r="Y95" i="21" s="1"/>
  <c r="X95" i="21" a="1"/>
  <c r="X95" i="21" s="1"/>
  <c r="X59" i="21" s="1"/>
  <c r="W95" i="21" a="1"/>
  <c r="W95" i="21" s="1"/>
  <c r="V95" i="21"/>
  <c r="V59" i="21" s="1"/>
  <c r="V95" i="21" a="1"/>
  <c r="U95" i="21" a="1"/>
  <c r="U95" i="21" s="1"/>
  <c r="T95" i="21" a="1"/>
  <c r="T95" i="21" s="1"/>
  <c r="T59" i="21" s="1"/>
  <c r="AX94" i="21"/>
  <c r="AX94" i="21" a="1"/>
  <c r="AW94" i="21"/>
  <c r="AW94" i="21" a="1"/>
  <c r="AV94" i="21"/>
  <c r="AV94" i="21" a="1"/>
  <c r="AU94" i="21" a="1"/>
  <c r="AU94" i="21" s="1"/>
  <c r="AT94" i="21"/>
  <c r="AT94" i="21" a="1"/>
  <c r="AS94" i="21" a="1"/>
  <c r="AS94" i="21" s="1"/>
  <c r="AR94" i="21" a="1"/>
  <c r="AR94" i="21" s="1"/>
  <c r="AQ94" i="21"/>
  <c r="AQ94" i="21" a="1"/>
  <c r="AP94" i="21"/>
  <c r="AP94" i="21" a="1"/>
  <c r="AO94" i="21" a="1"/>
  <c r="AO94" i="21" s="1"/>
  <c r="AN94" i="21"/>
  <c r="AN94" i="21" a="1"/>
  <c r="AM94" i="21" a="1"/>
  <c r="AM94" i="21" s="1"/>
  <c r="AM43" i="21" s="1"/>
  <c r="AL94" i="21" a="1"/>
  <c r="AL94" i="21" s="1"/>
  <c r="AL43" i="21" s="1"/>
  <c r="AK94" i="21"/>
  <c r="AK94" i="21" a="1"/>
  <c r="AJ94" i="21" a="1"/>
  <c r="AJ94" i="21" s="1"/>
  <c r="AI94" i="21"/>
  <c r="AI94" i="21" a="1"/>
  <c r="AH94" i="21" a="1"/>
  <c r="AH94" i="21" s="1"/>
  <c r="AG94" i="21" a="1"/>
  <c r="AG94" i="21" s="1"/>
  <c r="AF94" i="21"/>
  <c r="AF94" i="21" a="1"/>
  <c r="AE94" i="21" a="1"/>
  <c r="AE94" i="21" s="1"/>
  <c r="AE43" i="21" s="1"/>
  <c r="AD94" i="21" a="1"/>
  <c r="AD94" i="21" s="1"/>
  <c r="AD43" i="21" s="1"/>
  <c r="AD44" i="21" s="1"/>
  <c r="AD49" i="21" s="1"/>
  <c r="AC94" i="21" a="1"/>
  <c r="AC94" i="21" s="1"/>
  <c r="AB94" i="21"/>
  <c r="AB94" i="21" a="1"/>
  <c r="AA94" i="21" a="1"/>
  <c r="AA94" i="21" s="1"/>
  <c r="Z94" i="21"/>
  <c r="Z94" i="21" a="1"/>
  <c r="Y94" i="21" a="1"/>
  <c r="Y94" i="21" s="1"/>
  <c r="X94" i="21"/>
  <c r="X94" i="21" a="1"/>
  <c r="W94" i="21" a="1"/>
  <c r="W94" i="21" s="1"/>
  <c r="V94" i="21" a="1"/>
  <c r="V94" i="21" s="1"/>
  <c r="U94" i="21" a="1"/>
  <c r="U94" i="21" s="1"/>
  <c r="T94" i="21"/>
  <c r="AX93" i="21"/>
  <c r="AX93" i="21" a="1"/>
  <c r="AW93" i="21" a="1"/>
  <c r="AW93" i="21" s="1"/>
  <c r="AV93" i="21"/>
  <c r="AV93" i="21" a="1"/>
  <c r="AU93" i="21" a="1"/>
  <c r="AU93" i="21" s="1"/>
  <c r="AT93" i="21" a="1"/>
  <c r="AT93" i="21" s="1"/>
  <c r="AS93" i="21" a="1"/>
  <c r="AS93" i="21" s="1"/>
  <c r="AS43" i="21" s="1"/>
  <c r="AR93" i="21"/>
  <c r="AR93" i="21" a="1"/>
  <c r="AQ93" i="21" a="1"/>
  <c r="AQ93" i="21" s="1"/>
  <c r="AP93" i="21" a="1"/>
  <c r="AP93" i="21" s="1"/>
  <c r="AO93" i="21" a="1"/>
  <c r="AO93" i="21" s="1"/>
  <c r="AN93" i="21" a="1"/>
  <c r="AN93" i="21" s="1"/>
  <c r="AM93" i="21" a="1"/>
  <c r="AM93" i="21" s="1"/>
  <c r="AL93" i="21"/>
  <c r="AL93" i="21" a="1"/>
  <c r="AK93" i="21" a="1"/>
  <c r="AK93" i="21" s="1"/>
  <c r="AJ93" i="21"/>
  <c r="AJ93" i="21" a="1"/>
  <c r="AI93" i="21"/>
  <c r="AI93" i="21" a="1"/>
  <c r="AH93" i="21"/>
  <c r="AH93" i="21" a="1"/>
  <c r="AG93" i="21"/>
  <c r="AG93" i="21" a="1"/>
  <c r="AF93" i="21" a="1"/>
  <c r="AF93" i="21" s="1"/>
  <c r="AE93" i="21" a="1"/>
  <c r="AE93" i="21" s="1"/>
  <c r="AD93" i="21" a="1"/>
  <c r="AD93" i="21" s="1"/>
  <c r="AC93" i="21"/>
  <c r="AC93" i="21" a="1"/>
  <c r="AB93" i="21"/>
  <c r="AB93" i="21" a="1"/>
  <c r="AA93" i="21"/>
  <c r="AA93" i="21" a="1"/>
  <c r="Z93" i="21" a="1"/>
  <c r="Z93" i="21" s="1"/>
  <c r="Y93" i="21" a="1"/>
  <c r="Y93" i="21" s="1"/>
  <c r="X93" i="21" a="1"/>
  <c r="X93" i="21" s="1"/>
  <c r="W93" i="21"/>
  <c r="W93" i="21" a="1"/>
  <c r="V93" i="21"/>
  <c r="V93" i="21" a="1"/>
  <c r="U93" i="21" a="1"/>
  <c r="U93" i="21" s="1"/>
  <c r="T93" i="21"/>
  <c r="AX92" i="21"/>
  <c r="AX92" i="21" a="1"/>
  <c r="AW92" i="21" a="1"/>
  <c r="AW92" i="21" s="1"/>
  <c r="AV92" i="21" a="1"/>
  <c r="AV92" i="21" s="1"/>
  <c r="AU92" i="21" a="1"/>
  <c r="AU92" i="21" s="1"/>
  <c r="AT92" i="21" a="1"/>
  <c r="AT92" i="21" s="1"/>
  <c r="AS92" i="21" a="1"/>
  <c r="AS92" i="21" s="1"/>
  <c r="AR92" i="21"/>
  <c r="AR92" i="21" a="1"/>
  <c r="AQ92" i="21"/>
  <c r="AQ92" i="21" a="1"/>
  <c r="AP92" i="21" a="1"/>
  <c r="AP92" i="21" s="1"/>
  <c r="AO92" i="21"/>
  <c r="AO92" i="21" a="1"/>
  <c r="AN92" i="21" a="1"/>
  <c r="AN92" i="21" s="1"/>
  <c r="AM92" i="21"/>
  <c r="AM92" i="21" a="1"/>
  <c r="AL92" i="21" a="1"/>
  <c r="AL92" i="21" s="1"/>
  <c r="AK92" i="21" a="1"/>
  <c r="AK92" i="21" s="1"/>
  <c r="AJ92" i="21" a="1"/>
  <c r="AJ92" i="21" s="1"/>
  <c r="AI92" i="21"/>
  <c r="AI92" i="21" a="1"/>
  <c r="AH92" i="21"/>
  <c r="AH92" i="21" a="1"/>
  <c r="AG92" i="21"/>
  <c r="AG92" i="21" a="1"/>
  <c r="AF92" i="21" a="1"/>
  <c r="AF92" i="21" s="1"/>
  <c r="AE92" i="21" a="1"/>
  <c r="AE92" i="21" s="1"/>
  <c r="AD92" i="21"/>
  <c r="AD92" i="21" a="1"/>
  <c r="AC92" i="21" a="1"/>
  <c r="AC92" i="21" s="1"/>
  <c r="AB92" i="21"/>
  <c r="AB92" i="21" a="1"/>
  <c r="AA92" i="21" a="1"/>
  <c r="AA92" i="21" s="1"/>
  <c r="Z92" i="21" a="1"/>
  <c r="Z92" i="21" s="1"/>
  <c r="Y92" i="21" a="1"/>
  <c r="Y92" i="21" s="1"/>
  <c r="X92" i="21" a="1"/>
  <c r="X92" i="21" s="1"/>
  <c r="X104" i="21" s="1"/>
  <c r="X10" i="21" s="1"/>
  <c r="W92" i="21"/>
  <c r="W92" i="21" a="1"/>
  <c r="V92" i="21" a="1"/>
  <c r="V92" i="21" s="1"/>
  <c r="U92" i="21" a="1"/>
  <c r="U92" i="21" s="1"/>
  <c r="T92" i="21"/>
  <c r="AY87" i="21"/>
  <c r="AX87" i="21"/>
  <c r="AK87" i="21"/>
  <c r="AI87" i="21"/>
  <c r="AH87" i="21"/>
  <c r="AF87" i="21"/>
  <c r="AD87" i="21"/>
  <c r="AC87" i="21"/>
  <c r="AB87" i="21"/>
  <c r="AA87" i="21"/>
  <c r="Z87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AZ84" i="21"/>
  <c r="AX84" i="21"/>
  <c r="AX83" i="21" s="1"/>
  <c r="AW84" i="21"/>
  <c r="AW83" i="21" s="1"/>
  <c r="AV84" i="21"/>
  <c r="AV83" i="21" s="1"/>
  <c r="AU84" i="21"/>
  <c r="AU83" i="21" s="1"/>
  <c r="AT84" i="21"/>
  <c r="AT83" i="21" s="1"/>
  <c r="AS84" i="21"/>
  <c r="AR84" i="21"/>
  <c r="AQ84" i="21"/>
  <c r="AP84" i="21"/>
  <c r="AP83" i="21" s="1"/>
  <c r="AO84" i="21"/>
  <c r="AN84" i="21"/>
  <c r="AM84" i="21"/>
  <c r="AL84" i="21"/>
  <c r="AL83" i="21" s="1"/>
  <c r="AK84" i="21"/>
  <c r="AK83" i="21" s="1"/>
  <c r="AJ84" i="21"/>
  <c r="AJ83" i="21" s="1"/>
  <c r="AI84" i="21"/>
  <c r="AI83" i="21" s="1"/>
  <c r="AH84" i="21"/>
  <c r="AH83" i="21" s="1"/>
  <c r="AG84" i="21"/>
  <c r="AG83" i="21" s="1"/>
  <c r="AF84" i="21"/>
  <c r="AF83" i="21" s="1"/>
  <c r="AE84" i="21"/>
  <c r="AE83" i="21" s="1"/>
  <c r="AD84" i="21"/>
  <c r="AD83" i="21" s="1"/>
  <c r="AC84" i="21"/>
  <c r="AB84" i="21"/>
  <c r="AA84" i="21"/>
  <c r="Z84" i="21"/>
  <c r="Z83" i="21" s="1"/>
  <c r="Y84" i="21"/>
  <c r="Y83" i="21" s="1"/>
  <c r="X84" i="21"/>
  <c r="X83" i="21" s="1"/>
  <c r="W84" i="21"/>
  <c r="V84" i="21"/>
  <c r="U84" i="21"/>
  <c r="T84" i="21"/>
  <c r="T83" i="21" s="1"/>
  <c r="S84" i="21"/>
  <c r="R84" i="21"/>
  <c r="Q84" i="21"/>
  <c r="P84" i="21"/>
  <c r="O84" i="21"/>
  <c r="O83" i="21" s="1"/>
  <c r="N84" i="21"/>
  <c r="N83" i="21" s="1"/>
  <c r="M84" i="21"/>
  <c r="M83" i="21" s="1"/>
  <c r="L84" i="21"/>
  <c r="L83" i="21" s="1"/>
  <c r="K84" i="21"/>
  <c r="K83" i="21" s="1"/>
  <c r="J84" i="21"/>
  <c r="J83" i="21" s="1"/>
  <c r="I84" i="21"/>
  <c r="I83" i="21" s="1"/>
  <c r="H84" i="21"/>
  <c r="H83" i="21" s="1"/>
  <c r="G84" i="21"/>
  <c r="G83" i="21" s="1"/>
  <c r="F84" i="21"/>
  <c r="F83" i="21" s="1"/>
  <c r="E84" i="21"/>
  <c r="E83" i="21" s="1"/>
  <c r="D84" i="21"/>
  <c r="D83" i="21" s="1"/>
  <c r="C84" i="21"/>
  <c r="C83" i="21" s="1"/>
  <c r="B84" i="21"/>
  <c r="B83" i="21" s="1"/>
  <c r="AY83" i="21"/>
  <c r="AS83" i="21"/>
  <c r="AR83" i="21"/>
  <c r="AQ83" i="21"/>
  <c r="AO83" i="21"/>
  <c r="AN83" i="21"/>
  <c r="AM83" i="21"/>
  <c r="AC83" i="21"/>
  <c r="AB83" i="21"/>
  <c r="AA83" i="21"/>
  <c r="W83" i="21"/>
  <c r="V83" i="21"/>
  <c r="U83" i="21"/>
  <c r="S83" i="21"/>
  <c r="R83" i="21"/>
  <c r="Q83" i="21"/>
  <c r="P83" i="21"/>
  <c r="R81" i="21"/>
  <c r="R78" i="21" s="1"/>
  <c r="R126" i="21" s="1"/>
  <c r="P81" i="21"/>
  <c r="P78" i="21" s="1"/>
  <c r="P126" i="21" s="1"/>
  <c r="O81" i="21"/>
  <c r="O78" i="21" s="1"/>
  <c r="O126" i="21" s="1"/>
  <c r="N81" i="21"/>
  <c r="N78" i="21" s="1"/>
  <c r="N126" i="21" s="1"/>
  <c r="M81" i="21"/>
  <c r="M78" i="21" s="1"/>
  <c r="M126" i="21" s="1"/>
  <c r="AO80" i="21"/>
  <c r="AN80" i="21"/>
  <c r="AM80" i="21"/>
  <c r="AL80" i="21"/>
  <c r="AK80" i="21"/>
  <c r="AJ80" i="21"/>
  <c r="AI80" i="21"/>
  <c r="AG80" i="21"/>
  <c r="AF80" i="21"/>
  <c r="AE80" i="21"/>
  <c r="AD80" i="21"/>
  <c r="AC80" i="21"/>
  <c r="Y80" i="21"/>
  <c r="S80" i="21"/>
  <c r="R80" i="21"/>
  <c r="Q80" i="21"/>
  <c r="P80" i="21"/>
  <c r="O80" i="21"/>
  <c r="N80" i="21"/>
  <c r="M80" i="21"/>
  <c r="L80" i="21"/>
  <c r="K80" i="21"/>
  <c r="J80" i="21"/>
  <c r="I80" i="21"/>
  <c r="H80" i="21"/>
  <c r="G80" i="21"/>
  <c r="F80" i="21"/>
  <c r="E80" i="21"/>
  <c r="D80" i="21"/>
  <c r="C80" i="21"/>
  <c r="B80" i="21"/>
  <c r="S78" i="21"/>
  <c r="S126" i="21" s="1"/>
  <c r="G78" i="21"/>
  <c r="G126" i="21" s="1"/>
  <c r="F78" i="21"/>
  <c r="F126" i="21" s="1"/>
  <c r="B78" i="21"/>
  <c r="B126" i="21" s="1"/>
  <c r="S76" i="21"/>
  <c r="S81" i="21" s="1"/>
  <c r="R76" i="21"/>
  <c r="Q76" i="21"/>
  <c r="Q81" i="21" s="1"/>
  <c r="Q78" i="21" s="1"/>
  <c r="Q126" i="21" s="1"/>
  <c r="P76" i="21"/>
  <c r="J76" i="21"/>
  <c r="J81" i="21" s="1"/>
  <c r="J78" i="21" s="1"/>
  <c r="J126" i="21" s="1"/>
  <c r="B76" i="21"/>
  <c r="B81" i="21" s="1"/>
  <c r="AP75" i="21"/>
  <c r="AP76" i="21" s="1"/>
  <c r="AP81" i="21" s="1"/>
  <c r="AP78" i="21" s="1"/>
  <c r="AP126" i="21" s="1"/>
  <c r="AM75" i="21"/>
  <c r="AL75" i="21"/>
  <c r="AK75" i="21"/>
  <c r="AJ75" i="21"/>
  <c r="AJ76" i="21" s="1"/>
  <c r="AJ81" i="21" s="1"/>
  <c r="AJ78" i="21" s="1"/>
  <c r="AJ126" i="21" s="1"/>
  <c r="AI75" i="21"/>
  <c r="AI76" i="21" s="1"/>
  <c r="AI81" i="21" s="1"/>
  <c r="AI78" i="21" s="1"/>
  <c r="AI126" i="21" s="1"/>
  <c r="AH75" i="21"/>
  <c r="AH76" i="21" s="1"/>
  <c r="AH81" i="21" s="1"/>
  <c r="AH78" i="21" s="1"/>
  <c r="AH126" i="21" s="1"/>
  <c r="S75" i="21"/>
  <c r="R75" i="21"/>
  <c r="Q75" i="21"/>
  <c r="P75" i="21"/>
  <c r="O75" i="21"/>
  <c r="N75" i="21"/>
  <c r="N76" i="21" s="1"/>
  <c r="M75" i="21"/>
  <c r="M76" i="21" s="1"/>
  <c r="L75" i="21"/>
  <c r="L76" i="21" s="1"/>
  <c r="L81" i="21" s="1"/>
  <c r="L78" i="21" s="1"/>
  <c r="K75" i="21"/>
  <c r="J75" i="21"/>
  <c r="I75" i="21"/>
  <c r="H75" i="21"/>
  <c r="G75" i="21"/>
  <c r="F75" i="21"/>
  <c r="E75" i="21"/>
  <c r="D75" i="21"/>
  <c r="C75" i="21"/>
  <c r="B75" i="21"/>
  <c r="AZ74" i="21"/>
  <c r="AY74" i="21"/>
  <c r="AX74" i="21"/>
  <c r="AW74" i="21"/>
  <c r="AV74" i="21"/>
  <c r="AU74" i="21"/>
  <c r="AT74" i="21"/>
  <c r="AS74" i="21"/>
  <c r="AR74" i="21"/>
  <c r="AQ74" i="21"/>
  <c r="AP74" i="21"/>
  <c r="AO74" i="21"/>
  <c r="AN74" i="21"/>
  <c r="AM74" i="21"/>
  <c r="AL74" i="21"/>
  <c r="AK74" i="21"/>
  <c r="AK76" i="21" s="1"/>
  <c r="AK81" i="21" s="1"/>
  <c r="AK78" i="21" s="1"/>
  <c r="AK126" i="21" s="1"/>
  <c r="AJ74" i="21"/>
  <c r="AI74" i="21"/>
  <c r="AH74" i="21"/>
  <c r="AG74" i="21"/>
  <c r="AF74" i="21"/>
  <c r="AE74" i="21"/>
  <c r="AD74" i="21"/>
  <c r="AC74" i="21"/>
  <c r="AB74" i="21"/>
  <c r="AA74" i="21"/>
  <c r="Z74" i="21"/>
  <c r="Y74" i="21"/>
  <c r="X74" i="21"/>
  <c r="W74" i="21"/>
  <c r="W76" i="21" s="1"/>
  <c r="W81" i="21" s="1"/>
  <c r="W78" i="21" s="1"/>
  <c r="W126" i="21" s="1"/>
  <c r="V74" i="21"/>
  <c r="U74" i="21"/>
  <c r="T74" i="21"/>
  <c r="S74" i="21"/>
  <c r="R74" i="21"/>
  <c r="Q74" i="21"/>
  <c r="P74" i="21"/>
  <c r="O74" i="21"/>
  <c r="O76" i="21" s="1"/>
  <c r="N74" i="21"/>
  <c r="M74" i="21"/>
  <c r="L74" i="21"/>
  <c r="K74" i="21"/>
  <c r="K76" i="21" s="1"/>
  <c r="K81" i="21" s="1"/>
  <c r="K78" i="21" s="1"/>
  <c r="J74" i="21"/>
  <c r="I74" i="21"/>
  <c r="I76" i="21" s="1"/>
  <c r="I81" i="21" s="1"/>
  <c r="I78" i="21" s="1"/>
  <c r="I126" i="21" s="1"/>
  <c r="H74" i="21"/>
  <c r="G74" i="21"/>
  <c r="G76" i="21" s="1"/>
  <c r="G81" i="21" s="1"/>
  <c r="F74" i="21"/>
  <c r="F76" i="21" s="1"/>
  <c r="F81" i="21" s="1"/>
  <c r="E74" i="21"/>
  <c r="D74" i="21"/>
  <c r="C74" i="21"/>
  <c r="B74" i="21"/>
  <c r="AY71" i="21"/>
  <c r="AX71" i="21"/>
  <c r="AW71" i="21"/>
  <c r="AV71" i="21"/>
  <c r="AU71" i="21"/>
  <c r="AT71" i="21"/>
  <c r="AS71" i="21"/>
  <c r="AR71" i="21"/>
  <c r="AQ71" i="21"/>
  <c r="AP71" i="21"/>
  <c r="AH71" i="21"/>
  <c r="AF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AZ68" i="21"/>
  <c r="AZ67" i="21" s="1"/>
  <c r="AX68" i="21"/>
  <c r="AX67" i="21" s="1"/>
  <c r="AW68" i="21"/>
  <c r="AW67" i="21" s="1"/>
  <c r="AV68" i="21"/>
  <c r="AV67" i="21" s="1"/>
  <c r="AU68" i="21"/>
  <c r="AU67" i="21" s="1"/>
  <c r="AT68" i="21"/>
  <c r="AT67" i="21" s="1"/>
  <c r="AS68" i="21"/>
  <c r="AS67" i="21" s="1"/>
  <c r="AR68" i="21"/>
  <c r="AQ68" i="21"/>
  <c r="AQ67" i="21" s="1"/>
  <c r="AP68" i="21"/>
  <c r="AO68" i="21"/>
  <c r="AN68" i="21"/>
  <c r="AM68" i="21"/>
  <c r="AL68" i="21"/>
  <c r="AK68" i="21"/>
  <c r="AJ68" i="21"/>
  <c r="AJ67" i="21" s="1"/>
  <c r="AI68" i="21"/>
  <c r="AH68" i="21"/>
  <c r="AG68" i="21"/>
  <c r="AF68" i="21"/>
  <c r="AE68" i="21"/>
  <c r="AD68" i="21"/>
  <c r="AC68" i="21"/>
  <c r="AB68" i="21"/>
  <c r="AA68" i="21"/>
  <c r="Z68" i="21"/>
  <c r="Y68" i="21"/>
  <c r="Y67" i="21" s="1"/>
  <c r="X68" i="21"/>
  <c r="X67" i="21" s="1"/>
  <c r="W68" i="21"/>
  <c r="W67" i="21" s="1"/>
  <c r="V68" i="21"/>
  <c r="V67" i="21" s="1"/>
  <c r="U68" i="21"/>
  <c r="U67" i="21" s="1"/>
  <c r="T68" i="21"/>
  <c r="S68" i="21"/>
  <c r="R68" i="21"/>
  <c r="Q68" i="21"/>
  <c r="P68" i="21"/>
  <c r="O68" i="21"/>
  <c r="N68" i="21"/>
  <c r="N67" i="21" s="1"/>
  <c r="M68" i="21"/>
  <c r="L68" i="21"/>
  <c r="K68" i="21"/>
  <c r="J68" i="21"/>
  <c r="I68" i="21"/>
  <c r="H68" i="21"/>
  <c r="G68" i="21"/>
  <c r="F68" i="21"/>
  <c r="E68" i="21"/>
  <c r="D68" i="21"/>
  <c r="C68" i="21"/>
  <c r="B68" i="21"/>
  <c r="B67" i="21" s="1"/>
  <c r="AY67" i="21"/>
  <c r="AP67" i="21"/>
  <c r="AO67" i="21"/>
  <c r="AN67" i="21"/>
  <c r="AM67" i="21"/>
  <c r="AL67" i="21"/>
  <c r="AK67" i="21"/>
  <c r="AI67" i="21"/>
  <c r="AH67" i="21"/>
  <c r="AG67" i="21"/>
  <c r="AF67" i="21"/>
  <c r="AE67" i="21"/>
  <c r="AD67" i="21"/>
  <c r="AC67" i="21"/>
  <c r="AB67" i="21"/>
  <c r="AA67" i="21"/>
  <c r="Z67" i="21"/>
  <c r="T67" i="21"/>
  <c r="S67" i="21"/>
  <c r="R67" i="21"/>
  <c r="Q67" i="21"/>
  <c r="P67" i="21"/>
  <c r="O67" i="21"/>
  <c r="M67" i="21"/>
  <c r="L67" i="21"/>
  <c r="K67" i="21"/>
  <c r="J67" i="21"/>
  <c r="I67" i="21"/>
  <c r="H67" i="21"/>
  <c r="G67" i="21"/>
  <c r="F67" i="21"/>
  <c r="E67" i="21"/>
  <c r="D67" i="21"/>
  <c r="C67" i="21"/>
  <c r="AC65" i="21"/>
  <c r="M65" i="21"/>
  <c r="M62" i="21" s="1"/>
  <c r="M125" i="21" s="1"/>
  <c r="L65" i="21"/>
  <c r="L62" i="21" s="1"/>
  <c r="L125" i="21" s="1"/>
  <c r="J65" i="21"/>
  <c r="J62" i="21" s="1"/>
  <c r="J125" i="21" s="1"/>
  <c r="I65" i="21"/>
  <c r="H65" i="21"/>
  <c r="G65" i="21"/>
  <c r="AX64" i="21"/>
  <c r="AW64" i="21"/>
  <c r="AO64" i="21"/>
  <c r="AN64" i="21"/>
  <c r="AH64" i="21"/>
  <c r="AD64" i="21"/>
  <c r="AC64" i="21"/>
  <c r="AB64" i="21"/>
  <c r="AA64" i="21"/>
  <c r="S64" i="21"/>
  <c r="R64" i="21"/>
  <c r="Q64" i="21"/>
  <c r="P64" i="21"/>
  <c r="O64" i="21"/>
  <c r="N64" i="21"/>
  <c r="M64" i="21"/>
  <c r="L64" i="21"/>
  <c r="K64" i="21"/>
  <c r="J64" i="21"/>
  <c r="I64" i="21"/>
  <c r="H64" i="21"/>
  <c r="G64" i="21"/>
  <c r="F64" i="21"/>
  <c r="E64" i="21"/>
  <c r="D64" i="21"/>
  <c r="C64" i="21"/>
  <c r="B64" i="21"/>
  <c r="AF62" i="21"/>
  <c r="AF125" i="21" s="1"/>
  <c r="I62" i="21"/>
  <c r="I125" i="21" s="1"/>
  <c r="H62" i="21"/>
  <c r="H125" i="21" s="1"/>
  <c r="G62" i="21"/>
  <c r="G125" i="21" s="1"/>
  <c r="F62" i="21"/>
  <c r="F125" i="21" s="1"/>
  <c r="E62" i="21"/>
  <c r="E125" i="21" s="1"/>
  <c r="AI60" i="21"/>
  <c r="AI65" i="21" s="1"/>
  <c r="AI62" i="21" s="1"/>
  <c r="AI125" i="21" s="1"/>
  <c r="AH60" i="21"/>
  <c r="AH65" i="21" s="1"/>
  <c r="AH62" i="21" s="1"/>
  <c r="AH125" i="21" s="1"/>
  <c r="AG60" i="21"/>
  <c r="AG65" i="21" s="1"/>
  <c r="AG62" i="21" s="1"/>
  <c r="AG125" i="21" s="1"/>
  <c r="AC60" i="21"/>
  <c r="S60" i="21"/>
  <c r="S65" i="21" s="1"/>
  <c r="O60" i="21"/>
  <c r="O65" i="21" s="1"/>
  <c r="M60" i="21"/>
  <c r="L60" i="21"/>
  <c r="K60" i="21"/>
  <c r="K65" i="21" s="1"/>
  <c r="K62" i="21" s="1"/>
  <c r="K125" i="21" s="1"/>
  <c r="I60" i="21"/>
  <c r="H60" i="21"/>
  <c r="G60" i="21"/>
  <c r="AR59" i="21"/>
  <c r="AQ59" i="21"/>
  <c r="AQ60" i="21" s="1"/>
  <c r="AQ65" i="21" s="1"/>
  <c r="AQ62" i="21" s="1"/>
  <c r="AQ125" i="21" s="1"/>
  <c r="AO59" i="21"/>
  <c r="AO60" i="21" s="1"/>
  <c r="AO65" i="21" s="1"/>
  <c r="AO62" i="21" s="1"/>
  <c r="AO125" i="21" s="1"/>
  <c r="AM59" i="21"/>
  <c r="AM60" i="21" s="1"/>
  <c r="AM65" i="21" s="1"/>
  <c r="AL59" i="21"/>
  <c r="AL60" i="21" s="1"/>
  <c r="AL65" i="21" s="1"/>
  <c r="AK59" i="21"/>
  <c r="AK60" i="21" s="1"/>
  <c r="AK65" i="21" s="1"/>
  <c r="AK62" i="21" s="1"/>
  <c r="AK125" i="21" s="1"/>
  <c r="AI59" i="21"/>
  <c r="AH59" i="21"/>
  <c r="S59" i="21"/>
  <c r="R59" i="21"/>
  <c r="Q59" i="21"/>
  <c r="Q60" i="21" s="1"/>
  <c r="Q65" i="21" s="1"/>
  <c r="P59" i="21"/>
  <c r="O59" i="21"/>
  <c r="N59" i="21"/>
  <c r="M59" i="21"/>
  <c r="L59" i="21"/>
  <c r="K59" i="21"/>
  <c r="J59" i="21"/>
  <c r="J60" i="21" s="1"/>
  <c r="I59" i="21"/>
  <c r="H59" i="21"/>
  <c r="G59" i="21"/>
  <c r="F59" i="21"/>
  <c r="E59" i="21"/>
  <c r="D59" i="21"/>
  <c r="C59" i="21"/>
  <c r="B59" i="21"/>
  <c r="AZ58" i="21"/>
  <c r="AY58" i="21"/>
  <c r="AX58" i="21"/>
  <c r="AW58" i="21"/>
  <c r="AV58" i="21"/>
  <c r="AU58" i="21"/>
  <c r="AT58" i="21"/>
  <c r="AS58" i="21"/>
  <c r="AR58" i="21"/>
  <c r="AQ58" i="21"/>
  <c r="AP58" i="21"/>
  <c r="AO58" i="21"/>
  <c r="AN58" i="21"/>
  <c r="AM58" i="21"/>
  <c r="AL58" i="21"/>
  <c r="AK58" i="21"/>
  <c r="AJ58" i="21"/>
  <c r="AI58" i="21"/>
  <c r="AH58" i="21"/>
  <c r="AG58" i="21"/>
  <c r="AF58" i="21"/>
  <c r="AE58" i="21"/>
  <c r="AD58" i="21"/>
  <c r="AC58" i="21"/>
  <c r="AB58" i="21"/>
  <c r="AA58" i="21"/>
  <c r="Z58" i="21"/>
  <c r="Y58" i="21"/>
  <c r="X58" i="21"/>
  <c r="W58" i="21"/>
  <c r="V58" i="21"/>
  <c r="U58" i="21"/>
  <c r="U60" i="21" s="1"/>
  <c r="U65" i="21" s="1"/>
  <c r="T58" i="21"/>
  <c r="S58" i="21"/>
  <c r="R58" i="21"/>
  <c r="R60" i="21" s="1"/>
  <c r="R65" i="21" s="1"/>
  <c r="R62" i="21" s="1"/>
  <c r="R125" i="21" s="1"/>
  <c r="Q58" i="21"/>
  <c r="P58" i="21"/>
  <c r="P60" i="21" s="1"/>
  <c r="P65" i="21" s="1"/>
  <c r="P62" i="21" s="1"/>
  <c r="P125" i="21" s="1"/>
  <c r="O58" i="21"/>
  <c r="N58" i="21"/>
  <c r="N60" i="21" s="1"/>
  <c r="N65" i="21" s="1"/>
  <c r="N62" i="21" s="1"/>
  <c r="N125" i="21" s="1"/>
  <c r="M58" i="21"/>
  <c r="L58" i="21"/>
  <c r="K58" i="21"/>
  <c r="J58" i="21"/>
  <c r="I58" i="21"/>
  <c r="H58" i="21"/>
  <c r="G58" i="21"/>
  <c r="F58" i="21"/>
  <c r="F60" i="21" s="1"/>
  <c r="F65" i="21" s="1"/>
  <c r="E58" i="21"/>
  <c r="E60" i="21" s="1"/>
  <c r="E65" i="21" s="1"/>
  <c r="D58" i="21"/>
  <c r="D60" i="21" s="1"/>
  <c r="D65" i="21" s="1"/>
  <c r="D62" i="21" s="1"/>
  <c r="D125" i="21" s="1"/>
  <c r="C58" i="21"/>
  <c r="C60" i="21" s="1"/>
  <c r="C65" i="21" s="1"/>
  <c r="C62" i="21" s="1"/>
  <c r="C125" i="21" s="1"/>
  <c r="B58" i="21"/>
  <c r="B60" i="21" s="1"/>
  <c r="B65" i="21" s="1"/>
  <c r="B62" i="21" s="1"/>
  <c r="B125" i="21" s="1"/>
  <c r="AY55" i="21"/>
  <c r="AX55" i="21"/>
  <c r="AW55" i="21"/>
  <c r="AV55" i="21"/>
  <c r="AU55" i="21"/>
  <c r="AT55" i="21"/>
  <c r="AR55" i="21"/>
  <c r="AQ55" i="21"/>
  <c r="AP55" i="21"/>
  <c r="AO55" i="21"/>
  <c r="AN55" i="21"/>
  <c r="AM55" i="21"/>
  <c r="AL55" i="21"/>
  <c r="AK55" i="21"/>
  <c r="AE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AZ52" i="21"/>
  <c r="AY52" i="21"/>
  <c r="AX52" i="21"/>
  <c r="AX51" i="21" s="1"/>
  <c r="AW52" i="21"/>
  <c r="AW51" i="21" s="1"/>
  <c r="AV52" i="21"/>
  <c r="AU52" i="21"/>
  <c r="AU51" i="21" s="1"/>
  <c r="AT52" i="21"/>
  <c r="AT51" i="21" s="1"/>
  <c r="AS52" i="21"/>
  <c r="AS51" i="21" s="1"/>
  <c r="AR52" i="21"/>
  <c r="AR51" i="21" s="1"/>
  <c r="AQ52" i="21"/>
  <c r="AP52" i="21"/>
  <c r="AO52" i="21"/>
  <c r="AN52" i="21"/>
  <c r="AM52" i="21"/>
  <c r="AL52" i="21"/>
  <c r="AK52" i="21"/>
  <c r="AJ52" i="21"/>
  <c r="AJ51" i="21" s="1"/>
  <c r="AI52" i="21"/>
  <c r="AH52" i="21"/>
  <c r="AG52" i="21"/>
  <c r="AF52" i="21"/>
  <c r="AE52" i="21"/>
  <c r="AD52" i="21"/>
  <c r="AC52" i="21"/>
  <c r="AC51" i="21" s="1"/>
  <c r="AB52" i="21"/>
  <c r="AB51" i="21" s="1"/>
  <c r="AA52" i="21"/>
  <c r="AA51" i="21" s="1"/>
  <c r="Z52" i="21"/>
  <c r="Z51" i="21" s="1"/>
  <c r="Y52" i="21"/>
  <c r="Y51" i="21" s="1"/>
  <c r="X52" i="21"/>
  <c r="X51" i="21" s="1"/>
  <c r="W52" i="21"/>
  <c r="W51" i="21" s="1"/>
  <c r="V52" i="21"/>
  <c r="V51" i="21" s="1"/>
  <c r="U52" i="21"/>
  <c r="T52" i="21"/>
  <c r="S52" i="21"/>
  <c r="R52" i="21"/>
  <c r="Q52" i="21"/>
  <c r="P52" i="21"/>
  <c r="O52" i="21"/>
  <c r="N52" i="21"/>
  <c r="N51" i="21" s="1"/>
  <c r="M52" i="21"/>
  <c r="L52" i="21"/>
  <c r="K52" i="21"/>
  <c r="J52" i="21"/>
  <c r="I52" i="21"/>
  <c r="H52" i="21"/>
  <c r="G52" i="21"/>
  <c r="F52" i="21"/>
  <c r="F51" i="21" s="1"/>
  <c r="E52" i="21"/>
  <c r="E51" i="21" s="1"/>
  <c r="D52" i="21"/>
  <c r="C52" i="21"/>
  <c r="C51" i="21" s="1"/>
  <c r="B52" i="21"/>
  <c r="B51" i="21" s="1"/>
  <c r="AY51" i="21"/>
  <c r="AV51" i="21"/>
  <c r="AQ51" i="21"/>
  <c r="AP51" i="21"/>
  <c r="AO51" i="21"/>
  <c r="AN51" i="21"/>
  <c r="AM51" i="21"/>
  <c r="AL51" i="21"/>
  <c r="AK51" i="21"/>
  <c r="AI51" i="21"/>
  <c r="AH51" i="21"/>
  <c r="AG51" i="21"/>
  <c r="AF51" i="21"/>
  <c r="AE51" i="21"/>
  <c r="AD51" i="21"/>
  <c r="U51" i="21"/>
  <c r="T51" i="21"/>
  <c r="S51" i="21"/>
  <c r="R51" i="21"/>
  <c r="Q51" i="21"/>
  <c r="P51" i="21"/>
  <c r="O51" i="21"/>
  <c r="M51" i="21"/>
  <c r="L51" i="21"/>
  <c r="K51" i="21"/>
  <c r="J51" i="21"/>
  <c r="I51" i="21"/>
  <c r="H51" i="21"/>
  <c r="G51" i="21"/>
  <c r="D51" i="21"/>
  <c r="AX48" i="21"/>
  <c r="AW48" i="21"/>
  <c r="AU48" i="21"/>
  <c r="AT48" i="21"/>
  <c r="AS48" i="21"/>
  <c r="AR48" i="21"/>
  <c r="AP48" i="21"/>
  <c r="AO48" i="21"/>
  <c r="AN48" i="21"/>
  <c r="AL48" i="21"/>
  <c r="AI48" i="21"/>
  <c r="AH48" i="21"/>
  <c r="AG48" i="21"/>
  <c r="AF48" i="21"/>
  <c r="AE48" i="21"/>
  <c r="AD48" i="21"/>
  <c r="AC48" i="21"/>
  <c r="AB48" i="21"/>
  <c r="AA48" i="21"/>
  <c r="Z48" i="21"/>
  <c r="Y48" i="21"/>
  <c r="S48" i="21"/>
  <c r="R48" i="21"/>
  <c r="Q48" i="21"/>
  <c r="P48" i="21"/>
  <c r="O48" i="21"/>
  <c r="N48" i="21"/>
  <c r="M48" i="21"/>
  <c r="L48" i="21"/>
  <c r="K48" i="21"/>
  <c r="J48" i="21"/>
  <c r="I48" i="21"/>
  <c r="H48" i="21"/>
  <c r="G48" i="21"/>
  <c r="F48" i="21"/>
  <c r="E48" i="21"/>
  <c r="D48" i="21"/>
  <c r="C48" i="21"/>
  <c r="B48" i="21"/>
  <c r="AD46" i="21"/>
  <c r="AD124" i="21" s="1"/>
  <c r="U44" i="21"/>
  <c r="U49" i="21" s="1"/>
  <c r="U46" i="21" s="1"/>
  <c r="U124" i="21" s="1"/>
  <c r="AR43" i="21"/>
  <c r="AK43" i="21"/>
  <c r="AI43" i="21"/>
  <c r="AH43" i="21"/>
  <c r="AG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AO42" i="21"/>
  <c r="AN42" i="21"/>
  <c r="AM42" i="21"/>
  <c r="AL42" i="21"/>
  <c r="AK42" i="21"/>
  <c r="AK44" i="21" s="1"/>
  <c r="AK49" i="21" s="1"/>
  <c r="Z42" i="21"/>
  <c r="D42" i="21"/>
  <c r="C42" i="21"/>
  <c r="BA41" i="21"/>
  <c r="AZ41" i="21"/>
  <c r="AY41" i="21"/>
  <c r="AX41" i="21"/>
  <c r="AW41" i="21"/>
  <c r="AV41" i="21"/>
  <c r="AU41" i="21"/>
  <c r="AT41" i="21"/>
  <c r="AS41" i="21"/>
  <c r="AR41" i="21"/>
  <c r="AQ41" i="21"/>
  <c r="AP41" i="21"/>
  <c r="AO41" i="21"/>
  <c r="AN41" i="21"/>
  <c r="AM41" i="21"/>
  <c r="AL41" i="21"/>
  <c r="AL44" i="21" s="1"/>
  <c r="AL49" i="21" s="1"/>
  <c r="AL46" i="21" s="1"/>
  <c r="AL124" i="21" s="1"/>
  <c r="AK41" i="21"/>
  <c r="AJ41" i="21"/>
  <c r="AI41" i="21"/>
  <c r="AH41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AU38" i="21"/>
  <c r="AT38" i="21"/>
  <c r="AN38" i="21"/>
  <c r="AM38" i="21"/>
  <c r="AL38" i="21"/>
  <c r="AK38" i="21"/>
  <c r="AJ38" i="21"/>
  <c r="AI38" i="21"/>
  <c r="AG38" i="21"/>
  <c r="AF38" i="21"/>
  <c r="AE38" i="21"/>
  <c r="AD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AZ35" i="21"/>
  <c r="AX35" i="21"/>
  <c r="AW35" i="21"/>
  <c r="AV35" i="21"/>
  <c r="AU35" i="21"/>
  <c r="AU34" i="21" s="1"/>
  <c r="AT35" i="21"/>
  <c r="AS35" i="21"/>
  <c r="AR35" i="21"/>
  <c r="AQ35" i="21"/>
  <c r="AP35" i="21"/>
  <c r="AP34" i="21" s="1"/>
  <c r="AO35" i="21"/>
  <c r="AO34" i="21" s="1"/>
  <c r="AN35" i="21"/>
  <c r="AN34" i="21" s="1"/>
  <c r="AM35" i="21"/>
  <c r="AM34" i="21" s="1"/>
  <c r="AL35" i="21"/>
  <c r="AL34" i="21" s="1"/>
  <c r="AK35" i="21"/>
  <c r="AK34" i="21" s="1"/>
  <c r="AJ35" i="21"/>
  <c r="AI35" i="21"/>
  <c r="AH35" i="21"/>
  <c r="AG35" i="21"/>
  <c r="AF35" i="21"/>
  <c r="AE35" i="21"/>
  <c r="AD35" i="21"/>
  <c r="AC35" i="21"/>
  <c r="AC34" i="21" s="1"/>
  <c r="AB35" i="21"/>
  <c r="AB34" i="21" s="1"/>
  <c r="AA35" i="21"/>
  <c r="AA34" i="21" s="1"/>
  <c r="Z35" i="21"/>
  <c r="Y35" i="21"/>
  <c r="Y34" i="21" s="1"/>
  <c r="X35" i="21"/>
  <c r="W35" i="21"/>
  <c r="V35" i="21"/>
  <c r="U35" i="21"/>
  <c r="T35" i="21"/>
  <c r="S35" i="21"/>
  <c r="R35" i="21"/>
  <c r="Q35" i="21"/>
  <c r="Q34" i="21" s="1"/>
  <c r="P35" i="21"/>
  <c r="P34" i="21" s="1"/>
  <c r="O35" i="21"/>
  <c r="O34" i="21" s="1"/>
  <c r="N35" i="21"/>
  <c r="M35" i="21"/>
  <c r="L35" i="21"/>
  <c r="K35" i="21"/>
  <c r="J35" i="21"/>
  <c r="I35" i="21"/>
  <c r="H35" i="21"/>
  <c r="G35" i="21"/>
  <c r="G34" i="21" s="1"/>
  <c r="F35" i="21"/>
  <c r="F34" i="21" s="1"/>
  <c r="E35" i="21"/>
  <c r="E34" i="21" s="1"/>
  <c r="D35" i="21"/>
  <c r="C35" i="21"/>
  <c r="C34" i="21" s="1"/>
  <c r="B35" i="21"/>
  <c r="AY34" i="21"/>
  <c r="AX34" i="21"/>
  <c r="AW34" i="21"/>
  <c r="AV34" i="21"/>
  <c r="AT34" i="21"/>
  <c r="AS34" i="21"/>
  <c r="AR34" i="21"/>
  <c r="AQ34" i="21"/>
  <c r="AJ34" i="21"/>
  <c r="AI34" i="21"/>
  <c r="AH34" i="21"/>
  <c r="AG34" i="21"/>
  <c r="AF34" i="21"/>
  <c r="AE34" i="21"/>
  <c r="AD34" i="21"/>
  <c r="Z34" i="21"/>
  <c r="X34" i="21"/>
  <c r="W34" i="21"/>
  <c r="V34" i="21"/>
  <c r="U34" i="21"/>
  <c r="T34" i="21"/>
  <c r="S34" i="21"/>
  <c r="R34" i="21"/>
  <c r="N34" i="21"/>
  <c r="M34" i="21"/>
  <c r="L34" i="21"/>
  <c r="K34" i="21"/>
  <c r="J34" i="21"/>
  <c r="I34" i="21"/>
  <c r="H34" i="21"/>
  <c r="D34" i="21"/>
  <c r="B34" i="21"/>
  <c r="AS32" i="21"/>
  <c r="AS29" i="21" s="1"/>
  <c r="AS127" i="21" s="1"/>
  <c r="AP32" i="21"/>
  <c r="AO32" i="21"/>
  <c r="AO29" i="21" s="1"/>
  <c r="AO127" i="21" s="1"/>
  <c r="AN32" i="21"/>
  <c r="V32" i="21"/>
  <c r="S32" i="21"/>
  <c r="S29" i="21" s="1"/>
  <c r="S127" i="21" s="1"/>
  <c r="R32" i="21"/>
  <c r="R29" i="21" s="1"/>
  <c r="R127" i="21" s="1"/>
  <c r="Q32" i="21"/>
  <c r="Q29" i="21" s="1"/>
  <c r="Q127" i="21" s="1"/>
  <c r="H32" i="21"/>
  <c r="H29" i="21" s="1"/>
  <c r="H127" i="21" s="1"/>
  <c r="C32" i="21"/>
  <c r="C29" i="21" s="1"/>
  <c r="C127" i="21" s="1"/>
  <c r="B32" i="21"/>
  <c r="B29" i="21" s="1"/>
  <c r="B127" i="21" s="1"/>
  <c r="AX31" i="21"/>
  <c r="AW31" i="21"/>
  <c r="AV31" i="21"/>
  <c r="AU31" i="21"/>
  <c r="AT31" i="21"/>
  <c r="AS31" i="21"/>
  <c r="AR31" i="21"/>
  <c r="AH31" i="21"/>
  <c r="AG31" i="21"/>
  <c r="AF31" i="21"/>
  <c r="AE31" i="21"/>
  <c r="AD31" i="21"/>
  <c r="AC31" i="21"/>
  <c r="AB31" i="21"/>
  <c r="Y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AQ29" i="21"/>
  <c r="AQ127" i="21" s="1"/>
  <c r="AP29" i="21"/>
  <c r="AP127" i="21" s="1"/>
  <c r="AE29" i="21"/>
  <c r="AE127" i="21" s="1"/>
  <c r="F29" i="21"/>
  <c r="F127" i="21" s="1"/>
  <c r="E29" i="21"/>
  <c r="E127" i="21" s="1"/>
  <c r="D29" i="21"/>
  <c r="D127" i="21" s="1"/>
  <c r="AR27" i="21"/>
  <c r="AR32" i="21" s="1"/>
  <c r="AR29" i="21" s="1"/>
  <c r="AR127" i="21" s="1"/>
  <c r="AQ27" i="21"/>
  <c r="AQ32" i="21" s="1"/>
  <c r="AE27" i="21"/>
  <c r="AE32" i="21" s="1"/>
  <c r="V27" i="21"/>
  <c r="G27" i="21"/>
  <c r="G32" i="21" s="1"/>
  <c r="G29" i="21" s="1"/>
  <c r="G127" i="21" s="1"/>
  <c r="F27" i="21"/>
  <c r="F32" i="21" s="1"/>
  <c r="E27" i="21"/>
  <c r="E32" i="21" s="1"/>
  <c r="D27" i="21"/>
  <c r="D32" i="21" s="1"/>
  <c r="C27" i="21"/>
  <c r="B27" i="21"/>
  <c r="AX26" i="21"/>
  <c r="AW26" i="21"/>
  <c r="AV26" i="21"/>
  <c r="AV27" i="21" s="1"/>
  <c r="AV32" i="21" s="1"/>
  <c r="AV29" i="21" s="1"/>
  <c r="AV127" i="21" s="1"/>
  <c r="AU26" i="21"/>
  <c r="AU27" i="21" s="1"/>
  <c r="AU32" i="21" s="1"/>
  <c r="AU29" i="21" s="1"/>
  <c r="AU127" i="21" s="1"/>
  <c r="AT26" i="21"/>
  <c r="AT27" i="21" s="1"/>
  <c r="AT32" i="21" s="1"/>
  <c r="AT29" i="21" s="1"/>
  <c r="AT127" i="21" s="1"/>
  <c r="AR26" i="21"/>
  <c r="AQ26" i="21"/>
  <c r="AP26" i="21"/>
  <c r="AL26" i="21"/>
  <c r="AK26" i="21"/>
  <c r="AJ26" i="21"/>
  <c r="AE26" i="21"/>
  <c r="AD26" i="21"/>
  <c r="AC26" i="21"/>
  <c r="AB26" i="21"/>
  <c r="AA26" i="21"/>
  <c r="Z26" i="21"/>
  <c r="Z27" i="21" s="1"/>
  <c r="Z32" i="21" s="1"/>
  <c r="Y26" i="21"/>
  <c r="Y27" i="21" s="1"/>
  <c r="Y32" i="21" s="1"/>
  <c r="Y29" i="21" s="1"/>
  <c r="Y127" i="21" s="1"/>
  <c r="X26" i="21"/>
  <c r="X27" i="21" s="1"/>
  <c r="X32" i="21" s="1"/>
  <c r="S26" i="21"/>
  <c r="R26" i="21"/>
  <c r="Q26" i="21"/>
  <c r="P26" i="21"/>
  <c r="O26" i="21"/>
  <c r="N26" i="21"/>
  <c r="M26" i="21"/>
  <c r="L26" i="21"/>
  <c r="K26" i="21"/>
  <c r="J26" i="21"/>
  <c r="I26" i="21"/>
  <c r="H26" i="21"/>
  <c r="G26" i="21"/>
  <c r="F26" i="21"/>
  <c r="E26" i="21"/>
  <c r="D26" i="21"/>
  <c r="C26" i="21"/>
  <c r="B26" i="21"/>
  <c r="AZ25" i="21"/>
  <c r="AY25" i="21"/>
  <c r="AX25" i="21"/>
  <c r="AX27" i="21" s="1"/>
  <c r="AX32" i="21" s="1"/>
  <c r="AX29" i="21" s="1"/>
  <c r="AX127" i="21" s="1"/>
  <c r="AW25" i="21"/>
  <c r="AW27" i="21" s="1"/>
  <c r="AW32" i="21" s="1"/>
  <c r="AW29" i="21" s="1"/>
  <c r="AW127" i="21" s="1"/>
  <c r="AV25" i="21"/>
  <c r="AU25" i="21"/>
  <c r="AT25" i="21"/>
  <c r="AS25" i="21"/>
  <c r="AR25" i="21"/>
  <c r="AQ25" i="21"/>
  <c r="AP25" i="21"/>
  <c r="AP27" i="21" s="1"/>
  <c r="AO25" i="21"/>
  <c r="AO27" i="21" s="1"/>
  <c r="AN25" i="21"/>
  <c r="AN27" i="21" s="1"/>
  <c r="AM25" i="21"/>
  <c r="AM27" i="21" s="1"/>
  <c r="AM32" i="21" s="1"/>
  <c r="AL25" i="21"/>
  <c r="AK25" i="21"/>
  <c r="AJ25" i="21"/>
  <c r="AI25" i="21"/>
  <c r="AI27" i="21" s="1"/>
  <c r="AI32" i="21" s="1"/>
  <c r="AH25" i="21"/>
  <c r="AG25" i="21"/>
  <c r="AG27" i="21" s="1"/>
  <c r="AG32" i="21" s="1"/>
  <c r="AG29" i="21" s="1"/>
  <c r="AG127" i="21" s="1"/>
  <c r="AF25" i="21"/>
  <c r="AE25" i="21"/>
  <c r="AD25" i="21"/>
  <c r="AD27" i="21" s="1"/>
  <c r="AD32" i="21" s="1"/>
  <c r="AD29" i="21" s="1"/>
  <c r="AD127" i="21" s="1"/>
  <c r="AC25" i="21"/>
  <c r="AC27" i="21" s="1"/>
  <c r="AC32" i="21" s="1"/>
  <c r="AC29" i="21" s="1"/>
  <c r="AC127" i="21" s="1"/>
  <c r="AB25" i="21"/>
  <c r="AB27" i="21" s="1"/>
  <c r="AB32" i="21" s="1"/>
  <c r="AB29" i="21" s="1"/>
  <c r="AB127" i="21" s="1"/>
  <c r="AA25" i="21"/>
  <c r="AA27" i="21" s="1"/>
  <c r="AA32" i="21" s="1"/>
  <c r="AA29" i="21" s="1"/>
  <c r="AA127" i="21" s="1"/>
  <c r="Z25" i="21"/>
  <c r="Y25" i="21"/>
  <c r="X25" i="21"/>
  <c r="W25" i="21"/>
  <c r="V25" i="21"/>
  <c r="U25" i="21"/>
  <c r="T25" i="21"/>
  <c r="S25" i="21"/>
  <c r="S27" i="21" s="1"/>
  <c r="R25" i="21"/>
  <c r="R27" i="21" s="1"/>
  <c r="Q25" i="21"/>
  <c r="Q27" i="21" s="1"/>
  <c r="P25" i="21"/>
  <c r="O25" i="21"/>
  <c r="N25" i="21"/>
  <c r="M25" i="21"/>
  <c r="M27" i="21" s="1"/>
  <c r="M32" i="21" s="1"/>
  <c r="M29" i="21" s="1"/>
  <c r="M127" i="21" s="1"/>
  <c r="L25" i="21"/>
  <c r="K25" i="21"/>
  <c r="J25" i="21"/>
  <c r="I25" i="21"/>
  <c r="H25" i="21"/>
  <c r="H27" i="21" s="1"/>
  <c r="G25" i="21"/>
  <c r="F25" i="21"/>
  <c r="E25" i="21"/>
  <c r="D25" i="21"/>
  <c r="C25" i="21"/>
  <c r="B25" i="21"/>
  <c r="AR23" i="21"/>
  <c r="AY20" i="21"/>
  <c r="AX20" i="21"/>
  <c r="AW20" i="21"/>
  <c r="AV20" i="21"/>
  <c r="AV244" i="21" s="1"/>
  <c r="AU20" i="21"/>
  <c r="AU244" i="21" s="1"/>
  <c r="AT20" i="21"/>
  <c r="AT244" i="21" s="1"/>
  <c r="AS20" i="21"/>
  <c r="AS244" i="21" s="1"/>
  <c r="AR20" i="21"/>
  <c r="AR244" i="21" s="1"/>
  <c r="AQ20" i="21"/>
  <c r="AQ244" i="21" s="1"/>
  <c r="AP20" i="21"/>
  <c r="AP244" i="21" s="1"/>
  <c r="AO20" i="21"/>
  <c r="AO244" i="21" s="1"/>
  <c r="AN20" i="21"/>
  <c r="AN244" i="21" s="1"/>
  <c r="AM20" i="21"/>
  <c r="AM244" i="21" s="1"/>
  <c r="AL20" i="21"/>
  <c r="AL244" i="21" s="1"/>
  <c r="AK20" i="21"/>
  <c r="AK244" i="21" s="1"/>
  <c r="AJ20" i="21"/>
  <c r="AJ244" i="21" s="1"/>
  <c r="AI20" i="21"/>
  <c r="AI244" i="21" s="1"/>
  <c r="AH20" i="21"/>
  <c r="AH244" i="21" s="1"/>
  <c r="AG20" i="21"/>
  <c r="AG244" i="21" s="1"/>
  <c r="AF20" i="21"/>
  <c r="AF244" i="21" s="1"/>
  <c r="AE20" i="21"/>
  <c r="AE244" i="21" s="1"/>
  <c r="AD20" i="21"/>
  <c r="AD244" i="21" s="1"/>
  <c r="AC20" i="21"/>
  <c r="AC244" i="21" s="1"/>
  <c r="AB20" i="21"/>
  <c r="AB244" i="21" s="1"/>
  <c r="AA20" i="21"/>
  <c r="AA244" i="21" s="1"/>
  <c r="Z20" i="21"/>
  <c r="Z244" i="21" s="1"/>
  <c r="Y20" i="21"/>
  <c r="Y244" i="21" s="1"/>
  <c r="X20" i="21"/>
  <c r="X244" i="21" s="1"/>
  <c r="W20" i="21"/>
  <c r="W244" i="21" s="1"/>
  <c r="V20" i="21"/>
  <c r="V244" i="21" s="1"/>
  <c r="U20" i="21"/>
  <c r="U244" i="21" s="1"/>
  <c r="T20" i="21"/>
  <c r="T244" i="21" s="1"/>
  <c r="S20" i="21"/>
  <c r="S244" i="21" s="1"/>
  <c r="R20" i="21"/>
  <c r="R244" i="21" s="1"/>
  <c r="Q20" i="21"/>
  <c r="Q244" i="21" s="1"/>
  <c r="P20" i="21"/>
  <c r="P244" i="21" s="1"/>
  <c r="O20" i="21"/>
  <c r="O244" i="21" s="1"/>
  <c r="N20" i="21"/>
  <c r="N244" i="21" s="1"/>
  <c r="M20" i="21"/>
  <c r="M244" i="21" s="1"/>
  <c r="L20" i="21"/>
  <c r="L244" i="21" s="1"/>
  <c r="K20" i="21"/>
  <c r="K244" i="21" s="1"/>
  <c r="J20" i="21"/>
  <c r="J244" i="21" s="1"/>
  <c r="I20" i="21"/>
  <c r="I244" i="21" s="1"/>
  <c r="H20" i="21"/>
  <c r="H244" i="21" s="1"/>
  <c r="G20" i="21"/>
  <c r="G244" i="21" s="1"/>
  <c r="F20" i="21"/>
  <c r="F244" i="21" s="1"/>
  <c r="E20" i="21"/>
  <c r="E244" i="21" s="1"/>
  <c r="D20" i="21"/>
  <c r="D244" i="21" s="1"/>
  <c r="C20" i="21"/>
  <c r="C244" i="21" s="1"/>
  <c r="B20" i="21"/>
  <c r="B244" i="21" s="1"/>
  <c r="AY18" i="21"/>
  <c r="AX18" i="21"/>
  <c r="AW18" i="21"/>
  <c r="AV18" i="21"/>
  <c r="AU18" i="21"/>
  <c r="AT18" i="21"/>
  <c r="AS18" i="21"/>
  <c r="AR18" i="21"/>
  <c r="AQ18" i="21"/>
  <c r="AP18" i="21"/>
  <c r="AO18" i="21"/>
  <c r="AN18" i="21"/>
  <c r="AM18" i="21"/>
  <c r="AL18" i="21"/>
  <c r="AK18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AY15" i="21"/>
  <c r="AX15" i="21"/>
  <c r="AW15" i="21"/>
  <c r="AV15" i="21"/>
  <c r="AU15" i="21"/>
  <c r="AT15" i="21"/>
  <c r="AS15" i="21"/>
  <c r="AR15" i="21"/>
  <c r="AQ15" i="21"/>
  <c r="AP15" i="21"/>
  <c r="AZ14" i="21"/>
  <c r="AY14" i="21"/>
  <c r="AX14" i="21"/>
  <c r="AW14" i="21"/>
  <c r="AV14" i="21"/>
  <c r="AU14" i="21"/>
  <c r="AT14" i="21"/>
  <c r="AS14" i="21"/>
  <c r="AR14" i="21"/>
  <c r="AQ14" i="21"/>
  <c r="AP14" i="21"/>
  <c r="AO14" i="21"/>
  <c r="AN14" i="21"/>
  <c r="AM14" i="21"/>
  <c r="AL14" i="21"/>
  <c r="AK14" i="21"/>
  <c r="AJ14" i="21"/>
  <c r="AI14" i="21"/>
  <c r="AH14" i="21"/>
  <c r="AG14" i="21"/>
  <c r="AF14" i="21"/>
  <c r="AE14" i="21"/>
  <c r="AD14" i="21"/>
  <c r="AC14" i="21"/>
  <c r="AB14" i="21"/>
  <c r="AA14" i="2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F14" i="21"/>
  <c r="E14" i="21"/>
  <c r="D14" i="21"/>
  <c r="C14" i="21"/>
  <c r="B14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G11" i="21" s="1"/>
  <c r="G17" i="21" s="1"/>
  <c r="G12" i="21" s="1"/>
  <c r="G13" i="21" s="1"/>
  <c r="F10" i="21"/>
  <c r="E10" i="21"/>
  <c r="D10" i="21"/>
  <c r="C10" i="21"/>
  <c r="B10" i="21"/>
  <c r="B11" i="21" s="1"/>
  <c r="B17" i="21" s="1"/>
  <c r="B12" i="21" s="1"/>
  <c r="B13" i="21" s="1"/>
  <c r="AY9" i="21"/>
  <c r="AY42" i="21" s="1"/>
  <c r="AX9" i="21"/>
  <c r="AX42" i="21" s="1"/>
  <c r="AW9" i="21"/>
  <c r="AW42" i="21" s="1"/>
  <c r="AV9" i="21"/>
  <c r="AV42" i="21" s="1"/>
  <c r="AU9" i="21"/>
  <c r="AU42" i="21" s="1"/>
  <c r="AT9" i="21"/>
  <c r="AT42" i="21" s="1"/>
  <c r="AS9" i="21"/>
  <c r="AS42" i="21" s="1"/>
  <c r="AR9" i="21"/>
  <c r="AR42" i="21" s="1"/>
  <c r="AQ9" i="21"/>
  <c r="AQ42" i="21" s="1"/>
  <c r="AP9" i="21"/>
  <c r="AP42" i="21" s="1"/>
  <c r="AO9" i="21"/>
  <c r="AO6" i="21" s="1"/>
  <c r="AN9" i="21"/>
  <c r="AN6" i="21" s="1"/>
  <c r="AM9" i="21"/>
  <c r="AM6" i="21" s="1"/>
  <c r="AL9" i="21"/>
  <c r="AK9" i="21"/>
  <c r="AK6" i="21" s="1"/>
  <c r="AJ9" i="21"/>
  <c r="AJ42" i="21" s="1"/>
  <c r="AI9" i="21"/>
  <c r="AI42" i="21" s="1"/>
  <c r="AI44" i="21" s="1"/>
  <c r="AI49" i="21" s="1"/>
  <c r="AI46" i="21" s="1"/>
  <c r="AI124" i="21" s="1"/>
  <c r="AH9" i="21"/>
  <c r="AH42" i="21" s="1"/>
  <c r="AH44" i="21" s="1"/>
  <c r="AH49" i="21" s="1"/>
  <c r="AH46" i="21" s="1"/>
  <c r="AH124" i="21" s="1"/>
  <c r="AG9" i="21"/>
  <c r="AG42" i="21" s="1"/>
  <c r="AG44" i="21" s="1"/>
  <c r="AG49" i="21" s="1"/>
  <c r="AG46" i="21" s="1"/>
  <c r="AG124" i="21" s="1"/>
  <c r="AF9" i="21"/>
  <c r="AF42" i="21" s="1"/>
  <c r="AE9" i="21"/>
  <c r="AE42" i="21" s="1"/>
  <c r="AE44" i="21" s="1"/>
  <c r="AE49" i="21" s="1"/>
  <c r="AE46" i="21" s="1"/>
  <c r="AE124" i="21" s="1"/>
  <c r="AD9" i="21"/>
  <c r="AD42" i="21" s="1"/>
  <c r="AC9" i="21"/>
  <c r="AB9" i="21"/>
  <c r="AA9" i="21"/>
  <c r="AA42" i="21" s="1"/>
  <c r="Z9" i="21"/>
  <c r="Z6" i="21" s="1"/>
  <c r="Y9" i="21"/>
  <c r="Y42" i="21" s="1"/>
  <c r="X9" i="21"/>
  <c r="X42" i="21" s="1"/>
  <c r="W9" i="21"/>
  <c r="W42" i="21" s="1"/>
  <c r="V9" i="21"/>
  <c r="V42" i="21" s="1"/>
  <c r="U9" i="21"/>
  <c r="U42" i="21" s="1"/>
  <c r="T9" i="21"/>
  <c r="S9" i="21"/>
  <c r="R9" i="21"/>
  <c r="Q9" i="21"/>
  <c r="Q42" i="21" s="1"/>
  <c r="P9" i="21"/>
  <c r="O9" i="21"/>
  <c r="N9" i="21"/>
  <c r="M9" i="21"/>
  <c r="L9" i="21"/>
  <c r="L42" i="21" s="1"/>
  <c r="L44" i="21" s="1"/>
  <c r="L49" i="21" s="1"/>
  <c r="L46" i="21" s="1"/>
  <c r="L124" i="21" s="1"/>
  <c r="K9" i="21"/>
  <c r="K42" i="21" s="1"/>
  <c r="K44" i="21" s="1"/>
  <c r="K49" i="21" s="1"/>
  <c r="K46" i="21" s="1"/>
  <c r="K124" i="21" s="1"/>
  <c r="J9" i="21"/>
  <c r="J42" i="21" s="1"/>
  <c r="J44" i="21" s="1"/>
  <c r="J49" i="21" s="1"/>
  <c r="J46" i="21" s="1"/>
  <c r="J124" i="21" s="1"/>
  <c r="I9" i="21"/>
  <c r="I42" i="21" s="1"/>
  <c r="I44" i="21" s="1"/>
  <c r="I49" i="21" s="1"/>
  <c r="I46" i="21" s="1"/>
  <c r="I124" i="21" s="1"/>
  <c r="H9" i="21"/>
  <c r="H42" i="21" s="1"/>
  <c r="H44" i="21" s="1"/>
  <c r="H49" i="21" s="1"/>
  <c r="H46" i="21" s="1"/>
  <c r="H124" i="21" s="1"/>
  <c r="G9" i="21"/>
  <c r="G42" i="21" s="1"/>
  <c r="G44" i="21" s="1"/>
  <c r="G49" i="21" s="1"/>
  <c r="G46" i="21" s="1"/>
  <c r="G124" i="21" s="1"/>
  <c r="F9" i="21"/>
  <c r="E9" i="21"/>
  <c r="E42" i="21" s="1"/>
  <c r="D9" i="21"/>
  <c r="C9" i="21"/>
  <c r="B9" i="21"/>
  <c r="B42" i="21" s="1"/>
  <c r="AX8" i="21"/>
  <c r="AW8" i="21"/>
  <c r="AV8" i="21"/>
  <c r="AU8" i="21"/>
  <c r="AT8" i="21"/>
  <c r="AS8" i="21"/>
  <c r="AR8" i="21"/>
  <c r="AQ8" i="21"/>
  <c r="AP8" i="21"/>
  <c r="AO8" i="21"/>
  <c r="AN8" i="21"/>
  <c r="AM8" i="21"/>
  <c r="AL8" i="21"/>
  <c r="AK8" i="21"/>
  <c r="AJ8" i="21"/>
  <c r="AI8" i="21"/>
  <c r="AG8" i="21"/>
  <c r="AE8" i="21"/>
  <c r="AD8" i="21"/>
  <c r="AC8" i="21"/>
  <c r="AB8" i="21"/>
  <c r="AA8" i="2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I8" i="21"/>
  <c r="H8" i="21"/>
  <c r="G8" i="21"/>
  <c r="F8" i="21"/>
  <c r="E8" i="21"/>
  <c r="D8" i="21"/>
  <c r="C8" i="21"/>
  <c r="AZ7" i="21"/>
  <c r="AY7" i="21"/>
  <c r="AX7" i="21"/>
  <c r="AW7" i="21"/>
  <c r="AV7" i="21"/>
  <c r="AU7" i="21"/>
  <c r="AT7" i="21"/>
  <c r="AS7" i="21"/>
  <c r="AR7" i="21"/>
  <c r="AQ7" i="21"/>
  <c r="AP7" i="21"/>
  <c r="AO7" i="21"/>
  <c r="AN7" i="21"/>
  <c r="AM7" i="21"/>
  <c r="AL7" i="21"/>
  <c r="AK7" i="21"/>
  <c r="AJ7" i="21"/>
  <c r="AI7" i="21"/>
  <c r="AH7" i="21"/>
  <c r="AG7" i="21"/>
  <c r="AF7" i="21"/>
  <c r="AE7" i="21"/>
  <c r="AD7" i="21"/>
  <c r="AC7" i="21"/>
  <c r="AB7" i="21"/>
  <c r="AA7" i="2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G7" i="21"/>
  <c r="F7" i="21"/>
  <c r="E7" i="21"/>
  <c r="D7" i="21"/>
  <c r="C7" i="21"/>
  <c r="B7" i="21"/>
  <c r="AW6" i="21"/>
  <c r="AV6" i="21"/>
  <c r="AT6" i="21"/>
  <c r="AS6" i="21"/>
  <c r="AR6" i="21"/>
  <c r="AQ6" i="21"/>
  <c r="AP6" i="21"/>
  <c r="AL6" i="21"/>
  <c r="AJ6" i="21"/>
  <c r="AI6" i="21"/>
  <c r="AH6" i="21"/>
  <c r="AG6" i="21"/>
  <c r="AF6" i="21"/>
  <c r="AE6" i="21"/>
  <c r="AD6" i="21"/>
  <c r="AA6" i="21"/>
  <c r="X6" i="21"/>
  <c r="W6" i="21"/>
  <c r="V6" i="21"/>
  <c r="U6" i="21"/>
  <c r="Q6" i="21"/>
  <c r="M6" i="21"/>
  <c r="L6" i="21"/>
  <c r="K6" i="21"/>
  <c r="J6" i="21"/>
  <c r="I6" i="21"/>
  <c r="H6" i="21"/>
  <c r="G6" i="21"/>
  <c r="E6" i="21"/>
  <c r="B6" i="21"/>
  <c r="BR5" i="21"/>
  <c r="BQ5" i="21"/>
  <c r="BP5" i="21"/>
  <c r="BO5" i="21"/>
  <c r="BN5" i="21"/>
  <c r="BM5" i="21"/>
  <c r="BL5" i="21"/>
  <c r="BK5" i="21"/>
  <c r="BJ5" i="21"/>
  <c r="BI5" i="21"/>
  <c r="BH5" i="21"/>
  <c r="BG5" i="21"/>
  <c r="BF5" i="21"/>
  <c r="BE5" i="21"/>
  <c r="BD5" i="21"/>
  <c r="BC5" i="21"/>
  <c r="BB5" i="21"/>
  <c r="BA5" i="21"/>
  <c r="AZ5" i="21"/>
  <c r="BA4" i="21"/>
  <c r="AZ4" i="21"/>
  <c r="BR2" i="21"/>
  <c r="BQ2" i="21"/>
  <c r="BP2" i="21"/>
  <c r="BO2" i="21"/>
  <c r="BN2" i="21"/>
  <c r="BM2" i="21"/>
  <c r="BL2" i="21"/>
  <c r="BK2" i="21"/>
  <c r="BJ2" i="21"/>
  <c r="BI2" i="21"/>
  <c r="BH2" i="21"/>
  <c r="BG2" i="21"/>
  <c r="BF2" i="21"/>
  <c r="BE2" i="21"/>
  <c r="BD2" i="21"/>
  <c r="BC2" i="21"/>
  <c r="BC91" i="21" s="1"/>
  <c r="BB2" i="21"/>
  <c r="BA2" i="21"/>
  <c r="AZ2" i="21"/>
  <c r="AY2" i="21"/>
  <c r="AX2" i="21"/>
  <c r="AW2" i="21"/>
  <c r="AV2" i="21"/>
  <c r="AU2" i="21"/>
  <c r="AT2" i="21"/>
  <c r="AS2" i="21"/>
  <c r="AR2" i="21"/>
  <c r="AQ2" i="21"/>
  <c r="AP2" i="21"/>
  <c r="AO2" i="21"/>
  <c r="AN2" i="21"/>
  <c r="AM2" i="21"/>
  <c r="AL2" i="21"/>
  <c r="AK2" i="21"/>
  <c r="AJ2" i="21"/>
  <c r="AI2" i="21"/>
  <c r="AH2" i="21"/>
  <c r="AG2" i="21"/>
  <c r="AF2" i="21"/>
  <c r="AE2" i="21"/>
  <c r="AD2" i="21"/>
  <c r="AC2" i="21"/>
  <c r="AB2" i="21"/>
  <c r="AA2" i="21"/>
  <c r="Z2" i="21"/>
  <c r="Y2" i="21"/>
  <c r="X2" i="21"/>
  <c r="W2" i="21"/>
  <c r="V2" i="21"/>
  <c r="U2" i="21"/>
  <c r="T2" i="21"/>
  <c r="S2" i="21"/>
  <c r="R2" i="21"/>
  <c r="Q2" i="21"/>
  <c r="P2" i="21"/>
  <c r="O2" i="21"/>
  <c r="N2" i="21"/>
  <c r="M2" i="21"/>
  <c r="L2" i="21"/>
  <c r="K2" i="21"/>
  <c r="J2" i="21"/>
  <c r="I2" i="21"/>
  <c r="H2" i="21"/>
  <c r="G2" i="21"/>
  <c r="F2" i="21"/>
  <c r="E2" i="21"/>
  <c r="D2" i="21"/>
  <c r="C2" i="21"/>
  <c r="B2" i="21"/>
  <c r="AY263" i="20"/>
  <c r="AX263" i="20"/>
  <c r="AW263" i="20"/>
  <c r="AV263" i="20"/>
  <c r="AU263" i="20"/>
  <c r="AT263" i="20"/>
  <c r="AS263" i="20"/>
  <c r="AR263" i="20"/>
  <c r="AQ263" i="20"/>
  <c r="AP263" i="20"/>
  <c r="I250" i="20"/>
  <c r="H250" i="20"/>
  <c r="E250" i="20"/>
  <c r="C250" i="20"/>
  <c r="B250" i="20"/>
  <c r="N244" i="20"/>
  <c r="K244" i="20"/>
  <c r="AY236" i="20"/>
  <c r="AX236" i="20"/>
  <c r="AW236" i="20"/>
  <c r="AV236" i="20"/>
  <c r="AN236" i="20"/>
  <c r="AM236" i="20"/>
  <c r="AL236" i="20"/>
  <c r="AK236" i="20"/>
  <c r="AJ236" i="20"/>
  <c r="AI236" i="20"/>
  <c r="AH236" i="20"/>
  <c r="AF236" i="20"/>
  <c r="AE236" i="20"/>
  <c r="AD236" i="20"/>
  <c r="AC236" i="20"/>
  <c r="AY235" i="20"/>
  <c r="AK235" i="20"/>
  <c r="AJ235" i="20"/>
  <c r="AI235" i="20"/>
  <c r="AG235" i="20"/>
  <c r="AF235" i="20"/>
  <c r="AE235" i="20"/>
  <c r="AD235" i="20"/>
  <c r="AC235" i="20"/>
  <c r="AV234" i="20"/>
  <c r="AO234" i="20"/>
  <c r="AN234" i="20"/>
  <c r="AJ234" i="20"/>
  <c r="AI234" i="20"/>
  <c r="AH234" i="20"/>
  <c r="AE234" i="20"/>
  <c r="AD234" i="20"/>
  <c r="AC234" i="20"/>
  <c r="AY233" i="20"/>
  <c r="AY234" i="20" s="1"/>
  <c r="AX233" i="20"/>
  <c r="AX235" i="20" s="1"/>
  <c r="AW233" i="20"/>
  <c r="AW235" i="20" s="1"/>
  <c r="AV233" i="20"/>
  <c r="AV235" i="20" s="1"/>
  <c r="AU233" i="20"/>
  <c r="AU236" i="20" s="1"/>
  <c r="AT233" i="20"/>
  <c r="AS233" i="20"/>
  <c r="AR233" i="20"/>
  <c r="AQ233" i="20"/>
  <c r="AP233" i="20"/>
  <c r="AO233" i="20"/>
  <c r="AO235" i="20" s="1"/>
  <c r="AN233" i="20"/>
  <c r="AN235" i="20" s="1"/>
  <c r="AM233" i="20"/>
  <c r="AM234" i="20" s="1"/>
  <c r="AL233" i="20"/>
  <c r="AL234" i="20" s="1"/>
  <c r="AK233" i="20"/>
  <c r="AK234" i="20" s="1"/>
  <c r="AJ233" i="20"/>
  <c r="AI233" i="20"/>
  <c r="AH233" i="20"/>
  <c r="AH235" i="20" s="1"/>
  <c r="AG233" i="20"/>
  <c r="AF233" i="20"/>
  <c r="AF234" i="20" s="1"/>
  <c r="AE233" i="20"/>
  <c r="AD233" i="20"/>
  <c r="AC233" i="20"/>
  <c r="AB233" i="20"/>
  <c r="AA233" i="20"/>
  <c r="Z233" i="20"/>
  <c r="Y233" i="20"/>
  <c r="X233" i="20"/>
  <c r="W233" i="20"/>
  <c r="V233" i="20"/>
  <c r="U233" i="20"/>
  <c r="T233" i="20"/>
  <c r="S233" i="20"/>
  <c r="R233" i="20"/>
  <c r="Q233" i="20"/>
  <c r="P233" i="20"/>
  <c r="O233" i="20"/>
  <c r="N233" i="20"/>
  <c r="M233" i="20"/>
  <c r="L233" i="20"/>
  <c r="K233" i="20"/>
  <c r="J233" i="20"/>
  <c r="I233" i="20"/>
  <c r="H233" i="20"/>
  <c r="G233" i="20"/>
  <c r="F233" i="20"/>
  <c r="E233" i="20"/>
  <c r="D233" i="20"/>
  <c r="C233" i="20"/>
  <c r="B233" i="20"/>
  <c r="AY232" i="20"/>
  <c r="AX232" i="20"/>
  <c r="AW232" i="20"/>
  <c r="AW87" i="20" s="1"/>
  <c r="AK232" i="20"/>
  <c r="AJ232" i="20"/>
  <c r="AI232" i="20"/>
  <c r="AH232" i="20"/>
  <c r="AG232" i="20"/>
  <c r="AF232" i="20"/>
  <c r="AE232" i="20"/>
  <c r="AD232" i="20"/>
  <c r="AY231" i="20"/>
  <c r="AX231" i="20"/>
  <c r="AW231" i="20"/>
  <c r="AS231" i="20"/>
  <c r="AH231" i="20"/>
  <c r="AG231" i="20"/>
  <c r="AG87" i="20" s="1"/>
  <c r="AF231" i="20"/>
  <c r="AD231" i="20"/>
  <c r="AC231" i="20"/>
  <c r="AX230" i="20"/>
  <c r="AW230" i="20"/>
  <c r="AQ230" i="20"/>
  <c r="AP230" i="20"/>
  <c r="AL230" i="20"/>
  <c r="AK230" i="20"/>
  <c r="AG230" i="20"/>
  <c r="AF230" i="20"/>
  <c r="AE230" i="20"/>
  <c r="AY229" i="20"/>
  <c r="AY230" i="20" s="1"/>
  <c r="AX229" i="20"/>
  <c r="AW229" i="20"/>
  <c r="AV229" i="20"/>
  <c r="AU229" i="20"/>
  <c r="AT229" i="20"/>
  <c r="AT232" i="20" s="1"/>
  <c r="AS229" i="20"/>
  <c r="AS232" i="20" s="1"/>
  <c r="AR229" i="20"/>
  <c r="AQ229" i="20"/>
  <c r="AP229" i="20"/>
  <c r="AO229" i="20"/>
  <c r="AN229" i="20"/>
  <c r="AM229" i="20"/>
  <c r="AL229" i="20"/>
  <c r="AL231" i="20" s="1"/>
  <c r="AK229" i="20"/>
  <c r="AK231" i="20" s="1"/>
  <c r="AJ229" i="20"/>
  <c r="AJ230" i="20" s="1"/>
  <c r="AI229" i="20"/>
  <c r="AI230" i="20" s="1"/>
  <c r="AH229" i="20"/>
  <c r="AH230" i="20" s="1"/>
  <c r="AG229" i="20"/>
  <c r="AF229" i="20"/>
  <c r="AE229" i="20"/>
  <c r="AE231" i="20" s="1"/>
  <c r="AD229" i="20"/>
  <c r="AD230" i="20" s="1"/>
  <c r="AC229" i="20"/>
  <c r="AC230" i="20" s="1"/>
  <c r="AB229" i="20"/>
  <c r="AA229" i="20"/>
  <c r="Z229" i="20"/>
  <c r="Y229" i="20"/>
  <c r="X229" i="20"/>
  <c r="W229" i="20"/>
  <c r="V229" i="20"/>
  <c r="U229" i="20"/>
  <c r="T229" i="20"/>
  <c r="S229" i="20"/>
  <c r="R229" i="20"/>
  <c r="Q229" i="20"/>
  <c r="P229" i="20"/>
  <c r="O229" i="20"/>
  <c r="N229" i="20"/>
  <c r="M229" i="20"/>
  <c r="L229" i="20"/>
  <c r="K229" i="20"/>
  <c r="J229" i="20"/>
  <c r="I229" i="20"/>
  <c r="H229" i="20"/>
  <c r="G229" i="20"/>
  <c r="F229" i="20"/>
  <c r="E229" i="20"/>
  <c r="D229" i="20"/>
  <c r="C229" i="20"/>
  <c r="B229" i="20"/>
  <c r="AY228" i="20"/>
  <c r="AX228" i="20"/>
  <c r="AU228" i="20"/>
  <c r="AT228" i="20"/>
  <c r="AH228" i="20"/>
  <c r="AG228" i="20"/>
  <c r="AF228" i="20"/>
  <c r="AE228" i="20"/>
  <c r="AD228" i="20"/>
  <c r="AC228" i="20"/>
  <c r="AY227" i="20"/>
  <c r="AU227" i="20"/>
  <c r="AT227" i="20"/>
  <c r="AS227" i="20"/>
  <c r="AO227" i="20"/>
  <c r="AN227" i="20"/>
  <c r="AE227" i="20"/>
  <c r="AD227" i="20"/>
  <c r="AC227" i="20"/>
  <c r="AY226" i="20"/>
  <c r="AX226" i="20"/>
  <c r="AU226" i="20"/>
  <c r="AT226" i="20"/>
  <c r="AP226" i="20"/>
  <c r="AO226" i="20"/>
  <c r="AO71" i="20" s="1"/>
  <c r="AN226" i="20"/>
  <c r="AN71" i="20" s="1"/>
  <c r="AM226" i="20"/>
  <c r="AL226" i="20"/>
  <c r="AH226" i="20"/>
  <c r="AD226" i="20"/>
  <c r="AC226" i="20"/>
  <c r="AY225" i="20"/>
  <c r="AX225" i="20"/>
  <c r="AX227" i="20" s="1"/>
  <c r="AW225" i="20"/>
  <c r="AW226" i="20" s="1"/>
  <c r="AV225" i="20"/>
  <c r="AU225" i="20"/>
  <c r="AT225" i="20"/>
  <c r="AS225" i="20"/>
  <c r="AR225" i="20"/>
  <c r="AQ225" i="20"/>
  <c r="AP225" i="20"/>
  <c r="AO225" i="20"/>
  <c r="AO228" i="20" s="1"/>
  <c r="AN225" i="20"/>
  <c r="AN228" i="20" s="1"/>
  <c r="AM225" i="20"/>
  <c r="AL225" i="20"/>
  <c r="AK225" i="20"/>
  <c r="AJ225" i="20"/>
  <c r="AI225" i="20"/>
  <c r="AI226" i="20" s="1"/>
  <c r="AH225" i="20"/>
  <c r="AH227" i="20" s="1"/>
  <c r="AG225" i="20"/>
  <c r="AG226" i="20" s="1"/>
  <c r="AF225" i="20"/>
  <c r="AF226" i="20" s="1"/>
  <c r="AE225" i="20"/>
  <c r="AE226" i="20" s="1"/>
  <c r="AD225" i="20"/>
  <c r="AC225" i="20"/>
  <c r="AB225" i="20"/>
  <c r="AA225" i="20"/>
  <c r="Z225" i="20"/>
  <c r="Y225" i="20"/>
  <c r="X225" i="20"/>
  <c r="W225" i="20"/>
  <c r="V225" i="20"/>
  <c r="U225" i="20"/>
  <c r="T225" i="20"/>
  <c r="S225" i="20"/>
  <c r="R225" i="20"/>
  <c r="Q225" i="20"/>
  <c r="P225" i="20"/>
  <c r="O225" i="20"/>
  <c r="N225" i="20"/>
  <c r="M225" i="20"/>
  <c r="L225" i="20"/>
  <c r="K225" i="20"/>
  <c r="J225" i="20"/>
  <c r="I225" i="20"/>
  <c r="H225" i="20"/>
  <c r="G225" i="20"/>
  <c r="F225" i="20"/>
  <c r="E225" i="20"/>
  <c r="D225" i="20"/>
  <c r="C225" i="20"/>
  <c r="B225" i="20"/>
  <c r="AY224" i="20"/>
  <c r="AX224" i="20"/>
  <c r="AV224" i="20"/>
  <c r="AU224" i="20"/>
  <c r="AT224" i="20"/>
  <c r="AT55" i="20" s="1"/>
  <c r="AS224" i="20"/>
  <c r="AR224" i="20"/>
  <c r="AQ224" i="20"/>
  <c r="AP224" i="20"/>
  <c r="AO224" i="20"/>
  <c r="AN224" i="20"/>
  <c r="AM224" i="20"/>
  <c r="AD224" i="20"/>
  <c r="AC224" i="20"/>
  <c r="AX223" i="20"/>
  <c r="AW223" i="20"/>
  <c r="AV223" i="20"/>
  <c r="AT223" i="20"/>
  <c r="AR223" i="20"/>
  <c r="AQ223" i="20"/>
  <c r="AP223" i="20"/>
  <c r="AO223" i="20"/>
  <c r="AN223" i="20"/>
  <c r="AM223" i="20"/>
  <c r="AL223" i="20"/>
  <c r="AK223" i="20"/>
  <c r="AW222" i="20"/>
  <c r="AV222" i="20"/>
  <c r="AU222" i="20"/>
  <c r="AR222" i="20"/>
  <c r="AR55" i="20" s="1"/>
  <c r="AQ222" i="20"/>
  <c r="AQ55" i="20" s="1"/>
  <c r="AP222" i="20"/>
  <c r="AP55" i="20" s="1"/>
  <c r="AO222" i="20"/>
  <c r="AN222" i="20"/>
  <c r="AM222" i="20"/>
  <c r="AL222" i="20"/>
  <c r="AK222" i="20"/>
  <c r="AJ222" i="20"/>
  <c r="AI222" i="20"/>
  <c r="AE222" i="20"/>
  <c r="AY221" i="20"/>
  <c r="AY222" i="20" s="1"/>
  <c r="AX221" i="20"/>
  <c r="AX222" i="20" s="1"/>
  <c r="AW221" i="20"/>
  <c r="AW224" i="20" s="1"/>
  <c r="AV221" i="20"/>
  <c r="AU221" i="20"/>
  <c r="AU223" i="20" s="1"/>
  <c r="AT221" i="20"/>
  <c r="AT222" i="20" s="1"/>
  <c r="AS221" i="20"/>
  <c r="AR221" i="20"/>
  <c r="AQ221" i="20"/>
  <c r="AP221" i="20"/>
  <c r="AO221" i="20"/>
  <c r="AN221" i="20"/>
  <c r="AM221" i="20"/>
  <c r="AL221" i="20"/>
  <c r="AL224" i="20" s="1"/>
  <c r="AK221" i="20"/>
  <c r="AK224" i="20" s="1"/>
  <c r="AJ221" i="20"/>
  <c r="AI221" i="20"/>
  <c r="AH221" i="20"/>
  <c r="AG221" i="20"/>
  <c r="AF221" i="20"/>
  <c r="AF222" i="20" s="1"/>
  <c r="AE221" i="20"/>
  <c r="AE223" i="20" s="1"/>
  <c r="AD221" i="20"/>
  <c r="AD222" i="20" s="1"/>
  <c r="AC221" i="20"/>
  <c r="AC222" i="20" s="1"/>
  <c r="AB221" i="20"/>
  <c r="AA221" i="20"/>
  <c r="Z221" i="20"/>
  <c r="Y221" i="20"/>
  <c r="X221" i="20"/>
  <c r="W221" i="20"/>
  <c r="V221" i="20"/>
  <c r="U221" i="20"/>
  <c r="T221" i="20"/>
  <c r="S221" i="20"/>
  <c r="R221" i="20"/>
  <c r="Q221" i="20"/>
  <c r="P221" i="20"/>
  <c r="O221" i="20"/>
  <c r="N221" i="20"/>
  <c r="M221" i="20"/>
  <c r="L221" i="20"/>
  <c r="K221" i="20"/>
  <c r="J221" i="20"/>
  <c r="I221" i="20"/>
  <c r="H221" i="20"/>
  <c r="G221" i="20"/>
  <c r="F221" i="20"/>
  <c r="E221" i="20"/>
  <c r="D221" i="20"/>
  <c r="C221" i="20"/>
  <c r="B221" i="20"/>
  <c r="AY213" i="20"/>
  <c r="AX213" i="20"/>
  <c r="AW213" i="20"/>
  <c r="AV213" i="20"/>
  <c r="AU213" i="20"/>
  <c r="AT213" i="20"/>
  <c r="AS213" i="20"/>
  <c r="AR213" i="20"/>
  <c r="AQ213" i="20"/>
  <c r="AP213" i="20"/>
  <c r="AO213" i="20"/>
  <c r="AN213" i="20"/>
  <c r="AM213" i="20"/>
  <c r="AL213" i="20"/>
  <c r="AK213" i="20"/>
  <c r="AJ213" i="20"/>
  <c r="AI213" i="20"/>
  <c r="AH213" i="20"/>
  <c r="AG213" i="20"/>
  <c r="AF213" i="20"/>
  <c r="AE213" i="20"/>
  <c r="AD213" i="20"/>
  <c r="AC213" i="20"/>
  <c r="AB213" i="20"/>
  <c r="AA213" i="20"/>
  <c r="Z213" i="20"/>
  <c r="Y213" i="20"/>
  <c r="X213" i="20"/>
  <c r="W213" i="20"/>
  <c r="V213" i="20"/>
  <c r="U213" i="20"/>
  <c r="T213" i="20"/>
  <c r="S213" i="20"/>
  <c r="R213" i="20"/>
  <c r="Q213" i="20"/>
  <c r="P213" i="20"/>
  <c r="O213" i="20"/>
  <c r="N213" i="20"/>
  <c r="M213" i="20"/>
  <c r="L213" i="20"/>
  <c r="K213" i="20"/>
  <c r="J213" i="20"/>
  <c r="I213" i="20"/>
  <c r="H213" i="20"/>
  <c r="G213" i="20"/>
  <c r="F213" i="20"/>
  <c r="E213" i="20"/>
  <c r="D213" i="20"/>
  <c r="C213" i="20"/>
  <c r="B213" i="20"/>
  <c r="AZ212" i="20"/>
  <c r="AZ211" i="20"/>
  <c r="AZ210" i="20"/>
  <c r="BA209" i="20"/>
  <c r="AZ209" i="20"/>
  <c r="BA208" i="20"/>
  <c r="AZ208" i="20"/>
  <c r="BA207" i="20"/>
  <c r="AZ207" i="20"/>
  <c r="AZ206" i="20"/>
  <c r="BA205" i="20"/>
  <c r="AZ205" i="20"/>
  <c r="AZ204" i="20"/>
  <c r="AZ203" i="20"/>
  <c r="AZ202" i="20"/>
  <c r="BA201" i="20"/>
  <c r="AZ201" i="20"/>
  <c r="AQ196" i="20"/>
  <c r="AP196" i="20"/>
  <c r="AO196" i="20"/>
  <c r="AN196" i="20"/>
  <c r="AM196" i="20"/>
  <c r="AL196" i="20"/>
  <c r="AK196" i="20"/>
  <c r="AJ196" i="20"/>
  <c r="AI196" i="20"/>
  <c r="AH196" i="20"/>
  <c r="AG196" i="20"/>
  <c r="AF196" i="20"/>
  <c r="AE196" i="20"/>
  <c r="AD196" i="20"/>
  <c r="AC196" i="20"/>
  <c r="AB196" i="20"/>
  <c r="AA196" i="20"/>
  <c r="Z196" i="20"/>
  <c r="Y196" i="20"/>
  <c r="X196" i="20"/>
  <c r="W196" i="20"/>
  <c r="V196" i="20"/>
  <c r="U196" i="20"/>
  <c r="T196" i="20"/>
  <c r="S196" i="20"/>
  <c r="R196" i="20"/>
  <c r="Q196" i="20"/>
  <c r="P196" i="20"/>
  <c r="O196" i="20"/>
  <c r="N196" i="20"/>
  <c r="M196" i="20"/>
  <c r="L196" i="20"/>
  <c r="K196" i="20"/>
  <c r="J196" i="20"/>
  <c r="I196" i="20"/>
  <c r="H196" i="20"/>
  <c r="G196" i="20"/>
  <c r="F196" i="20"/>
  <c r="E196" i="20"/>
  <c r="D196" i="20"/>
  <c r="C196" i="20"/>
  <c r="B196" i="20"/>
  <c r="AR195" i="20"/>
  <c r="AQ195" i="20"/>
  <c r="AP195" i="20"/>
  <c r="AO195" i="20"/>
  <c r="AN195" i="20"/>
  <c r="AM195" i="20"/>
  <c r="AL195" i="20"/>
  <c r="AK195" i="20"/>
  <c r="AJ195" i="20"/>
  <c r="AI195" i="20"/>
  <c r="AH195" i="20"/>
  <c r="AG195" i="20"/>
  <c r="AF195" i="20"/>
  <c r="AE195" i="20"/>
  <c r="AD195" i="20"/>
  <c r="AC195" i="20"/>
  <c r="AB195" i="20"/>
  <c r="AA195" i="20"/>
  <c r="Z195" i="20"/>
  <c r="Y195" i="20"/>
  <c r="X195" i="20"/>
  <c r="W195" i="20"/>
  <c r="V195" i="20"/>
  <c r="U195" i="20"/>
  <c r="T195" i="20"/>
  <c r="S195" i="20"/>
  <c r="R195" i="20"/>
  <c r="Q195" i="20"/>
  <c r="P195" i="20"/>
  <c r="O195" i="20"/>
  <c r="N195" i="20"/>
  <c r="M195" i="20"/>
  <c r="L195" i="20"/>
  <c r="K195" i="20"/>
  <c r="J195" i="20"/>
  <c r="I195" i="20"/>
  <c r="H195" i="20"/>
  <c r="G195" i="20"/>
  <c r="F195" i="20"/>
  <c r="E195" i="20"/>
  <c r="D195" i="20"/>
  <c r="C195" i="20"/>
  <c r="B195" i="20"/>
  <c r="AR194" i="20"/>
  <c r="AQ194" i="20"/>
  <c r="AP194" i="20"/>
  <c r="AO194" i="20"/>
  <c r="AN194" i="20"/>
  <c r="AM194" i="20"/>
  <c r="AL194" i="20"/>
  <c r="AK194" i="20"/>
  <c r="AJ194" i="20"/>
  <c r="AI194" i="20"/>
  <c r="AH194" i="20"/>
  <c r="AG194" i="20"/>
  <c r="AF194" i="20"/>
  <c r="AE194" i="20"/>
  <c r="AD194" i="20"/>
  <c r="AC194" i="20"/>
  <c r="AB194" i="20"/>
  <c r="AA194" i="20"/>
  <c r="Z194" i="20"/>
  <c r="Y194" i="20"/>
  <c r="X194" i="20"/>
  <c r="W194" i="20"/>
  <c r="V194" i="20"/>
  <c r="U194" i="20"/>
  <c r="T194" i="20"/>
  <c r="S194" i="20"/>
  <c r="R194" i="20"/>
  <c r="Q194" i="20"/>
  <c r="P194" i="20"/>
  <c r="O194" i="20"/>
  <c r="N194" i="20"/>
  <c r="M194" i="20"/>
  <c r="L194" i="20"/>
  <c r="K194" i="20"/>
  <c r="J194" i="20"/>
  <c r="I194" i="20"/>
  <c r="H194" i="20"/>
  <c r="G194" i="20"/>
  <c r="F194" i="20"/>
  <c r="E194" i="20"/>
  <c r="D194" i="20"/>
  <c r="C194" i="20"/>
  <c r="B194" i="20"/>
  <c r="AR193" i="20"/>
  <c r="AQ193" i="20"/>
  <c r="AP193" i="20"/>
  <c r="AO193" i="20"/>
  <c r="AN193" i="20"/>
  <c r="AM193" i="20"/>
  <c r="AL193" i="20"/>
  <c r="AK193" i="20"/>
  <c r="AJ193" i="20"/>
  <c r="AI193" i="20"/>
  <c r="AH193" i="20"/>
  <c r="AG193" i="20"/>
  <c r="AF193" i="20"/>
  <c r="AE193" i="20"/>
  <c r="AD193" i="20"/>
  <c r="AC193" i="20"/>
  <c r="AB193" i="20"/>
  <c r="AA193" i="20"/>
  <c r="Z193" i="20"/>
  <c r="Y193" i="20"/>
  <c r="X193" i="20"/>
  <c r="W193" i="20"/>
  <c r="V193" i="20"/>
  <c r="U193" i="20"/>
  <c r="T193" i="20"/>
  <c r="S193" i="20"/>
  <c r="R193" i="20"/>
  <c r="Q193" i="20"/>
  <c r="P193" i="20"/>
  <c r="O193" i="20"/>
  <c r="N193" i="20"/>
  <c r="M193" i="20"/>
  <c r="L193" i="20"/>
  <c r="K193" i="20"/>
  <c r="J193" i="20"/>
  <c r="I193" i="20"/>
  <c r="H193" i="20"/>
  <c r="G193" i="20"/>
  <c r="F193" i="20"/>
  <c r="E193" i="20"/>
  <c r="D193" i="20"/>
  <c r="C193" i="20"/>
  <c r="B193" i="20"/>
  <c r="AR192" i="20"/>
  <c r="AQ192" i="20"/>
  <c r="AP192" i="20"/>
  <c r="AO192" i="20"/>
  <c r="AN192" i="20"/>
  <c r="AM192" i="20"/>
  <c r="AL192" i="20"/>
  <c r="AK192" i="20"/>
  <c r="AJ192" i="20"/>
  <c r="AI192" i="20"/>
  <c r="AH192" i="20"/>
  <c r="AG192" i="20"/>
  <c r="AF192" i="20"/>
  <c r="AE192" i="20"/>
  <c r="AD192" i="20"/>
  <c r="AC192" i="20"/>
  <c r="AB192" i="20"/>
  <c r="AA192" i="20"/>
  <c r="Z192" i="20"/>
  <c r="Y192" i="20"/>
  <c r="X192" i="20"/>
  <c r="W192" i="20"/>
  <c r="V192" i="20"/>
  <c r="U192" i="20"/>
  <c r="T192" i="20"/>
  <c r="S192" i="20"/>
  <c r="R192" i="20"/>
  <c r="Q192" i="20"/>
  <c r="P192" i="20"/>
  <c r="O192" i="20"/>
  <c r="N192" i="20"/>
  <c r="M192" i="20"/>
  <c r="L192" i="20"/>
  <c r="K192" i="20"/>
  <c r="J192" i="20"/>
  <c r="I192" i="20"/>
  <c r="H192" i="20"/>
  <c r="G192" i="20"/>
  <c r="F192" i="20"/>
  <c r="E192" i="20"/>
  <c r="D192" i="20"/>
  <c r="C192" i="20"/>
  <c r="B192" i="20"/>
  <c r="AR191" i="20"/>
  <c r="AQ191" i="20"/>
  <c r="AP191" i="20"/>
  <c r="AO191" i="20"/>
  <c r="AN191" i="20"/>
  <c r="AM191" i="20"/>
  <c r="AL191" i="20"/>
  <c r="AK191" i="20"/>
  <c r="AJ191" i="20"/>
  <c r="AI191" i="20"/>
  <c r="AH191" i="20"/>
  <c r="AG191" i="20"/>
  <c r="AF191" i="20"/>
  <c r="AE191" i="20"/>
  <c r="AD191" i="20"/>
  <c r="AC191" i="20"/>
  <c r="AB191" i="20"/>
  <c r="AA191" i="20"/>
  <c r="Z191" i="20"/>
  <c r="Y191" i="20"/>
  <c r="X191" i="20"/>
  <c r="W191" i="20"/>
  <c r="V191" i="20"/>
  <c r="U191" i="20"/>
  <c r="T191" i="20"/>
  <c r="S191" i="20"/>
  <c r="R191" i="20"/>
  <c r="Q191" i="20"/>
  <c r="P191" i="20"/>
  <c r="O191" i="20"/>
  <c r="N191" i="20"/>
  <c r="M191" i="20"/>
  <c r="L191" i="20"/>
  <c r="K191" i="20"/>
  <c r="J191" i="20"/>
  <c r="I191" i="20"/>
  <c r="H191" i="20"/>
  <c r="G191" i="20"/>
  <c r="F191" i="20"/>
  <c r="E191" i="20"/>
  <c r="D191" i="20"/>
  <c r="C191" i="20"/>
  <c r="B191" i="20"/>
  <c r="AR190" i="20"/>
  <c r="AQ190" i="20"/>
  <c r="AP190" i="20"/>
  <c r="AO190" i="20"/>
  <c r="AN190" i="20"/>
  <c r="AM190" i="20"/>
  <c r="AL190" i="20"/>
  <c r="AK190" i="20"/>
  <c r="AJ190" i="20"/>
  <c r="AI190" i="20"/>
  <c r="AH190" i="20"/>
  <c r="AG190" i="20"/>
  <c r="AF190" i="20"/>
  <c r="AE190" i="20"/>
  <c r="AD190" i="20"/>
  <c r="AC190" i="20"/>
  <c r="AB190" i="20"/>
  <c r="AA190" i="20"/>
  <c r="Z190" i="20"/>
  <c r="Y190" i="20"/>
  <c r="X190" i="20"/>
  <c r="W190" i="20"/>
  <c r="V190" i="20"/>
  <c r="U190" i="20"/>
  <c r="T190" i="20"/>
  <c r="S190" i="20"/>
  <c r="R190" i="20"/>
  <c r="Q190" i="20"/>
  <c r="P190" i="20"/>
  <c r="O190" i="20"/>
  <c r="N190" i="20"/>
  <c r="M190" i="20"/>
  <c r="L190" i="20"/>
  <c r="K190" i="20"/>
  <c r="J190" i="20"/>
  <c r="I190" i="20"/>
  <c r="H190" i="20"/>
  <c r="G190" i="20"/>
  <c r="F190" i="20"/>
  <c r="E190" i="20"/>
  <c r="D190" i="20"/>
  <c r="C190" i="20"/>
  <c r="B190" i="20"/>
  <c r="AR189" i="20"/>
  <c r="AQ189" i="20"/>
  <c r="AP189" i="20"/>
  <c r="AO189" i="20"/>
  <c r="AN189" i="20"/>
  <c r="AM189" i="20"/>
  <c r="AL189" i="20"/>
  <c r="AK189" i="20"/>
  <c r="AJ189" i="20"/>
  <c r="AI189" i="20"/>
  <c r="AH189" i="20"/>
  <c r="AG189" i="20"/>
  <c r="AF189" i="20"/>
  <c r="AE189" i="20"/>
  <c r="AD189" i="20"/>
  <c r="AC189" i="20"/>
  <c r="AB189" i="20"/>
  <c r="AA189" i="20"/>
  <c r="Z189" i="20"/>
  <c r="Y189" i="20"/>
  <c r="X189" i="20"/>
  <c r="W189" i="20"/>
  <c r="V189" i="20"/>
  <c r="U189" i="20"/>
  <c r="T189" i="20"/>
  <c r="S189" i="20"/>
  <c r="R189" i="20"/>
  <c r="Q189" i="20"/>
  <c r="P189" i="20"/>
  <c r="O189" i="20"/>
  <c r="N189" i="20"/>
  <c r="M189" i="20"/>
  <c r="L189" i="20"/>
  <c r="K189" i="20"/>
  <c r="J189" i="20"/>
  <c r="I189" i="20"/>
  <c r="H189" i="20"/>
  <c r="G189" i="20"/>
  <c r="F189" i="20"/>
  <c r="E189" i="20"/>
  <c r="D189" i="20"/>
  <c r="C189" i="20"/>
  <c r="B189" i="20"/>
  <c r="AR188" i="20"/>
  <c r="AQ188" i="20"/>
  <c r="AP188" i="20"/>
  <c r="AO188" i="20"/>
  <c r="AN188" i="20"/>
  <c r="AM188" i="20"/>
  <c r="AL188" i="20"/>
  <c r="AK188" i="20"/>
  <c r="AJ188" i="20"/>
  <c r="AI188" i="20"/>
  <c r="AH188" i="20"/>
  <c r="AG188" i="20"/>
  <c r="AF188" i="20"/>
  <c r="AE188" i="20"/>
  <c r="AD188" i="20"/>
  <c r="AC188" i="20"/>
  <c r="AB188" i="20"/>
  <c r="AA188" i="20"/>
  <c r="Z188" i="20"/>
  <c r="Y188" i="20"/>
  <c r="X188" i="20"/>
  <c r="W188" i="20"/>
  <c r="V188" i="20"/>
  <c r="U188" i="20"/>
  <c r="T188" i="20"/>
  <c r="S188" i="20"/>
  <c r="R188" i="20"/>
  <c r="Q188" i="20"/>
  <c r="P188" i="20"/>
  <c r="O188" i="20"/>
  <c r="N188" i="20"/>
  <c r="M188" i="20"/>
  <c r="L188" i="20"/>
  <c r="K188" i="20"/>
  <c r="J188" i="20"/>
  <c r="I188" i="20"/>
  <c r="H188" i="20"/>
  <c r="G188" i="20"/>
  <c r="F188" i="20"/>
  <c r="E188" i="20"/>
  <c r="D188" i="20"/>
  <c r="C188" i="20"/>
  <c r="B188" i="20"/>
  <c r="AR187" i="20"/>
  <c r="AQ187" i="20"/>
  <c r="AP187" i="20"/>
  <c r="AO187" i="20"/>
  <c r="AN187" i="20"/>
  <c r="AM187" i="20"/>
  <c r="AL187" i="20"/>
  <c r="AK187" i="20"/>
  <c r="AJ187" i="20"/>
  <c r="AI187" i="20"/>
  <c r="AH187" i="20"/>
  <c r="AG187" i="20"/>
  <c r="AF187" i="20"/>
  <c r="AE187" i="20"/>
  <c r="AD187" i="20"/>
  <c r="AC187" i="20"/>
  <c r="AB187" i="20"/>
  <c r="AA187" i="20"/>
  <c r="Z187" i="20"/>
  <c r="Y187" i="20"/>
  <c r="X187" i="20"/>
  <c r="W187" i="20"/>
  <c r="V187" i="20"/>
  <c r="U187" i="20"/>
  <c r="T187" i="20"/>
  <c r="S187" i="20"/>
  <c r="R187" i="20"/>
  <c r="Q187" i="20"/>
  <c r="P187" i="20"/>
  <c r="O187" i="20"/>
  <c r="N187" i="20"/>
  <c r="M187" i="20"/>
  <c r="L187" i="20"/>
  <c r="K187" i="20"/>
  <c r="J187" i="20"/>
  <c r="I187" i="20"/>
  <c r="H187" i="20"/>
  <c r="G187" i="20"/>
  <c r="F187" i="20"/>
  <c r="E187" i="20"/>
  <c r="D187" i="20"/>
  <c r="C187" i="20"/>
  <c r="B187" i="20"/>
  <c r="AR186" i="20"/>
  <c r="AQ186" i="20"/>
  <c r="AP186" i="20"/>
  <c r="AO186" i="20"/>
  <c r="AN186" i="20"/>
  <c r="AM186" i="20"/>
  <c r="AL186" i="20"/>
  <c r="AK186" i="20"/>
  <c r="AJ186" i="20"/>
  <c r="AI186" i="20"/>
  <c r="AH186" i="20"/>
  <c r="AG186" i="20"/>
  <c r="AF186" i="20"/>
  <c r="AE186" i="20"/>
  <c r="AD186" i="20"/>
  <c r="AC186" i="20"/>
  <c r="AB186" i="20"/>
  <c r="AA186" i="20"/>
  <c r="Z186" i="20"/>
  <c r="Y186" i="20"/>
  <c r="X186" i="20"/>
  <c r="W186" i="20"/>
  <c r="V186" i="20"/>
  <c r="U186" i="20"/>
  <c r="T186" i="20"/>
  <c r="S186" i="20"/>
  <c r="R186" i="20"/>
  <c r="Q186" i="20"/>
  <c r="P186" i="20"/>
  <c r="O186" i="20"/>
  <c r="N186" i="20"/>
  <c r="M186" i="20"/>
  <c r="L186" i="20"/>
  <c r="K186" i="20"/>
  <c r="J186" i="20"/>
  <c r="I186" i="20"/>
  <c r="H186" i="20"/>
  <c r="G186" i="20"/>
  <c r="F186" i="20"/>
  <c r="E186" i="20"/>
  <c r="D186" i="20"/>
  <c r="C186" i="20"/>
  <c r="B186" i="20"/>
  <c r="AR185" i="20"/>
  <c r="AQ185" i="20"/>
  <c r="AP185" i="20"/>
  <c r="AO185" i="20"/>
  <c r="AN185" i="20"/>
  <c r="AM185" i="20"/>
  <c r="AL185" i="20"/>
  <c r="AK185" i="20"/>
  <c r="AJ185" i="20"/>
  <c r="AI185" i="20"/>
  <c r="AH185" i="20"/>
  <c r="AG185" i="20"/>
  <c r="AF185" i="20"/>
  <c r="AE185" i="20"/>
  <c r="AD185" i="20"/>
  <c r="AC185" i="20"/>
  <c r="AB185" i="20"/>
  <c r="AA185" i="20"/>
  <c r="Z185" i="20"/>
  <c r="Y185" i="20"/>
  <c r="X185" i="20"/>
  <c r="W185" i="20"/>
  <c r="V185" i="20"/>
  <c r="U185" i="20"/>
  <c r="T185" i="20"/>
  <c r="S185" i="20"/>
  <c r="R185" i="20"/>
  <c r="Q185" i="20"/>
  <c r="P185" i="20"/>
  <c r="O185" i="20"/>
  <c r="N185" i="20"/>
  <c r="M185" i="20"/>
  <c r="L185" i="20"/>
  <c r="K185" i="20"/>
  <c r="J185" i="20"/>
  <c r="I185" i="20"/>
  <c r="H185" i="20"/>
  <c r="G185" i="20"/>
  <c r="F185" i="20"/>
  <c r="E185" i="20"/>
  <c r="D185" i="20"/>
  <c r="C185" i="20"/>
  <c r="B185" i="20"/>
  <c r="BF184" i="20"/>
  <c r="BE184" i="20"/>
  <c r="AV184" i="20"/>
  <c r="M184" i="20"/>
  <c r="D184" i="20"/>
  <c r="AY174" i="20"/>
  <c r="AX174" i="20"/>
  <c r="AW174" i="20"/>
  <c r="AV174" i="20"/>
  <c r="AU174" i="20"/>
  <c r="AT174" i="20"/>
  <c r="AS174" i="20"/>
  <c r="AR174" i="20"/>
  <c r="AQ174" i="20"/>
  <c r="AP174" i="20"/>
  <c r="AO174" i="20"/>
  <c r="AN174" i="20"/>
  <c r="AM174" i="20"/>
  <c r="AL174" i="20"/>
  <c r="AK174" i="20"/>
  <c r="AJ174" i="20"/>
  <c r="AI174" i="20"/>
  <c r="AH174" i="20"/>
  <c r="AG174" i="20"/>
  <c r="AF174" i="20"/>
  <c r="AE174" i="20"/>
  <c r="AD174" i="20"/>
  <c r="AC174" i="20"/>
  <c r="AB174" i="20"/>
  <c r="AA174" i="20"/>
  <c r="Z174" i="20"/>
  <c r="Y174" i="20"/>
  <c r="X174" i="20"/>
  <c r="W174" i="20"/>
  <c r="V174" i="20"/>
  <c r="U174" i="20"/>
  <c r="T174" i="20"/>
  <c r="S174" i="20"/>
  <c r="R174" i="20"/>
  <c r="Q174" i="20"/>
  <c r="P174" i="20"/>
  <c r="O174" i="20"/>
  <c r="N174" i="20"/>
  <c r="M174" i="20"/>
  <c r="L174" i="20"/>
  <c r="K174" i="20"/>
  <c r="J174" i="20"/>
  <c r="I174" i="20"/>
  <c r="H174" i="20"/>
  <c r="G174" i="20"/>
  <c r="F174" i="20"/>
  <c r="E174" i="20"/>
  <c r="D174" i="20"/>
  <c r="C174" i="20"/>
  <c r="B174" i="20"/>
  <c r="M161" i="20"/>
  <c r="AY158" i="20"/>
  <c r="AX158" i="20"/>
  <c r="AW158" i="20"/>
  <c r="AV158" i="20"/>
  <c r="AU158" i="20"/>
  <c r="AT158" i="20"/>
  <c r="AS158" i="20"/>
  <c r="AR158" i="20"/>
  <c r="AQ158" i="20"/>
  <c r="AP158" i="20"/>
  <c r="AO158" i="20"/>
  <c r="AN158" i="20"/>
  <c r="AM158" i="20"/>
  <c r="AL158" i="20"/>
  <c r="AK158" i="20"/>
  <c r="AJ158" i="20"/>
  <c r="AI158" i="20"/>
  <c r="AH158" i="20"/>
  <c r="AG158" i="20"/>
  <c r="AF158" i="20"/>
  <c r="AE158" i="20"/>
  <c r="AD158" i="20"/>
  <c r="AC158" i="20"/>
  <c r="AB158" i="20"/>
  <c r="AA158" i="20"/>
  <c r="Z158" i="20"/>
  <c r="Y158" i="20"/>
  <c r="X158" i="20"/>
  <c r="W158" i="20"/>
  <c r="V158" i="20"/>
  <c r="U158" i="20"/>
  <c r="T158" i="20"/>
  <c r="S158" i="20"/>
  <c r="R158" i="20"/>
  <c r="Q158" i="20"/>
  <c r="P158" i="20"/>
  <c r="O158" i="20"/>
  <c r="N158" i="20"/>
  <c r="M158" i="20"/>
  <c r="L158" i="20"/>
  <c r="K158" i="20"/>
  <c r="J158" i="20"/>
  <c r="I158" i="20"/>
  <c r="H158" i="20"/>
  <c r="G158" i="20"/>
  <c r="F158" i="20"/>
  <c r="E158" i="20"/>
  <c r="D158" i="20"/>
  <c r="C158" i="20"/>
  <c r="B158" i="20"/>
  <c r="BQ145" i="20"/>
  <c r="BM145" i="20"/>
  <c r="BL145" i="20"/>
  <c r="AT145" i="20"/>
  <c r="D145" i="20"/>
  <c r="C145" i="20"/>
  <c r="B145" i="20"/>
  <c r="P127" i="20"/>
  <c r="M127" i="20"/>
  <c r="P126" i="20"/>
  <c r="B124" i="20"/>
  <c r="J123" i="20"/>
  <c r="E123" i="20"/>
  <c r="AY120" i="20"/>
  <c r="AX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H16" i="20" s="1"/>
  <c r="G120" i="20"/>
  <c r="F120" i="20"/>
  <c r="E120" i="20"/>
  <c r="D120" i="20"/>
  <c r="C120" i="20"/>
  <c r="B120" i="20"/>
  <c r="AX119" i="20"/>
  <c r="AX119" i="20" a="1"/>
  <c r="AW119" i="20"/>
  <c r="AW119" i="20" a="1"/>
  <c r="AV119" i="20" a="1"/>
  <c r="AV119" i="20" s="1"/>
  <c r="AU119" i="20" a="1"/>
  <c r="AU119" i="20" s="1"/>
  <c r="AT119" i="20" a="1"/>
  <c r="AT119" i="20" s="1"/>
  <c r="AS119" i="20" a="1"/>
  <c r="AS119" i="20" s="1"/>
  <c r="AR119" i="20"/>
  <c r="AR119" i="20" a="1"/>
  <c r="AQ119" i="20" a="1"/>
  <c r="AQ119" i="20" s="1"/>
  <c r="AP119" i="20"/>
  <c r="AP119" i="20" a="1"/>
  <c r="AO119" i="20" a="1"/>
  <c r="AO119" i="20" s="1"/>
  <c r="AN119" i="20" a="1"/>
  <c r="AN119" i="20" s="1"/>
  <c r="AM119" i="20" a="1"/>
  <c r="AM119" i="20" s="1"/>
  <c r="AL119" i="20"/>
  <c r="AL119" i="20" a="1"/>
  <c r="AK119" i="20" a="1"/>
  <c r="AK119" i="20" s="1"/>
  <c r="AJ119" i="20" a="1"/>
  <c r="AJ119" i="20" s="1"/>
  <c r="AI119" i="20" a="1"/>
  <c r="AI119" i="20" s="1"/>
  <c r="AH119" i="20" a="1"/>
  <c r="AH119" i="20" s="1"/>
  <c r="AG119" i="20"/>
  <c r="AG119" i="20" a="1"/>
  <c r="AF119" i="20" a="1"/>
  <c r="AF119" i="20" s="1"/>
  <c r="AE119" i="20"/>
  <c r="AE119" i="20" a="1"/>
  <c r="AD119" i="20" a="1"/>
  <c r="AD119" i="20" s="1"/>
  <c r="AC119" i="20" a="1"/>
  <c r="AC119" i="20" s="1"/>
  <c r="AB119" i="20"/>
  <c r="AB119" i="20" a="1"/>
  <c r="AA119" i="20"/>
  <c r="AA119" i="20" a="1"/>
  <c r="Z119" i="20" a="1"/>
  <c r="Z119" i="20" s="1"/>
  <c r="Y119" i="20" a="1"/>
  <c r="Y119" i="20" s="1"/>
  <c r="X119" i="20" a="1"/>
  <c r="X119" i="20" s="1"/>
  <c r="W119" i="20" a="1"/>
  <c r="W119" i="20" s="1"/>
  <c r="V119" i="20"/>
  <c r="V119" i="20" a="1"/>
  <c r="U119" i="20" a="1"/>
  <c r="U119" i="20" s="1"/>
  <c r="T119" i="20" a="1"/>
  <c r="T119" i="20" s="1"/>
  <c r="T31" i="20" s="1"/>
  <c r="AX118" i="20" a="1"/>
  <c r="AX118" i="20" s="1"/>
  <c r="AW118" i="20" a="1"/>
  <c r="AW118" i="20" s="1"/>
  <c r="AW31" i="20" s="1"/>
  <c r="AV118" i="20" a="1"/>
  <c r="AV118" i="20" s="1"/>
  <c r="AU118" i="20" a="1"/>
  <c r="AU118" i="20" s="1"/>
  <c r="AU31" i="20" s="1"/>
  <c r="AT118" i="20"/>
  <c r="AT31" i="20" s="1"/>
  <c r="AT118" i="20" a="1"/>
  <c r="AS118" i="20" a="1"/>
  <c r="AS118" i="20" s="1"/>
  <c r="AR118" i="20" a="1"/>
  <c r="AR118" i="20" s="1"/>
  <c r="AQ118" i="20" a="1"/>
  <c r="AQ118" i="20" s="1"/>
  <c r="AP118" i="20" a="1"/>
  <c r="AP118" i="20" s="1"/>
  <c r="AO118" i="20"/>
  <c r="AO118" i="20" a="1"/>
  <c r="AN118" i="20" a="1"/>
  <c r="AN118" i="20" s="1"/>
  <c r="AM118" i="20" a="1"/>
  <c r="AM118" i="20" s="1"/>
  <c r="AL118" i="20" a="1"/>
  <c r="AL118" i="20" s="1"/>
  <c r="AK118" i="20"/>
  <c r="AK118" i="20" a="1"/>
  <c r="AJ118" i="20" a="1"/>
  <c r="AJ118" i="20" s="1"/>
  <c r="AI118" i="20"/>
  <c r="AI118" i="20" a="1"/>
  <c r="AH118" i="20" a="1"/>
  <c r="AH118" i="20" s="1"/>
  <c r="AG118" i="20" a="1"/>
  <c r="AG118" i="20" s="1"/>
  <c r="AF118" i="20" a="1"/>
  <c r="AF118" i="20" s="1"/>
  <c r="AE118" i="20" a="1"/>
  <c r="AE118" i="20" s="1"/>
  <c r="AD118" i="20" a="1"/>
  <c r="AD118" i="20" s="1"/>
  <c r="AD31" i="20" s="1"/>
  <c r="AC118" i="20" a="1"/>
  <c r="AC118" i="20" s="1"/>
  <c r="AB118" i="20"/>
  <c r="AB118" i="20" a="1"/>
  <c r="AA118" i="20"/>
  <c r="AA118" i="20" a="1"/>
  <c r="Z118" i="20" a="1"/>
  <c r="Z118" i="20" s="1"/>
  <c r="Y118" i="20" a="1"/>
  <c r="Y118" i="20" s="1"/>
  <c r="X118" i="20"/>
  <c r="X118" i="20" a="1"/>
  <c r="W118" i="20" a="1"/>
  <c r="W118" i="20" s="1"/>
  <c r="V118" i="20" a="1"/>
  <c r="V118" i="20" s="1"/>
  <c r="U118" i="20" a="1"/>
  <c r="U118" i="20" s="1"/>
  <c r="T118" i="20" a="1"/>
  <c r="T118" i="20" s="1"/>
  <c r="AX117" i="20" a="1"/>
  <c r="AX117" i="20" s="1"/>
  <c r="AW117" i="20" a="1"/>
  <c r="AW117" i="20" s="1"/>
  <c r="AV117" i="20" a="1"/>
  <c r="AV117" i="20" s="1"/>
  <c r="AU117" i="20"/>
  <c r="AU117" i="20" a="1"/>
  <c r="AT117" i="20" a="1"/>
  <c r="AT117" i="20" s="1"/>
  <c r="AS117" i="20" a="1"/>
  <c r="AS117" i="20" s="1"/>
  <c r="AR117" i="20"/>
  <c r="AR117" i="20" a="1"/>
  <c r="AQ117" i="20" a="1"/>
  <c r="AQ117" i="20" s="1"/>
  <c r="AP117" i="20" a="1"/>
  <c r="AP117" i="20" s="1"/>
  <c r="AO117" i="20" a="1"/>
  <c r="AO117" i="20" s="1"/>
  <c r="AN117" i="20" a="1"/>
  <c r="AN117" i="20" s="1"/>
  <c r="AN31" i="20" s="1"/>
  <c r="AM117" i="20" a="1"/>
  <c r="AM117" i="20" s="1"/>
  <c r="AL117" i="20" a="1"/>
  <c r="AL117" i="20" s="1"/>
  <c r="AK117" i="20" a="1"/>
  <c r="AK117" i="20" s="1"/>
  <c r="AJ117" i="20" a="1"/>
  <c r="AJ117" i="20" s="1"/>
  <c r="AI117" i="20" a="1"/>
  <c r="AI117" i="20" s="1"/>
  <c r="AH117" i="20" a="1"/>
  <c r="AH117" i="20" s="1"/>
  <c r="AG117" i="20"/>
  <c r="AG117" i="20" a="1"/>
  <c r="AF117" i="20" a="1"/>
  <c r="AF117" i="20" s="1"/>
  <c r="AE117" i="20" a="1"/>
  <c r="AE117" i="20" s="1"/>
  <c r="AD117" i="20" a="1"/>
  <c r="AD117" i="20" s="1"/>
  <c r="AC117" i="20" a="1"/>
  <c r="AC117" i="20" s="1"/>
  <c r="AB117" i="20" a="1"/>
  <c r="AB117" i="20" s="1"/>
  <c r="AA117" i="20" a="1"/>
  <c r="AA117" i="20" s="1"/>
  <c r="Z117" i="20" a="1"/>
  <c r="Z117" i="20" s="1"/>
  <c r="Y117" i="20" a="1"/>
  <c r="Y117" i="20" s="1"/>
  <c r="X117" i="20" a="1"/>
  <c r="X117" i="20" s="1"/>
  <c r="W117" i="20" a="1"/>
  <c r="W117" i="20" s="1"/>
  <c r="V117" i="20"/>
  <c r="V117" i="20" a="1"/>
  <c r="U117" i="20" a="1"/>
  <c r="U117" i="20" s="1"/>
  <c r="U31" i="20" s="1"/>
  <c r="T117" i="20" a="1"/>
  <c r="T117" i="20" s="1"/>
  <c r="AX116" i="20" a="1"/>
  <c r="AX116" i="20" s="1"/>
  <c r="AW116" i="20" a="1"/>
  <c r="AW116" i="20" s="1"/>
  <c r="AV116" i="20" a="1"/>
  <c r="AV116" i="20" s="1"/>
  <c r="AU116" i="20" a="1"/>
  <c r="AU116" i="20" s="1"/>
  <c r="AT116" i="20" a="1"/>
  <c r="AT116" i="20" s="1"/>
  <c r="AS116" i="20" a="1"/>
  <c r="AS116" i="20" s="1"/>
  <c r="AR116" i="20" a="1"/>
  <c r="AR116" i="20" s="1"/>
  <c r="AQ116" i="20"/>
  <c r="AQ80" i="20" s="1"/>
  <c r="AQ116" i="20" a="1"/>
  <c r="AP116" i="20"/>
  <c r="AP116" i="20" a="1"/>
  <c r="AO116" i="20"/>
  <c r="AO116" i="20" a="1"/>
  <c r="AN116" i="20" a="1"/>
  <c r="AN116" i="20" s="1"/>
  <c r="AM116" i="20" a="1"/>
  <c r="AM116" i="20" s="1"/>
  <c r="AL116" i="20" a="1"/>
  <c r="AL116" i="20" s="1"/>
  <c r="AK116" i="20" a="1"/>
  <c r="AK116" i="20" s="1"/>
  <c r="AJ116" i="20" a="1"/>
  <c r="AJ116" i="20" s="1"/>
  <c r="AI116" i="20" a="1"/>
  <c r="AI116" i="20" s="1"/>
  <c r="AH116" i="20" a="1"/>
  <c r="AH116" i="20" s="1"/>
  <c r="AG116" i="20" a="1"/>
  <c r="AG116" i="20" s="1"/>
  <c r="AF116" i="20" a="1"/>
  <c r="AF116" i="20" s="1"/>
  <c r="AE116" i="20"/>
  <c r="AE116" i="20" a="1"/>
  <c r="AD116" i="20" a="1"/>
  <c r="AD116" i="20" s="1"/>
  <c r="AC116" i="20" a="1"/>
  <c r="AC116" i="20" s="1"/>
  <c r="AB116" i="20" a="1"/>
  <c r="AB116" i="20" s="1"/>
  <c r="AA116" i="20" a="1"/>
  <c r="AA116" i="20" s="1"/>
  <c r="Z116" i="20" a="1"/>
  <c r="Z116" i="20" s="1"/>
  <c r="Y116" i="20" a="1"/>
  <c r="Y116" i="20" s="1"/>
  <c r="X116" i="20"/>
  <c r="X116" i="20" a="1"/>
  <c r="W116" i="20" a="1"/>
  <c r="W116" i="20" s="1"/>
  <c r="V116" i="20" a="1"/>
  <c r="V116" i="20" s="1"/>
  <c r="U116" i="20" a="1"/>
  <c r="U116" i="20" s="1"/>
  <c r="T116" i="20"/>
  <c r="T116" i="20" a="1"/>
  <c r="AX115" i="20"/>
  <c r="AX115" i="20" a="1"/>
  <c r="AW115" i="20" a="1"/>
  <c r="AW115" i="20" s="1"/>
  <c r="AV115" i="20" a="1"/>
  <c r="AV115" i="20" s="1"/>
  <c r="AU115" i="20"/>
  <c r="AU115" i="20" a="1"/>
  <c r="AT115" i="20"/>
  <c r="AT115" i="20" a="1"/>
  <c r="AS115" i="20" a="1"/>
  <c r="AS115" i="20" s="1"/>
  <c r="AR115" i="20" a="1"/>
  <c r="AR115" i="20" s="1"/>
  <c r="AQ115" i="20"/>
  <c r="AQ115" i="20" a="1"/>
  <c r="AP115" i="20" a="1"/>
  <c r="AP115" i="20" s="1"/>
  <c r="AO115" i="20" a="1"/>
  <c r="AO115" i="20" s="1"/>
  <c r="AN115" i="20"/>
  <c r="AN115" i="20" a="1"/>
  <c r="AM115" i="20"/>
  <c r="AM115" i="20" a="1"/>
  <c r="AL115" i="20" a="1"/>
  <c r="AL115" i="20" s="1"/>
  <c r="AK115" i="20" a="1"/>
  <c r="AK115" i="20" s="1"/>
  <c r="AJ115" i="20" a="1"/>
  <c r="AJ115" i="20" s="1"/>
  <c r="AJ80" i="20" s="1"/>
  <c r="AI115" i="20"/>
  <c r="AI80" i="20" s="1"/>
  <c r="AI115" i="20" a="1"/>
  <c r="AH115" i="20" a="1"/>
  <c r="AH115" i="20" s="1"/>
  <c r="AH80" i="20" s="1"/>
  <c r="AG115" i="20"/>
  <c r="AG80" i="20" s="1"/>
  <c r="AG115" i="20" a="1"/>
  <c r="AF115" i="20"/>
  <c r="AF115" i="20" a="1"/>
  <c r="AE115" i="20"/>
  <c r="AE115" i="20" a="1"/>
  <c r="AD115" i="20" a="1"/>
  <c r="AD115" i="20" s="1"/>
  <c r="AC115" i="20"/>
  <c r="AC115" i="20" a="1"/>
  <c r="AB115" i="20" a="1"/>
  <c r="AB115" i="20" s="1"/>
  <c r="AA115" i="20" a="1"/>
  <c r="AA115" i="20" s="1"/>
  <c r="Z115" i="20" a="1"/>
  <c r="Z115" i="20" s="1"/>
  <c r="Y115" i="20" a="1"/>
  <c r="Y115" i="20" s="1"/>
  <c r="X115" i="20"/>
  <c r="X115" i="20" a="1"/>
  <c r="W115" i="20" a="1"/>
  <c r="W115" i="20" s="1"/>
  <c r="V115" i="20"/>
  <c r="V115" i="20" a="1"/>
  <c r="U115" i="20" a="1"/>
  <c r="U115" i="20" s="1"/>
  <c r="T115" i="20" a="1"/>
  <c r="T115" i="20" s="1"/>
  <c r="AX114" i="20"/>
  <c r="AX114" i="20" a="1"/>
  <c r="AW114" i="20" a="1"/>
  <c r="AW114" i="20" s="1"/>
  <c r="AW80" i="20" s="1"/>
  <c r="AV114" i="20"/>
  <c r="AV114" i="20" a="1"/>
  <c r="AU114" i="20" a="1"/>
  <c r="AU114" i="20" s="1"/>
  <c r="AU80" i="20" s="1"/>
  <c r="AT114" i="20" a="1"/>
  <c r="AT114" i="20" s="1"/>
  <c r="AS114" i="20" a="1"/>
  <c r="AS114" i="20" s="1"/>
  <c r="AS80" i="20" s="1"/>
  <c r="AR114" i="20" a="1"/>
  <c r="AR114" i="20" s="1"/>
  <c r="AR80" i="20" s="1"/>
  <c r="AQ114" i="20"/>
  <c r="AQ114" i="20" a="1"/>
  <c r="AP114" i="20" a="1"/>
  <c r="AP114" i="20" s="1"/>
  <c r="AP80" i="20" s="1"/>
  <c r="AO114" i="20" a="1"/>
  <c r="AO114" i="20" s="1"/>
  <c r="AN114" i="20" a="1"/>
  <c r="AN114" i="20" s="1"/>
  <c r="AM114" i="20" a="1"/>
  <c r="AM114" i="20" s="1"/>
  <c r="AL114" i="20" a="1"/>
  <c r="AL114" i="20" s="1"/>
  <c r="AK114" i="20"/>
  <c r="AK114" i="20" a="1"/>
  <c r="AJ114" i="20" a="1"/>
  <c r="AJ114" i="20" s="1"/>
  <c r="AI114" i="20" a="1"/>
  <c r="AI114" i="20" s="1"/>
  <c r="AH114" i="20" a="1"/>
  <c r="AH114" i="20" s="1"/>
  <c r="AG114" i="20" a="1"/>
  <c r="AG114" i="20" s="1"/>
  <c r="AF114" i="20" a="1"/>
  <c r="AF114" i="20" s="1"/>
  <c r="AF80" i="20" s="1"/>
  <c r="AE114" i="20"/>
  <c r="AE114" i="20" a="1"/>
  <c r="AD114" i="20" a="1"/>
  <c r="AD114" i="20" s="1"/>
  <c r="AC114" i="20"/>
  <c r="AC114" i="20" a="1"/>
  <c r="AB114" i="20" a="1"/>
  <c r="AB114" i="20" s="1"/>
  <c r="AB80" i="20" s="1"/>
  <c r="AA114" i="20" a="1"/>
  <c r="AA114" i="20" s="1"/>
  <c r="AA80" i="20" s="1"/>
  <c r="Z114" i="20"/>
  <c r="Z80" i="20" s="1"/>
  <c r="Z114" i="20" a="1"/>
  <c r="Y114" i="20" a="1"/>
  <c r="Y114" i="20" s="1"/>
  <c r="X114" i="20" a="1"/>
  <c r="X114" i="20" s="1"/>
  <c r="X80" i="20" s="1"/>
  <c r="W114" i="20" a="1"/>
  <c r="W114" i="20" s="1"/>
  <c r="V114" i="20"/>
  <c r="V80" i="20" s="1"/>
  <c r="V114" i="20" a="1"/>
  <c r="U114" i="20" a="1"/>
  <c r="U114" i="20" s="1"/>
  <c r="T114" i="20" a="1"/>
  <c r="T114" i="20" s="1"/>
  <c r="AX113" i="20"/>
  <c r="AX113" i="20" a="1"/>
  <c r="AW113" i="20" a="1"/>
  <c r="AW113" i="20" s="1"/>
  <c r="AV113" i="20" a="1"/>
  <c r="AV113" i="20" s="1"/>
  <c r="AU113" i="20"/>
  <c r="AU64" i="20" s="1"/>
  <c r="AU113" i="20" a="1"/>
  <c r="AT113" i="20"/>
  <c r="AT113" i="20" a="1"/>
  <c r="AS113" i="20"/>
  <c r="AS113" i="20" a="1"/>
  <c r="AR113" i="20" a="1"/>
  <c r="AR113" i="20" s="1"/>
  <c r="AQ113" i="20" a="1"/>
  <c r="AQ113" i="20" s="1"/>
  <c r="AP113" i="20" a="1"/>
  <c r="AP113" i="20" s="1"/>
  <c r="AO113" i="20" a="1"/>
  <c r="AO113" i="20" s="1"/>
  <c r="AN113" i="20" a="1"/>
  <c r="AN113" i="20" s="1"/>
  <c r="AM113" i="20" a="1"/>
  <c r="AM113" i="20" s="1"/>
  <c r="AL113" i="20" a="1"/>
  <c r="AL113" i="20" s="1"/>
  <c r="AK113" i="20"/>
  <c r="AK113" i="20" a="1"/>
  <c r="AJ113" i="20"/>
  <c r="AJ113" i="20" a="1"/>
  <c r="AI113" i="20" a="1"/>
  <c r="AI113" i="20" s="1"/>
  <c r="AH113" i="20"/>
  <c r="AH64" i="20" s="1"/>
  <c r="AH113" i="20" a="1"/>
  <c r="AG113" i="20" a="1"/>
  <c r="AG113" i="20" s="1"/>
  <c r="AF113" i="20" a="1"/>
  <c r="AF113" i="20" s="1"/>
  <c r="AE113" i="20" a="1"/>
  <c r="AE113" i="20" s="1"/>
  <c r="AD113" i="20"/>
  <c r="AD113" i="20" a="1"/>
  <c r="AC113" i="20" a="1"/>
  <c r="AC113" i="20" s="1"/>
  <c r="AB113" i="20" a="1"/>
  <c r="AB113" i="20" s="1"/>
  <c r="AB64" i="20" s="1"/>
  <c r="AA113" i="20"/>
  <c r="AA113" i="20" a="1"/>
  <c r="Z113" i="20" a="1"/>
  <c r="Z113" i="20" s="1"/>
  <c r="Y113" i="20" a="1"/>
  <c r="Y113" i="20" s="1"/>
  <c r="Y64" i="20" s="1"/>
  <c r="X113" i="20" a="1"/>
  <c r="X113" i="20" s="1"/>
  <c r="W113" i="20"/>
  <c r="W113" i="20" a="1"/>
  <c r="V113" i="20" a="1"/>
  <c r="V113" i="20" s="1"/>
  <c r="U113" i="20" a="1"/>
  <c r="U113" i="20" s="1"/>
  <c r="T113" i="20" a="1"/>
  <c r="T113" i="20" s="1"/>
  <c r="AX112" i="20" a="1"/>
  <c r="AX112" i="20" s="1"/>
  <c r="AW112" i="20"/>
  <c r="AW64" i="20" s="1"/>
  <c r="AW112" i="20" a="1"/>
  <c r="AV112" i="20" a="1"/>
  <c r="AV112" i="20" s="1"/>
  <c r="AU112" i="20"/>
  <c r="AU112" i="20" a="1"/>
  <c r="AT112" i="20" a="1"/>
  <c r="AT112" i="20" s="1"/>
  <c r="AS112" i="20"/>
  <c r="AS112" i="20" a="1"/>
  <c r="AR112" i="20" a="1"/>
  <c r="AR112" i="20" s="1"/>
  <c r="AQ112" i="20" a="1"/>
  <c r="AQ112" i="20" s="1"/>
  <c r="AP112" i="20"/>
  <c r="AP112" i="20" a="1"/>
  <c r="AO112" i="20" a="1"/>
  <c r="AO112" i="20" s="1"/>
  <c r="AN112" i="20" a="1"/>
  <c r="AN112" i="20" s="1"/>
  <c r="AM112" i="20" a="1"/>
  <c r="AM112" i="20" s="1"/>
  <c r="AL112" i="20" a="1"/>
  <c r="AL112" i="20" s="1"/>
  <c r="AK112" i="20" a="1"/>
  <c r="AK112" i="20" s="1"/>
  <c r="AJ112" i="20" a="1"/>
  <c r="AJ112" i="20" s="1"/>
  <c r="AJ64" i="20" s="1"/>
  <c r="AI112" i="20" a="1"/>
  <c r="AI112" i="20" s="1"/>
  <c r="AH112" i="20"/>
  <c r="AH112" i="20" a="1"/>
  <c r="AG112" i="20" a="1"/>
  <c r="AG112" i="20" s="1"/>
  <c r="AF112" i="20" a="1"/>
  <c r="AF112" i="20" s="1"/>
  <c r="AE112" i="20"/>
  <c r="AE112" i="20" a="1"/>
  <c r="AD112" i="20" a="1"/>
  <c r="AD112" i="20" s="1"/>
  <c r="AC112" i="20" a="1"/>
  <c r="AC112" i="20" s="1"/>
  <c r="AB112" i="20" a="1"/>
  <c r="AB112" i="20" s="1"/>
  <c r="AA112" i="20"/>
  <c r="AA64" i="20" s="1"/>
  <c r="AA112" i="20" a="1"/>
  <c r="Z112" i="20"/>
  <c r="Z112" i="20" a="1"/>
  <c r="Y112" i="20"/>
  <c r="Y112" i="20" a="1"/>
  <c r="X112" i="20" a="1"/>
  <c r="X112" i="20" s="1"/>
  <c r="W112" i="20"/>
  <c r="W64" i="20" s="1"/>
  <c r="W112" i="20" a="1"/>
  <c r="V112" i="20"/>
  <c r="V112" i="20" a="1"/>
  <c r="U112" i="20" a="1"/>
  <c r="U112" i="20" s="1"/>
  <c r="U64" i="20" s="1"/>
  <c r="T112" i="20"/>
  <c r="T112" i="20" a="1"/>
  <c r="AX111" i="20"/>
  <c r="AX64" i="20" s="1"/>
  <c r="AX111" i="20" a="1"/>
  <c r="AW111" i="20" a="1"/>
  <c r="AW111" i="20" s="1"/>
  <c r="AV111" i="20" a="1"/>
  <c r="AV111" i="20" s="1"/>
  <c r="AU111" i="20" a="1"/>
  <c r="AU111" i="20" s="1"/>
  <c r="AT111" i="20" a="1"/>
  <c r="AT111" i="20" s="1"/>
  <c r="AT64" i="20" s="1"/>
  <c r="AS111" i="20" a="1"/>
  <c r="AS111" i="20" s="1"/>
  <c r="AS64" i="20" s="1"/>
  <c r="AR111" i="20" a="1"/>
  <c r="AR111" i="20" s="1"/>
  <c r="AQ111" i="20" a="1"/>
  <c r="AQ111" i="20" s="1"/>
  <c r="AQ64" i="20" s="1"/>
  <c r="AP111" i="20" a="1"/>
  <c r="AP111" i="20" s="1"/>
  <c r="AO111" i="20" a="1"/>
  <c r="AO111" i="20" s="1"/>
  <c r="AN111" i="20" a="1"/>
  <c r="AN111" i="20" s="1"/>
  <c r="AM111" i="20"/>
  <c r="AM111" i="20" a="1"/>
  <c r="AL111" i="20" a="1"/>
  <c r="AL111" i="20" s="1"/>
  <c r="AK111" i="20" a="1"/>
  <c r="AK111" i="20" s="1"/>
  <c r="AJ111" i="20" a="1"/>
  <c r="AJ111" i="20" s="1"/>
  <c r="AI111" i="20" a="1"/>
  <c r="AI111" i="20" s="1"/>
  <c r="AH111" i="20"/>
  <c r="AH111" i="20" a="1"/>
  <c r="AG111" i="20" a="1"/>
  <c r="AG111" i="20" s="1"/>
  <c r="AG64" i="20" s="1"/>
  <c r="AF111" i="20" a="1"/>
  <c r="AF111" i="20" s="1"/>
  <c r="AF64" i="20" s="1"/>
  <c r="AE111" i="20"/>
  <c r="AE64" i="20" s="1"/>
  <c r="AE111" i="20" a="1"/>
  <c r="AD111" i="20" a="1"/>
  <c r="AD111" i="20" s="1"/>
  <c r="AD64" i="20" s="1"/>
  <c r="AC111" i="20"/>
  <c r="AC64" i="20" s="1"/>
  <c r="AC111" i="20" a="1"/>
  <c r="AB111" i="20"/>
  <c r="AB111" i="20" a="1"/>
  <c r="AA111" i="20" a="1"/>
  <c r="AA111" i="20" s="1"/>
  <c r="Z111" i="20" a="1"/>
  <c r="Z111" i="20" s="1"/>
  <c r="Y111" i="20" a="1"/>
  <c r="Y111" i="20" s="1"/>
  <c r="X111" i="20" a="1"/>
  <c r="X111" i="20" s="1"/>
  <c r="W111" i="20"/>
  <c r="W111" i="20" a="1"/>
  <c r="V111" i="20" a="1"/>
  <c r="V111" i="20" s="1"/>
  <c r="V64" i="20" s="1"/>
  <c r="U111" i="20" a="1"/>
  <c r="U111" i="20" s="1"/>
  <c r="T111" i="20" a="1"/>
  <c r="T111" i="20" s="1"/>
  <c r="T64" i="20" s="1"/>
  <c r="AX110" i="20" a="1"/>
  <c r="AX110" i="20" s="1"/>
  <c r="AW110" i="20"/>
  <c r="AW110" i="20" a="1"/>
  <c r="AV110" i="20" a="1"/>
  <c r="AV110" i="20" s="1"/>
  <c r="AU110" i="20"/>
  <c r="AU110" i="20" a="1"/>
  <c r="AT110" i="20" a="1"/>
  <c r="AT110" i="20" s="1"/>
  <c r="AS110" i="20" a="1"/>
  <c r="AS110" i="20" s="1"/>
  <c r="AR110" i="20" a="1"/>
  <c r="AR110" i="20" s="1"/>
  <c r="AQ110" i="20" a="1"/>
  <c r="AQ110" i="20" s="1"/>
  <c r="AP110" i="20"/>
  <c r="AP110" i="20" a="1"/>
  <c r="AO110" i="20" a="1"/>
  <c r="AO110" i="20" s="1"/>
  <c r="AO48" i="20" s="1"/>
  <c r="AN110" i="20" a="1"/>
  <c r="AN110" i="20" s="1"/>
  <c r="AN48" i="20" s="1"/>
  <c r="AM110" i="20" a="1"/>
  <c r="AM110" i="20" s="1"/>
  <c r="AM48" i="20" s="1"/>
  <c r="AL110" i="20"/>
  <c r="AL110" i="20" a="1"/>
  <c r="AK110" i="20" a="1"/>
  <c r="AK110" i="20" s="1"/>
  <c r="AJ110" i="20"/>
  <c r="AJ110" i="20" a="1"/>
  <c r="AI110" i="20" a="1"/>
  <c r="AI110" i="20" s="1"/>
  <c r="AH110" i="20" a="1"/>
  <c r="AH110" i="20" s="1"/>
  <c r="AG110" i="20" a="1"/>
  <c r="AG110" i="20" s="1"/>
  <c r="AF110" i="20"/>
  <c r="AF110" i="20" a="1"/>
  <c r="AE110" i="20"/>
  <c r="AE110" i="20" a="1"/>
  <c r="AD110" i="20" a="1"/>
  <c r="AD110" i="20" s="1"/>
  <c r="AC110" i="20"/>
  <c r="AC110" i="20" a="1"/>
  <c r="AB110" i="20" a="1"/>
  <c r="AB110" i="20" s="1"/>
  <c r="AB48" i="20" s="1"/>
  <c r="AA110" i="20"/>
  <c r="AA48" i="20" s="1"/>
  <c r="AA110" i="20" a="1"/>
  <c r="Z110" i="20"/>
  <c r="Z48" i="20" s="1"/>
  <c r="Z110" i="20" a="1"/>
  <c r="Y110" i="20"/>
  <c r="Y110" i="20" a="1"/>
  <c r="X110" i="20" a="1"/>
  <c r="X110" i="20" s="1"/>
  <c r="W110" i="20" a="1"/>
  <c r="W110" i="20" s="1"/>
  <c r="V110" i="20" a="1"/>
  <c r="V110" i="20" s="1"/>
  <c r="U110" i="20" a="1"/>
  <c r="U110" i="20" s="1"/>
  <c r="T110" i="20"/>
  <c r="AX109" i="20" a="1"/>
  <c r="AX109" i="20" s="1"/>
  <c r="AW109" i="20" a="1"/>
  <c r="AW109" i="20" s="1"/>
  <c r="AV109" i="20" a="1"/>
  <c r="AV109" i="20" s="1"/>
  <c r="AU109" i="20" a="1"/>
  <c r="AU109" i="20" s="1"/>
  <c r="AT109" i="20"/>
  <c r="AT109" i="20" a="1"/>
  <c r="AS109" i="20"/>
  <c r="AS109" i="20" a="1"/>
  <c r="AR109" i="20"/>
  <c r="AR109" i="20" a="1"/>
  <c r="AQ109" i="20"/>
  <c r="AQ109" i="20" a="1"/>
  <c r="AP109" i="20" a="1"/>
  <c r="AP109" i="20" s="1"/>
  <c r="AO109" i="20"/>
  <c r="AO109" i="20" a="1"/>
  <c r="AN109" i="20" a="1"/>
  <c r="AN109" i="20" s="1"/>
  <c r="AM109" i="20"/>
  <c r="AM109" i="20" a="1"/>
  <c r="AL109" i="20" a="1"/>
  <c r="AL109" i="20" s="1"/>
  <c r="AK109" i="20" a="1"/>
  <c r="AK109" i="20" s="1"/>
  <c r="AK48" i="20" s="1"/>
  <c r="AJ109" i="20"/>
  <c r="AJ109" i="20" a="1"/>
  <c r="AI109" i="20"/>
  <c r="AI109" i="20" a="1"/>
  <c r="AH109" i="20" a="1"/>
  <c r="AH109" i="20" s="1"/>
  <c r="AG109" i="20"/>
  <c r="AG109" i="20" a="1"/>
  <c r="AF109" i="20" a="1"/>
  <c r="AF109" i="20" s="1"/>
  <c r="AE109" i="20" a="1"/>
  <c r="AE109" i="20" s="1"/>
  <c r="AD109" i="20"/>
  <c r="AD109" i="20" a="1"/>
  <c r="AC109" i="20"/>
  <c r="AC109" i="20" a="1"/>
  <c r="AB109" i="20" a="1"/>
  <c r="AB109" i="20" s="1"/>
  <c r="AA109" i="20"/>
  <c r="AA109" i="20" a="1"/>
  <c r="Z109" i="20" a="1"/>
  <c r="Z109" i="20" s="1"/>
  <c r="Y109" i="20" a="1"/>
  <c r="Y109" i="20" s="1"/>
  <c r="X109" i="20"/>
  <c r="X109" i="20" a="1"/>
  <c r="W109" i="20" a="1"/>
  <c r="W109" i="20" s="1"/>
  <c r="V109" i="20"/>
  <c r="V109" i="20" a="1"/>
  <c r="U109" i="20" a="1"/>
  <c r="U109" i="20" s="1"/>
  <c r="T109" i="20"/>
  <c r="AX108" i="20" a="1"/>
  <c r="AX108" i="20" s="1"/>
  <c r="AW108" i="20"/>
  <c r="AW108" i="20" a="1"/>
  <c r="AV108" i="20"/>
  <c r="AV108" i="20" a="1"/>
  <c r="AU108" i="20" a="1"/>
  <c r="AU108" i="20" s="1"/>
  <c r="AT108" i="20"/>
  <c r="AT120" i="20" s="1"/>
  <c r="AT16" i="20" s="1"/>
  <c r="AT108" i="20" a="1"/>
  <c r="AS108" i="20" a="1"/>
  <c r="AS108" i="20" s="1"/>
  <c r="AR108" i="20"/>
  <c r="AR108" i="20" a="1"/>
  <c r="AQ108" i="20" a="1"/>
  <c r="AQ108" i="20" s="1"/>
  <c r="AP108" i="20" a="1"/>
  <c r="AP108" i="20" s="1"/>
  <c r="AO108" i="20"/>
  <c r="AO108" i="20" a="1"/>
  <c r="AN108" i="20"/>
  <c r="AN108" i="20" a="1"/>
  <c r="AM108" i="20" a="1"/>
  <c r="AM108" i="20" s="1"/>
  <c r="AL108" i="20" a="1"/>
  <c r="AL108" i="20" s="1"/>
  <c r="AK108" i="20"/>
  <c r="AK108" i="20" a="1"/>
  <c r="AJ108" i="20"/>
  <c r="AJ108" i="20" a="1"/>
  <c r="AI108" i="20" a="1"/>
  <c r="AI108" i="20" s="1"/>
  <c r="AH108" i="20"/>
  <c r="AH108" i="20" a="1"/>
  <c r="AG108" i="20" a="1"/>
  <c r="AG108" i="20" s="1"/>
  <c r="AF108" i="20" a="1"/>
  <c r="AF108" i="20" s="1"/>
  <c r="AE108" i="20" a="1"/>
  <c r="AE108" i="20" s="1"/>
  <c r="AD108" i="20" a="1"/>
  <c r="AD108" i="20" s="1"/>
  <c r="AC108" i="20"/>
  <c r="AC108" i="20" a="1"/>
  <c r="AB108" i="20" a="1"/>
  <c r="AB108" i="20" s="1"/>
  <c r="AA108" i="20"/>
  <c r="AA108" i="20" a="1"/>
  <c r="Z108" i="20"/>
  <c r="Z108" i="20" a="1"/>
  <c r="Y108" i="20" a="1"/>
  <c r="Y108" i="20" s="1"/>
  <c r="X108" i="20"/>
  <c r="X108" i="20" a="1"/>
  <c r="W108" i="20"/>
  <c r="W108" i="20" a="1"/>
  <c r="V108" i="20" a="1"/>
  <c r="V108" i="20" s="1"/>
  <c r="U108" i="20"/>
  <c r="U108" i="20" a="1"/>
  <c r="T108" i="20"/>
  <c r="BP107" i="20"/>
  <c r="BO107" i="20"/>
  <c r="AI107" i="20"/>
  <c r="AH107" i="20"/>
  <c r="AG107" i="20"/>
  <c r="AE107" i="20"/>
  <c r="AD107" i="20"/>
  <c r="AC107" i="20"/>
  <c r="R107" i="20"/>
  <c r="E107" i="20"/>
  <c r="BR104" i="20"/>
  <c r="BQ104" i="20"/>
  <c r="BP104" i="20"/>
  <c r="BO104" i="20"/>
  <c r="BN104" i="20"/>
  <c r="BM104" i="20"/>
  <c r="BL104" i="20"/>
  <c r="BK104" i="20"/>
  <c r="BJ104" i="20"/>
  <c r="BI104" i="20"/>
  <c r="BH104" i="20"/>
  <c r="BG104" i="20"/>
  <c r="BF104" i="20"/>
  <c r="BE104" i="20"/>
  <c r="BD104" i="20"/>
  <c r="BC104" i="20"/>
  <c r="BB104" i="20"/>
  <c r="BA104" i="20"/>
  <c r="AZ104" i="20"/>
  <c r="AY104" i="20"/>
  <c r="AX104" i="20"/>
  <c r="AO104" i="20"/>
  <c r="AO10" i="20" s="1"/>
  <c r="AK104" i="20"/>
  <c r="AK10" i="20" s="1"/>
  <c r="AX103" i="20" a="1"/>
  <c r="AX103" i="20" s="1"/>
  <c r="AW103" i="20" a="1"/>
  <c r="AW103" i="20" s="1"/>
  <c r="AV103" i="20" a="1"/>
  <c r="AV103" i="20" s="1"/>
  <c r="AU103" i="20" a="1"/>
  <c r="AU103" i="20" s="1"/>
  <c r="AT103" i="20" a="1"/>
  <c r="AT103" i="20" s="1"/>
  <c r="AS103" i="20" a="1"/>
  <c r="AS103" i="20" s="1"/>
  <c r="AR103" i="20"/>
  <c r="AR103" i="20" a="1"/>
  <c r="AQ103" i="20"/>
  <c r="AQ103" i="20" a="1"/>
  <c r="AP103" i="20"/>
  <c r="AP103" i="20" a="1"/>
  <c r="AO103" i="20" a="1"/>
  <c r="AO103" i="20" s="1"/>
  <c r="AN103" i="20"/>
  <c r="AN103" i="20" a="1"/>
  <c r="AM103" i="20" a="1"/>
  <c r="AM103" i="20" s="1"/>
  <c r="AL103" i="20"/>
  <c r="AL103" i="20" a="1"/>
  <c r="AK103" i="20"/>
  <c r="AK103" i="20" a="1"/>
  <c r="AJ103" i="20" a="1"/>
  <c r="AJ103" i="20" s="1"/>
  <c r="AI103" i="20"/>
  <c r="AI103" i="20" a="1"/>
  <c r="AH103" i="20"/>
  <c r="AH26" i="20" s="1"/>
  <c r="AH27" i="20" s="1"/>
  <c r="AH32" i="20" s="1"/>
  <c r="AH29" i="20" s="1"/>
  <c r="AH124" i="20" s="1"/>
  <c r="AH103" i="20" a="1"/>
  <c r="AG103" i="20"/>
  <c r="AG103" i="20" a="1"/>
  <c r="AF103" i="20" a="1"/>
  <c r="AF103" i="20" s="1"/>
  <c r="AE103" i="20" a="1"/>
  <c r="AE103" i="20" s="1"/>
  <c r="AD103" i="20" a="1"/>
  <c r="AD103" i="20" s="1"/>
  <c r="AC103" i="20"/>
  <c r="AC103" i="20" a="1"/>
  <c r="AB103" i="20"/>
  <c r="AB103" i="20" a="1"/>
  <c r="AA103" i="20" a="1"/>
  <c r="AA103" i="20" s="1"/>
  <c r="Z103" i="20" a="1"/>
  <c r="Z103" i="20" s="1"/>
  <c r="Y103" i="20" a="1"/>
  <c r="Y103" i="20" s="1"/>
  <c r="X103" i="20" a="1"/>
  <c r="X103" i="20" s="1"/>
  <c r="W103" i="20" a="1"/>
  <c r="W103" i="20" s="1"/>
  <c r="V103" i="20" a="1"/>
  <c r="V103" i="20" s="1"/>
  <c r="U103" i="20"/>
  <c r="U103" i="20" a="1"/>
  <c r="T103" i="20" a="1"/>
  <c r="T103" i="20" s="1"/>
  <c r="AX102" i="20"/>
  <c r="AX26" i="20" s="1"/>
  <c r="AX102" i="20" a="1"/>
  <c r="AW102" i="20"/>
  <c r="AW102" i="20" a="1"/>
  <c r="AV102" i="20"/>
  <c r="AV102" i="20" a="1"/>
  <c r="AU102" i="20"/>
  <c r="AU102" i="20" a="1"/>
  <c r="AT102" i="20" a="1"/>
  <c r="AT102" i="20" s="1"/>
  <c r="AS102" i="20"/>
  <c r="AS102" i="20" a="1"/>
  <c r="AR102" i="20" a="1"/>
  <c r="AR102" i="20" s="1"/>
  <c r="AQ102" i="20" a="1"/>
  <c r="AQ102" i="20" s="1"/>
  <c r="AP102" i="20"/>
  <c r="AP102" i="20" a="1"/>
  <c r="AO102" i="20" a="1"/>
  <c r="AO102" i="20" s="1"/>
  <c r="AO26" i="20" s="1"/>
  <c r="AN102" i="20" a="1"/>
  <c r="AN102" i="20" s="1"/>
  <c r="AM102" i="20" a="1"/>
  <c r="AM102" i="20" s="1"/>
  <c r="AL102" i="20" a="1"/>
  <c r="AL102" i="20" s="1"/>
  <c r="AK102" i="20" a="1"/>
  <c r="AK102" i="20" s="1"/>
  <c r="AJ102" i="20"/>
  <c r="AJ102" i="20" a="1"/>
  <c r="AI102" i="20" a="1"/>
  <c r="AI102" i="20" s="1"/>
  <c r="AI26" i="20" s="1"/>
  <c r="AI27" i="20" s="1"/>
  <c r="AI32" i="20" s="1"/>
  <c r="AI29" i="20" s="1"/>
  <c r="AI124" i="20" s="1"/>
  <c r="AH102" i="20"/>
  <c r="AH102" i="20" a="1"/>
  <c r="AG102" i="20" a="1"/>
  <c r="AG102" i="20" s="1"/>
  <c r="AF102" i="20" a="1"/>
  <c r="AF102" i="20" s="1"/>
  <c r="AE102" i="20"/>
  <c r="AE26" i="20" s="1"/>
  <c r="AE102" i="20" a="1"/>
  <c r="AD102" i="20" a="1"/>
  <c r="AD102" i="20" s="1"/>
  <c r="AC102" i="20"/>
  <c r="AC102" i="20" a="1"/>
  <c r="AB102" i="20"/>
  <c r="AB102" i="20" a="1"/>
  <c r="AA102" i="20"/>
  <c r="AA102" i="20" a="1"/>
  <c r="Z102" i="20" a="1"/>
  <c r="Z102" i="20" s="1"/>
  <c r="Y102" i="20"/>
  <c r="Y102" i="20" a="1"/>
  <c r="X102" i="20" a="1"/>
  <c r="X102" i="20" s="1"/>
  <c r="W102" i="20"/>
  <c r="W102" i="20" a="1"/>
  <c r="V102" i="20" a="1"/>
  <c r="V102" i="20" s="1"/>
  <c r="U102" i="20" a="1"/>
  <c r="U102" i="20" s="1"/>
  <c r="U26" i="20" s="1"/>
  <c r="T102" i="20"/>
  <c r="T26" i="20" s="1"/>
  <c r="T102" i="20" a="1"/>
  <c r="AX101" i="20"/>
  <c r="AX101" i="20" a="1"/>
  <c r="AW101" i="20" a="1"/>
  <c r="AW101" i="20" s="1"/>
  <c r="AV101" i="20" a="1"/>
  <c r="AV101" i="20" s="1"/>
  <c r="AU101" i="20" a="1"/>
  <c r="AU101" i="20" s="1"/>
  <c r="AT101" i="20"/>
  <c r="AT101" i="20" a="1"/>
  <c r="AS101" i="20" a="1"/>
  <c r="AS101" i="20" s="1"/>
  <c r="AR101" i="20"/>
  <c r="AR101" i="20" a="1"/>
  <c r="AQ101" i="20" a="1"/>
  <c r="AQ101" i="20" s="1"/>
  <c r="AP101" i="20"/>
  <c r="AP101" i="20" a="1"/>
  <c r="AO101" i="20" a="1"/>
  <c r="AO101" i="20" s="1"/>
  <c r="AN101" i="20" a="1"/>
  <c r="AN101" i="20" s="1"/>
  <c r="AM101" i="20"/>
  <c r="AM101" i="20" a="1"/>
  <c r="AL101" i="20" a="1"/>
  <c r="AL101" i="20" s="1"/>
  <c r="AK101" i="20"/>
  <c r="AK101" i="20" a="1"/>
  <c r="AJ101" i="20"/>
  <c r="AJ101" i="20" a="1"/>
  <c r="AI101" i="20"/>
  <c r="AI101" i="20" a="1"/>
  <c r="AH101" i="20" a="1"/>
  <c r="AH101" i="20" s="1"/>
  <c r="AG101" i="20"/>
  <c r="AG101" i="20" a="1"/>
  <c r="AF101" i="20" a="1"/>
  <c r="AF101" i="20" s="1"/>
  <c r="AE101" i="20"/>
  <c r="AE101" i="20" a="1"/>
  <c r="AD101" i="20" a="1"/>
  <c r="AD101" i="20" s="1"/>
  <c r="AC101" i="20" a="1"/>
  <c r="AC101" i="20" s="1"/>
  <c r="AB101" i="20"/>
  <c r="AB101" i="20" a="1"/>
  <c r="AA101" i="20" a="1"/>
  <c r="AA101" i="20" s="1"/>
  <c r="AA26" i="20" s="1"/>
  <c r="Z101" i="20" a="1"/>
  <c r="Z101" i="20" s="1"/>
  <c r="Z26" i="20" s="1"/>
  <c r="Y101" i="20" a="1"/>
  <c r="Y101" i="20" s="1"/>
  <c r="X101" i="20" a="1"/>
  <c r="X101" i="20" s="1"/>
  <c r="X26" i="20" s="1"/>
  <c r="W101" i="20" a="1"/>
  <c r="W101" i="20" s="1"/>
  <c r="V101" i="20"/>
  <c r="V101" i="20" a="1"/>
  <c r="U101" i="20" a="1"/>
  <c r="U101" i="20" s="1"/>
  <c r="T101" i="20"/>
  <c r="T101" i="20" a="1"/>
  <c r="AX100" i="20"/>
  <c r="AX100" i="20" a="1"/>
  <c r="AW100" i="20" a="1"/>
  <c r="AW100" i="20" s="1"/>
  <c r="AV100" i="20" a="1"/>
  <c r="AV100" i="20" s="1"/>
  <c r="AU100" i="20"/>
  <c r="AU100" i="20" a="1"/>
  <c r="AT100" i="20" a="1"/>
  <c r="AT100" i="20" s="1"/>
  <c r="AS100" i="20" a="1"/>
  <c r="AS100" i="20" s="1"/>
  <c r="AR100" i="20"/>
  <c r="AR100" i="20" a="1"/>
  <c r="AQ100" i="20" a="1"/>
  <c r="AQ100" i="20" s="1"/>
  <c r="AP100" i="20" a="1"/>
  <c r="AP100" i="20" s="1"/>
  <c r="AO100" i="20"/>
  <c r="AO100" i="20" a="1"/>
  <c r="AN100" i="20" a="1"/>
  <c r="AN100" i="20" s="1"/>
  <c r="AM100" i="20"/>
  <c r="AM100" i="20" a="1"/>
  <c r="AL100" i="20" a="1"/>
  <c r="AL100" i="20" s="1"/>
  <c r="AK100" i="20" a="1"/>
  <c r="AK100" i="20" s="1"/>
  <c r="AJ100" i="20"/>
  <c r="AJ100" i="20" a="1"/>
  <c r="AI100" i="20"/>
  <c r="AI75" i="20" s="1"/>
  <c r="AI76" i="20" s="1"/>
  <c r="AI81" i="20" s="1"/>
  <c r="AI78" i="20" s="1"/>
  <c r="AI127" i="20" s="1"/>
  <c r="AI100" i="20" a="1"/>
  <c r="AH100" i="20"/>
  <c r="AH100" i="20" a="1"/>
  <c r="AG100" i="20"/>
  <c r="AG100" i="20" a="1"/>
  <c r="AF100" i="20" a="1"/>
  <c r="AF100" i="20" s="1"/>
  <c r="AE100" i="20"/>
  <c r="AE100" i="20" a="1"/>
  <c r="AD100" i="20"/>
  <c r="AD100" i="20" a="1"/>
  <c r="AC100" i="20" a="1"/>
  <c r="AC100" i="20" s="1"/>
  <c r="AB100" i="20"/>
  <c r="AB100" i="20" a="1"/>
  <c r="AA100" i="20" a="1"/>
  <c r="AA100" i="20" s="1"/>
  <c r="Z100" i="20" a="1"/>
  <c r="Z100" i="20" s="1"/>
  <c r="Y100" i="20"/>
  <c r="Y100" i="20" a="1"/>
  <c r="X100" i="20" a="1"/>
  <c r="X100" i="20" s="1"/>
  <c r="X75" i="20" s="1"/>
  <c r="W100" i="20" a="1"/>
  <c r="W100" i="20" s="1"/>
  <c r="V100" i="20"/>
  <c r="V75" i="20" s="1"/>
  <c r="V100" i="20" a="1"/>
  <c r="U100" i="20"/>
  <c r="U100" i="20" a="1"/>
  <c r="T100" i="20"/>
  <c r="T100" i="20" a="1"/>
  <c r="AX99" i="20"/>
  <c r="AX99" i="20" a="1"/>
  <c r="AW99" i="20"/>
  <c r="AW99" i="20" a="1"/>
  <c r="AV99" i="20" a="1"/>
  <c r="AV99" i="20" s="1"/>
  <c r="AU99" i="20"/>
  <c r="AU99" i="20" a="1"/>
  <c r="AT99" i="20" a="1"/>
  <c r="AT99" i="20" s="1"/>
  <c r="AS99" i="20" a="1"/>
  <c r="AS99" i="20" s="1"/>
  <c r="AR99" i="20"/>
  <c r="AR75" i="20" s="1"/>
  <c r="AR99" i="20" a="1"/>
  <c r="AQ99" i="20" a="1"/>
  <c r="AQ99" i="20" s="1"/>
  <c r="AQ75" i="20" s="1"/>
  <c r="AP99" i="20"/>
  <c r="AP99" i="20" a="1"/>
  <c r="AO99" i="20" a="1"/>
  <c r="AO99" i="20" s="1"/>
  <c r="AO75" i="20" s="1"/>
  <c r="AN99" i="20" a="1"/>
  <c r="AN99" i="20" s="1"/>
  <c r="AN75" i="20" s="1"/>
  <c r="AN76" i="20" s="1"/>
  <c r="AN81" i="20" s="1"/>
  <c r="AM99" i="20" a="1"/>
  <c r="AM99" i="20" s="1"/>
  <c r="AM75" i="20" s="1"/>
  <c r="AM76" i="20" s="1"/>
  <c r="AM81" i="20" s="1"/>
  <c r="AL99" i="20"/>
  <c r="AL99" i="20" a="1"/>
  <c r="AK99" i="20" a="1"/>
  <c r="AK99" i="20" s="1"/>
  <c r="AJ99" i="20"/>
  <c r="AJ99" i="20" a="1"/>
  <c r="AI99" i="20" a="1"/>
  <c r="AI99" i="20" s="1"/>
  <c r="AH99" i="20" a="1"/>
  <c r="AH99" i="20" s="1"/>
  <c r="AG99" i="20"/>
  <c r="AG99" i="20" a="1"/>
  <c r="AF99" i="20"/>
  <c r="AF99" i="20" a="1"/>
  <c r="AE99" i="20" a="1"/>
  <c r="AE99" i="20" s="1"/>
  <c r="AD99" i="20"/>
  <c r="AD99" i="20" a="1"/>
  <c r="AC99" i="20"/>
  <c r="AC99" i="20" a="1"/>
  <c r="AB99" i="20"/>
  <c r="AB99" i="20" a="1"/>
  <c r="AA99" i="20"/>
  <c r="AA99" i="20" a="1"/>
  <c r="Z99" i="20" a="1"/>
  <c r="Z99" i="20" s="1"/>
  <c r="Y99" i="20"/>
  <c r="Y99" i="20" a="1"/>
  <c r="X99" i="20" a="1"/>
  <c r="X99" i="20" s="1"/>
  <c r="W99" i="20" a="1"/>
  <c r="W99" i="20" s="1"/>
  <c r="V99" i="20"/>
  <c r="V99" i="20" a="1"/>
  <c r="U99" i="20"/>
  <c r="U99" i="20" a="1"/>
  <c r="T99" i="20" a="1"/>
  <c r="T99" i="20" s="1"/>
  <c r="AX98" i="20" a="1"/>
  <c r="AX98" i="20" s="1"/>
  <c r="AX75" i="20" s="1"/>
  <c r="AW98" i="20"/>
  <c r="AW98" i="20" a="1"/>
  <c r="AV98" i="20"/>
  <c r="AV98" i="20" a="1"/>
  <c r="AU98" i="20" a="1"/>
  <c r="AU98" i="20" s="1"/>
  <c r="AT98" i="20"/>
  <c r="AT98" i="20" a="1"/>
  <c r="AS98" i="20" a="1"/>
  <c r="AS98" i="20" s="1"/>
  <c r="AS75" i="20" s="1"/>
  <c r="AR98" i="20"/>
  <c r="AR98" i="20" a="1"/>
  <c r="AQ98" i="20" a="1"/>
  <c r="AQ98" i="20" s="1"/>
  <c r="AP98" i="20" a="1"/>
  <c r="AP98" i="20" s="1"/>
  <c r="AO98" i="20"/>
  <c r="AO98" i="20" a="1"/>
  <c r="AN98" i="20" a="1"/>
  <c r="AN98" i="20" s="1"/>
  <c r="AM98" i="20" a="1"/>
  <c r="AM98" i="20" s="1"/>
  <c r="AL98" i="20" a="1"/>
  <c r="AL98" i="20" s="1"/>
  <c r="AL75" i="20" s="1"/>
  <c r="AK98" i="20" a="1"/>
  <c r="AK98" i="20" s="1"/>
  <c r="AK75" i="20" s="1"/>
  <c r="AK76" i="20" s="1"/>
  <c r="AK81" i="20" s="1"/>
  <c r="AJ98" i="20" a="1"/>
  <c r="AJ98" i="20" s="1"/>
  <c r="AJ75" i="20" s="1"/>
  <c r="AJ76" i="20" s="1"/>
  <c r="AI98" i="20"/>
  <c r="AI98" i="20" a="1"/>
  <c r="AH98" i="20" a="1"/>
  <c r="AH98" i="20" s="1"/>
  <c r="AG98" i="20"/>
  <c r="AG98" i="20" a="1"/>
  <c r="AF98" i="20" a="1"/>
  <c r="AF98" i="20" s="1"/>
  <c r="AF75" i="20" s="1"/>
  <c r="AF76" i="20" s="1"/>
  <c r="AE98" i="20" a="1"/>
  <c r="AE98" i="20" s="1"/>
  <c r="AE75" i="20" s="1"/>
  <c r="AE76" i="20" s="1"/>
  <c r="AE81" i="20" s="1"/>
  <c r="AE78" i="20" s="1"/>
  <c r="AE127" i="20" s="1"/>
  <c r="AD98" i="20"/>
  <c r="AD75" i="20" s="1"/>
  <c r="AD98" i="20" a="1"/>
  <c r="AC98" i="20"/>
  <c r="AC75" i="20" s="1"/>
  <c r="AC98" i="20" a="1"/>
  <c r="AB98" i="20"/>
  <c r="AB75" i="20" s="1"/>
  <c r="AB98" i="20" a="1"/>
  <c r="AA98" i="20"/>
  <c r="AA98" i="20" a="1"/>
  <c r="Z98" i="20"/>
  <c r="Z75" i="20" s="1"/>
  <c r="Z98" i="20" a="1"/>
  <c r="Y98" i="20" a="1"/>
  <c r="Y98" i="20" s="1"/>
  <c r="X98" i="20"/>
  <c r="X98" i="20" a="1"/>
  <c r="W98" i="20" a="1"/>
  <c r="W98" i="20" s="1"/>
  <c r="W75" i="20" s="1"/>
  <c r="V98" i="20" a="1"/>
  <c r="V98" i="20" s="1"/>
  <c r="U98" i="20" a="1"/>
  <c r="U98" i="20" s="1"/>
  <c r="T98" i="20" a="1"/>
  <c r="T98" i="20" s="1"/>
  <c r="T75" i="20" s="1"/>
  <c r="AX97" i="20" a="1"/>
  <c r="AX97" i="20" s="1"/>
  <c r="AW97" i="20"/>
  <c r="AW97" i="20" a="1"/>
  <c r="AV97" i="20" a="1"/>
  <c r="AV97" i="20" s="1"/>
  <c r="AV59" i="20" s="1"/>
  <c r="AV60" i="20" s="1"/>
  <c r="AV65" i="20" s="1"/>
  <c r="AU97" i="20" a="1"/>
  <c r="AU97" i="20" s="1"/>
  <c r="AT97" i="20" a="1"/>
  <c r="AT97" i="20" s="1"/>
  <c r="AS97" i="20" a="1"/>
  <c r="AS97" i="20" s="1"/>
  <c r="AR97" i="20" a="1"/>
  <c r="AR97" i="20" s="1"/>
  <c r="AQ97" i="20"/>
  <c r="AQ97" i="20" a="1"/>
  <c r="AP97" i="20" a="1"/>
  <c r="AP97" i="20" s="1"/>
  <c r="AO97" i="20" a="1"/>
  <c r="AO97" i="20" s="1"/>
  <c r="AN97" i="20" a="1"/>
  <c r="AN97" i="20" s="1"/>
  <c r="AM97" i="20" a="1"/>
  <c r="AM97" i="20" s="1"/>
  <c r="AL97" i="20"/>
  <c r="AL97" i="20" a="1"/>
  <c r="AK97" i="20" a="1"/>
  <c r="AK97" i="20" s="1"/>
  <c r="AJ97" i="20" a="1"/>
  <c r="AJ97" i="20" s="1"/>
  <c r="AI97" i="20" a="1"/>
  <c r="AI97" i="20" s="1"/>
  <c r="AI59" i="20" s="1"/>
  <c r="AH97" i="20" a="1"/>
  <c r="AH97" i="20" s="1"/>
  <c r="AG97" i="20" a="1"/>
  <c r="AG97" i="20" s="1"/>
  <c r="AF97" i="20"/>
  <c r="AF97" i="20" a="1"/>
  <c r="AE97" i="20" a="1"/>
  <c r="AE97" i="20" s="1"/>
  <c r="AD97" i="20" a="1"/>
  <c r="AD97" i="20" s="1"/>
  <c r="AC97" i="20" a="1"/>
  <c r="AC97" i="20" s="1"/>
  <c r="AB97" i="20" a="1"/>
  <c r="AB97" i="20" s="1"/>
  <c r="AA97" i="20"/>
  <c r="AA97" i="20" a="1"/>
  <c r="Z97" i="20"/>
  <c r="Z97" i="20" a="1"/>
  <c r="Y97" i="20" a="1"/>
  <c r="Y97" i="20" s="1"/>
  <c r="X97" i="20" a="1"/>
  <c r="X97" i="20" s="1"/>
  <c r="W97" i="20" a="1"/>
  <c r="W97" i="20" s="1"/>
  <c r="V97" i="20" a="1"/>
  <c r="V97" i="20" s="1"/>
  <c r="U97" i="20"/>
  <c r="U97" i="20" a="1"/>
  <c r="T97" i="20" a="1"/>
  <c r="T97" i="20" s="1"/>
  <c r="AX96" i="20" a="1"/>
  <c r="AX96" i="20" s="1"/>
  <c r="AW96" i="20" a="1"/>
  <c r="AW96" i="20" s="1"/>
  <c r="AV96" i="20" a="1"/>
  <c r="AV96" i="20" s="1"/>
  <c r="AU96" i="20" a="1"/>
  <c r="AU96" i="20" s="1"/>
  <c r="AT96" i="20"/>
  <c r="AT96" i="20" a="1"/>
  <c r="AS96" i="20" a="1"/>
  <c r="AS96" i="20" s="1"/>
  <c r="AR96" i="20" a="1"/>
  <c r="AR96" i="20" s="1"/>
  <c r="AQ96" i="20" a="1"/>
  <c r="AQ96" i="20" s="1"/>
  <c r="AP96" i="20" a="1"/>
  <c r="AP96" i="20" s="1"/>
  <c r="AO96" i="20"/>
  <c r="AO96" i="20" a="1"/>
  <c r="AN96" i="20"/>
  <c r="AN96" i="20" a="1"/>
  <c r="AM96" i="20" a="1"/>
  <c r="AM96" i="20" s="1"/>
  <c r="AL96" i="20" a="1"/>
  <c r="AL96" i="20" s="1"/>
  <c r="AK96" i="20" a="1"/>
  <c r="AK96" i="20" s="1"/>
  <c r="AJ96" i="20" a="1"/>
  <c r="AJ96" i="20" s="1"/>
  <c r="AI96" i="20"/>
  <c r="AI96" i="20" a="1"/>
  <c r="AH96" i="20" a="1"/>
  <c r="AH96" i="20" s="1"/>
  <c r="AG96" i="20" a="1"/>
  <c r="AG96" i="20" s="1"/>
  <c r="AG59" i="20" s="1"/>
  <c r="AG60" i="20" s="1"/>
  <c r="AG65" i="20" s="1"/>
  <c r="AG62" i="20" s="1"/>
  <c r="AG126" i="20" s="1"/>
  <c r="AF96" i="20" a="1"/>
  <c r="AF96" i="20" s="1"/>
  <c r="AF59" i="20" s="1"/>
  <c r="AF60" i="20" s="1"/>
  <c r="AF65" i="20" s="1"/>
  <c r="AF62" i="20" s="1"/>
  <c r="AF126" i="20" s="1"/>
  <c r="AE96" i="20" a="1"/>
  <c r="AE96" i="20" s="1"/>
  <c r="AD96" i="20" a="1"/>
  <c r="AD96" i="20" s="1"/>
  <c r="AC96" i="20"/>
  <c r="AC96" i="20" a="1"/>
  <c r="AB96" i="20" a="1"/>
  <c r="AB96" i="20" s="1"/>
  <c r="AA96" i="20" a="1"/>
  <c r="AA96" i="20" s="1"/>
  <c r="Z96" i="20" a="1"/>
  <c r="Z96" i="20" s="1"/>
  <c r="Y96" i="20" a="1"/>
  <c r="Y96" i="20" s="1"/>
  <c r="X96" i="20"/>
  <c r="X96" i="20" a="1"/>
  <c r="W96" i="20" a="1"/>
  <c r="W96" i="20" s="1"/>
  <c r="V96" i="20" a="1"/>
  <c r="V96" i="20" s="1"/>
  <c r="U96" i="20" a="1"/>
  <c r="U96" i="20" s="1"/>
  <c r="T96" i="20" a="1"/>
  <c r="T96" i="20" s="1"/>
  <c r="AX95" i="20" a="1"/>
  <c r="AX95" i="20" s="1"/>
  <c r="AW95" i="20"/>
  <c r="AW95" i="20" a="1"/>
  <c r="AV95" i="20"/>
  <c r="AV95" i="20" a="1"/>
  <c r="AU95" i="20" a="1"/>
  <c r="AU95" i="20" s="1"/>
  <c r="AT95" i="20" a="1"/>
  <c r="AT95" i="20" s="1"/>
  <c r="AS95" i="20" a="1"/>
  <c r="AS95" i="20" s="1"/>
  <c r="AR95" i="20" a="1"/>
  <c r="AR95" i="20" s="1"/>
  <c r="AQ95" i="20"/>
  <c r="AQ95" i="20" a="1"/>
  <c r="AP95" i="20"/>
  <c r="AP95" i="20" a="1"/>
  <c r="AO95" i="20" a="1"/>
  <c r="AO95" i="20" s="1"/>
  <c r="AN95" i="20" a="1"/>
  <c r="AN95" i="20" s="1"/>
  <c r="AN59" i="20" s="1"/>
  <c r="AM95" i="20"/>
  <c r="AM95" i="20" a="1"/>
  <c r="AL95" i="20"/>
  <c r="AL59" i="20" s="1"/>
  <c r="AL95" i="20" a="1"/>
  <c r="AK95" i="20"/>
  <c r="AK95" i="20" a="1"/>
  <c r="AJ95" i="20" a="1"/>
  <c r="AJ95" i="20" s="1"/>
  <c r="AJ59" i="20" s="1"/>
  <c r="AI95" i="20" a="1"/>
  <c r="AI95" i="20" s="1"/>
  <c r="AH95" i="20" a="1"/>
  <c r="AH95" i="20" s="1"/>
  <c r="AG95" i="20" a="1"/>
  <c r="AG95" i="20" s="1"/>
  <c r="AF95" i="20"/>
  <c r="AF95" i="20" a="1"/>
  <c r="AE95" i="20" a="1"/>
  <c r="AE95" i="20" s="1"/>
  <c r="AE59" i="20" s="1"/>
  <c r="AE60" i="20" s="1"/>
  <c r="AE65" i="20" s="1"/>
  <c r="AE62" i="20" s="1"/>
  <c r="AE126" i="20" s="1"/>
  <c r="AD95" i="20"/>
  <c r="AD95" i="20" a="1"/>
  <c r="AC95" i="20"/>
  <c r="AC95" i="20" a="1"/>
  <c r="AB95" i="20" a="1"/>
  <c r="AB95" i="20" s="1"/>
  <c r="AA95" i="20"/>
  <c r="AA95" i="20" a="1"/>
  <c r="Z95" i="20"/>
  <c r="Z95" i="20" a="1"/>
  <c r="Y95" i="20" a="1"/>
  <c r="Y95" i="20" s="1"/>
  <c r="Y59" i="20" s="1"/>
  <c r="Y60" i="20" s="1"/>
  <c r="Y65" i="20" s="1"/>
  <c r="X95" i="20" a="1"/>
  <c r="X95" i="20" s="1"/>
  <c r="W95" i="20" a="1"/>
  <c r="W95" i="20" s="1"/>
  <c r="V95" i="20" a="1"/>
  <c r="V95" i="20" s="1"/>
  <c r="V59" i="20" s="1"/>
  <c r="U95" i="20"/>
  <c r="U59" i="20" s="1"/>
  <c r="U60" i="20" s="1"/>
  <c r="U65" i="20" s="1"/>
  <c r="U62" i="20" s="1"/>
  <c r="U126" i="20" s="1"/>
  <c r="U95" i="20" a="1"/>
  <c r="T95" i="20"/>
  <c r="T95" i="20" a="1"/>
  <c r="AX94" i="20"/>
  <c r="AX94" i="20" a="1"/>
  <c r="AW94" i="20" a="1"/>
  <c r="AW94" i="20" s="1"/>
  <c r="AV94" i="20" a="1"/>
  <c r="AV94" i="20" s="1"/>
  <c r="AU94" i="20"/>
  <c r="AU94" i="20" a="1"/>
  <c r="AT94" i="20" a="1"/>
  <c r="AT94" i="20" s="1"/>
  <c r="AS94" i="20"/>
  <c r="AS94" i="20" a="1"/>
  <c r="AR94" i="20" a="1"/>
  <c r="AR94" i="20" s="1"/>
  <c r="AQ94" i="20" a="1"/>
  <c r="AQ94" i="20" s="1"/>
  <c r="AP94" i="20" a="1"/>
  <c r="AP94" i="20" s="1"/>
  <c r="AO94" i="20" a="1"/>
  <c r="AO94" i="20" s="1"/>
  <c r="AN94" i="20"/>
  <c r="AN94" i="20" a="1"/>
  <c r="AM94" i="20" a="1"/>
  <c r="AM94" i="20" s="1"/>
  <c r="AL94" i="20" a="1"/>
  <c r="AL94" i="20" s="1"/>
  <c r="AL104" i="20" s="1"/>
  <c r="AL10" i="20" s="1"/>
  <c r="AL11" i="20" s="1"/>
  <c r="AL17" i="20" s="1"/>
  <c r="AK94" i="20" a="1"/>
  <c r="AK94" i="20" s="1"/>
  <c r="AJ94" i="20"/>
  <c r="AJ94" i="20" a="1"/>
  <c r="AI94" i="20" a="1"/>
  <c r="AI94" i="20" s="1"/>
  <c r="AH94" i="20"/>
  <c r="AH94" i="20" a="1"/>
  <c r="AG94" i="20" a="1"/>
  <c r="AG94" i="20" s="1"/>
  <c r="AF94" i="20" a="1"/>
  <c r="AF94" i="20" s="1"/>
  <c r="AE94" i="20" a="1"/>
  <c r="AE94" i="20" s="1"/>
  <c r="AD94" i="20" a="1"/>
  <c r="AD94" i="20" s="1"/>
  <c r="AC94" i="20"/>
  <c r="AC94" i="20" a="1"/>
  <c r="AB94" i="20" a="1"/>
  <c r="AB94" i="20" s="1"/>
  <c r="AB104" i="20" s="1"/>
  <c r="AB10" i="20" s="1"/>
  <c r="AB11" i="20" s="1"/>
  <c r="AB17" i="20" s="1"/>
  <c r="AA94" i="20" a="1"/>
  <c r="AA94" i="20" s="1"/>
  <c r="Z94" i="20" a="1"/>
  <c r="Z94" i="20" s="1"/>
  <c r="Y94" i="20" a="1"/>
  <c r="Y94" i="20" s="1"/>
  <c r="X94" i="20" a="1"/>
  <c r="X94" i="20" s="1"/>
  <c r="W94" i="20"/>
  <c r="W94" i="20" a="1"/>
  <c r="V94" i="20" a="1"/>
  <c r="V94" i="20" s="1"/>
  <c r="U94" i="20" a="1"/>
  <c r="U94" i="20" s="1"/>
  <c r="T94" i="20"/>
  <c r="AX93" i="20"/>
  <c r="AX93" i="20" a="1"/>
  <c r="AW93" i="20"/>
  <c r="AW93" i="20" a="1"/>
  <c r="AV93" i="20" a="1"/>
  <c r="AV93" i="20" s="1"/>
  <c r="AV43" i="20" s="1"/>
  <c r="AU93" i="20" a="1"/>
  <c r="AU93" i="20" s="1"/>
  <c r="AT93" i="20" a="1"/>
  <c r="AT93" i="20" s="1"/>
  <c r="AS93" i="20"/>
  <c r="AS93" i="20" a="1"/>
  <c r="AR93" i="20"/>
  <c r="AR93" i="20" a="1"/>
  <c r="AQ93" i="20"/>
  <c r="AQ93" i="20" a="1"/>
  <c r="AP93" i="20" a="1"/>
  <c r="AP93" i="20" s="1"/>
  <c r="AO93" i="20"/>
  <c r="AO93" i="20" a="1"/>
  <c r="AN93" i="20"/>
  <c r="AN93" i="20" a="1"/>
  <c r="AM93" i="20"/>
  <c r="AM93" i="20" a="1"/>
  <c r="AL93" i="20"/>
  <c r="AL93" i="20" a="1"/>
  <c r="AK93" i="20" a="1"/>
  <c r="AK93" i="20" s="1"/>
  <c r="AJ93" i="20" a="1"/>
  <c r="AJ93" i="20" s="1"/>
  <c r="AI93" i="20"/>
  <c r="AI93" i="20" a="1"/>
  <c r="AH93" i="20" a="1"/>
  <c r="AH93" i="20" s="1"/>
  <c r="AG93" i="20" a="1"/>
  <c r="AG93" i="20" s="1"/>
  <c r="AF93" i="20" a="1"/>
  <c r="AF93" i="20" s="1"/>
  <c r="AE93" i="20" a="1"/>
  <c r="AE93" i="20" s="1"/>
  <c r="AD93" i="20"/>
  <c r="AD93" i="20" a="1"/>
  <c r="AC93" i="20"/>
  <c r="AC93" i="20" a="1"/>
  <c r="AB93" i="20"/>
  <c r="AB93" i="20" a="1"/>
  <c r="AA93" i="20"/>
  <c r="AA93" i="20" a="1"/>
  <c r="Z93" i="20" a="1"/>
  <c r="Z93" i="20" s="1"/>
  <c r="Y93" i="20" a="1"/>
  <c r="Y93" i="20" s="1"/>
  <c r="X93" i="20"/>
  <c r="X93" i="20" a="1"/>
  <c r="W93" i="20" a="1"/>
  <c r="W93" i="20" s="1"/>
  <c r="V93" i="20"/>
  <c r="V93" i="20" a="1"/>
  <c r="U93" i="20"/>
  <c r="U93" i="20" a="1"/>
  <c r="T93" i="20"/>
  <c r="AX92" i="20" a="1"/>
  <c r="AX92" i="20" s="1"/>
  <c r="AW92" i="20"/>
  <c r="AW92" i="20" a="1"/>
  <c r="AV92" i="20" a="1"/>
  <c r="AV92" i="20" s="1"/>
  <c r="AU92" i="20" a="1"/>
  <c r="AU92" i="20" s="1"/>
  <c r="AT92" i="20" a="1"/>
  <c r="AT92" i="20" s="1"/>
  <c r="AS92" i="20" a="1"/>
  <c r="AS92" i="20" s="1"/>
  <c r="AR92" i="20"/>
  <c r="AR92" i="20" a="1"/>
  <c r="AQ92" i="20"/>
  <c r="AQ92" i="20" a="1"/>
  <c r="AP92" i="20" a="1"/>
  <c r="AP92" i="20" s="1"/>
  <c r="AO92" i="20"/>
  <c r="AO43" i="20" s="1"/>
  <c r="AO44" i="20" s="1"/>
  <c r="AO92" i="20" a="1"/>
  <c r="AN92" i="20"/>
  <c r="AN92" i="20" a="1"/>
  <c r="AM92" i="20"/>
  <c r="AM92" i="20" a="1"/>
  <c r="AL92" i="20"/>
  <c r="AL92" i="20" a="1"/>
  <c r="AK92" i="20" a="1"/>
  <c r="AK92" i="20" s="1"/>
  <c r="AK43" i="20" s="1"/>
  <c r="AJ92" i="20" a="1"/>
  <c r="AJ92" i="20" s="1"/>
  <c r="AI92" i="20" a="1"/>
  <c r="AI92" i="20" s="1"/>
  <c r="AH92" i="20" a="1"/>
  <c r="AH92" i="20" s="1"/>
  <c r="AH43" i="20" s="1"/>
  <c r="AG92" i="20"/>
  <c r="AG92" i="20" a="1"/>
  <c r="AF92" i="20"/>
  <c r="AF92" i="20" a="1"/>
  <c r="AE92" i="20"/>
  <c r="AE92" i="20" a="1"/>
  <c r="AD92" i="20"/>
  <c r="AD92" i="20" a="1"/>
  <c r="AC92" i="20" a="1"/>
  <c r="AC92" i="20" s="1"/>
  <c r="AB92" i="20"/>
  <c r="AB92" i="20" a="1"/>
  <c r="AA92" i="20"/>
  <c r="AA92" i="20" a="1"/>
  <c r="Z92" i="20" a="1"/>
  <c r="Z92" i="20" s="1"/>
  <c r="Y92" i="20" a="1"/>
  <c r="Y92" i="20" s="1"/>
  <c r="X92" i="20" a="1"/>
  <c r="X92" i="20" s="1"/>
  <c r="W92" i="20" a="1"/>
  <c r="W92" i="20" s="1"/>
  <c r="V92" i="20"/>
  <c r="V92" i="20" a="1"/>
  <c r="U92" i="20" a="1"/>
  <c r="U92" i="20" s="1"/>
  <c r="T92" i="20"/>
  <c r="BQ91" i="20"/>
  <c r="AU91" i="20"/>
  <c r="AQ91" i="20"/>
  <c r="AE91" i="20"/>
  <c r="AC91" i="20"/>
  <c r="I91" i="20"/>
  <c r="G91" i="20"/>
  <c r="F91" i="20"/>
  <c r="E91" i="20"/>
  <c r="D91" i="20"/>
  <c r="C91" i="20"/>
  <c r="B91" i="20"/>
  <c r="AY87" i="20"/>
  <c r="AX87" i="20"/>
  <c r="AK87" i="20"/>
  <c r="AH87" i="20"/>
  <c r="AF87" i="20"/>
  <c r="AE87" i="20"/>
  <c r="AD87" i="20"/>
  <c r="AB87" i="20"/>
  <c r="AA87" i="20"/>
  <c r="Z87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AY86" i="20"/>
  <c r="AY85" i="20"/>
  <c r="AX84" i="20"/>
  <c r="AW84" i="20"/>
  <c r="AW83" i="20" s="1"/>
  <c r="AV84" i="20"/>
  <c r="AV83" i="20" s="1"/>
  <c r="AU84" i="20"/>
  <c r="AU83" i="20" s="1"/>
  <c r="AT84" i="20"/>
  <c r="AT83" i="20" s="1"/>
  <c r="AS84" i="20"/>
  <c r="AR84" i="20"/>
  <c r="AR83" i="20" s="1"/>
  <c r="AQ84" i="20"/>
  <c r="AQ83" i="20" s="1"/>
  <c r="AP84" i="20"/>
  <c r="AP83" i="20" s="1"/>
  <c r="AO84" i="20"/>
  <c r="AO83" i="20" s="1"/>
  <c r="AN84" i="20"/>
  <c r="AM84" i="20"/>
  <c r="AL84" i="20"/>
  <c r="AK84" i="20"/>
  <c r="AK83" i="20" s="1"/>
  <c r="AJ84" i="20"/>
  <c r="AI84" i="20"/>
  <c r="AH84" i="20"/>
  <c r="AG84" i="20"/>
  <c r="AF84" i="20"/>
  <c r="AE84" i="20"/>
  <c r="AD84" i="20"/>
  <c r="AD83" i="20" s="1"/>
  <c r="AC84" i="20"/>
  <c r="AC83" i="20" s="1"/>
  <c r="AB84" i="20"/>
  <c r="AB83" i="20" s="1"/>
  <c r="AA84" i="20"/>
  <c r="AA83" i="20" s="1"/>
  <c r="Z84" i="20"/>
  <c r="Z83" i="20" s="1"/>
  <c r="Y84" i="20"/>
  <c r="Y83" i="20" s="1"/>
  <c r="X84" i="20"/>
  <c r="X83" i="20" s="1"/>
  <c r="W84" i="20"/>
  <c r="W83" i="20" s="1"/>
  <c r="V84" i="20"/>
  <c r="V83" i="20" s="1"/>
  <c r="U84" i="20"/>
  <c r="U83" i="20" s="1"/>
  <c r="T84" i="20"/>
  <c r="T83" i="20" s="1"/>
  <c r="S84" i="20"/>
  <c r="S83" i="20" s="1"/>
  <c r="R84" i="20"/>
  <c r="Q84" i="20"/>
  <c r="P84" i="20"/>
  <c r="O84" i="20"/>
  <c r="N84" i="20"/>
  <c r="M84" i="20"/>
  <c r="L84" i="20"/>
  <c r="K84" i="20"/>
  <c r="K83" i="20" s="1"/>
  <c r="J84" i="20"/>
  <c r="I84" i="20"/>
  <c r="H84" i="20"/>
  <c r="H83" i="20" s="1"/>
  <c r="G84" i="20"/>
  <c r="G83" i="20" s="1"/>
  <c r="F84" i="20"/>
  <c r="F83" i="20" s="1"/>
  <c r="E84" i="20"/>
  <c r="E83" i="20" s="1"/>
  <c r="D84" i="20"/>
  <c r="D83" i="20" s="1"/>
  <c r="C84" i="20"/>
  <c r="C83" i="20" s="1"/>
  <c r="B84" i="20"/>
  <c r="B83" i="20" s="1"/>
  <c r="AS83" i="20"/>
  <c r="AN83" i="20"/>
  <c r="AM83" i="20"/>
  <c r="AL83" i="20"/>
  <c r="AJ83" i="20"/>
  <c r="AI83" i="20"/>
  <c r="AH83" i="20"/>
  <c r="AG83" i="20"/>
  <c r="AF83" i="20"/>
  <c r="AE83" i="20"/>
  <c r="R83" i="20"/>
  <c r="Q83" i="20"/>
  <c r="P83" i="20"/>
  <c r="N83" i="20"/>
  <c r="M83" i="20"/>
  <c r="L83" i="20"/>
  <c r="J83" i="20"/>
  <c r="I83" i="20"/>
  <c r="AJ81" i="20"/>
  <c r="AF81" i="20"/>
  <c r="AF78" i="20" s="1"/>
  <c r="AF127" i="20" s="1"/>
  <c r="O81" i="20"/>
  <c r="O78" i="20" s="1"/>
  <c r="O127" i="20" s="1"/>
  <c r="E81" i="20"/>
  <c r="AX80" i="20"/>
  <c r="AE80" i="20"/>
  <c r="AD80" i="20"/>
  <c r="AC80" i="20"/>
  <c r="S80" i="20"/>
  <c r="R80" i="20"/>
  <c r="Q80" i="20"/>
  <c r="P80" i="20"/>
  <c r="O80" i="20"/>
  <c r="N80" i="20"/>
  <c r="N78" i="20" s="1"/>
  <c r="N127" i="20" s="1"/>
  <c r="M80" i="20"/>
  <c r="L80" i="20"/>
  <c r="K80" i="20"/>
  <c r="J80" i="20"/>
  <c r="I80" i="20"/>
  <c r="H80" i="20"/>
  <c r="G80" i="20"/>
  <c r="F80" i="20"/>
  <c r="E80" i="20"/>
  <c r="D80" i="20"/>
  <c r="C80" i="20"/>
  <c r="B80" i="20"/>
  <c r="I78" i="20"/>
  <c r="I127" i="20" s="1"/>
  <c r="G78" i="20"/>
  <c r="G127" i="20" s="1"/>
  <c r="F78" i="20"/>
  <c r="F127" i="20" s="1"/>
  <c r="AL76" i="20"/>
  <c r="AL81" i="20" s="1"/>
  <c r="O76" i="20"/>
  <c r="N76" i="20"/>
  <c r="N81" i="20" s="1"/>
  <c r="K76" i="20"/>
  <c r="K81" i="20" s="1"/>
  <c r="K78" i="20" s="1"/>
  <c r="K127" i="20" s="1"/>
  <c r="J76" i="20"/>
  <c r="J81" i="20" s="1"/>
  <c r="J78" i="20" s="1"/>
  <c r="J127" i="20" s="1"/>
  <c r="I76" i="20"/>
  <c r="I81" i="20" s="1"/>
  <c r="Y75" i="20"/>
  <c r="S75" i="20"/>
  <c r="R75" i="20"/>
  <c r="Q75" i="20"/>
  <c r="P75" i="20"/>
  <c r="O75" i="20"/>
  <c r="N75" i="20"/>
  <c r="M75" i="20"/>
  <c r="M76" i="20" s="1"/>
  <c r="M81" i="20" s="1"/>
  <c r="M78" i="20" s="1"/>
  <c r="L75" i="20"/>
  <c r="L76" i="20" s="1"/>
  <c r="L81" i="20" s="1"/>
  <c r="L78" i="20" s="1"/>
  <c r="L127" i="20" s="1"/>
  <c r="K75" i="20"/>
  <c r="J75" i="20"/>
  <c r="I75" i="20"/>
  <c r="H75" i="20"/>
  <c r="G75" i="20"/>
  <c r="F75" i="20"/>
  <c r="E75" i="20"/>
  <c r="D75" i="20"/>
  <c r="C75" i="20"/>
  <c r="B75" i="20"/>
  <c r="AX74" i="20"/>
  <c r="AW74" i="20"/>
  <c r="AV74" i="20"/>
  <c r="AU74" i="20"/>
  <c r="AT74" i="20"/>
  <c r="AS74" i="20"/>
  <c r="AR74" i="20"/>
  <c r="AQ74" i="20"/>
  <c r="AP74" i="20"/>
  <c r="AO74" i="20"/>
  <c r="AN74" i="20"/>
  <c r="AM74" i="20"/>
  <c r="AL74" i="20"/>
  <c r="AK74" i="20"/>
  <c r="AJ74" i="20"/>
  <c r="AI74" i="20"/>
  <c r="AH74" i="20"/>
  <c r="AG74" i="20"/>
  <c r="AF74" i="20"/>
  <c r="AE74" i="20"/>
  <c r="AD74" i="20"/>
  <c r="AC74" i="20"/>
  <c r="AB74" i="20"/>
  <c r="AB76" i="20" s="1"/>
  <c r="AB81" i="20" s="1"/>
  <c r="AB78" i="20" s="1"/>
  <c r="AB127" i="20" s="1"/>
  <c r="AA74" i="20"/>
  <c r="Z74" i="20"/>
  <c r="Z76" i="20" s="1"/>
  <c r="Z81" i="20" s="1"/>
  <c r="Y74" i="20"/>
  <c r="Y76" i="20" s="1"/>
  <c r="Y81" i="20" s="1"/>
  <c r="X74" i="20"/>
  <c r="W74" i="20"/>
  <c r="V74" i="20"/>
  <c r="U74" i="20"/>
  <c r="T74" i="20"/>
  <c r="S74" i="20"/>
  <c r="S76" i="20" s="1"/>
  <c r="S81" i="20" s="1"/>
  <c r="S78" i="20" s="1"/>
  <c r="S127" i="20" s="1"/>
  <c r="R74" i="20"/>
  <c r="R76" i="20" s="1"/>
  <c r="R81" i="20" s="1"/>
  <c r="R78" i="20" s="1"/>
  <c r="R127" i="20" s="1"/>
  <c r="Q74" i="20"/>
  <c r="Q76" i="20" s="1"/>
  <c r="Q81" i="20" s="1"/>
  <c r="P74" i="20"/>
  <c r="P76" i="20" s="1"/>
  <c r="P81" i="20" s="1"/>
  <c r="P78" i="20" s="1"/>
  <c r="O74" i="20"/>
  <c r="N74" i="20"/>
  <c r="M74" i="20"/>
  <c r="L74" i="20"/>
  <c r="K74" i="20"/>
  <c r="J74" i="20"/>
  <c r="I74" i="20"/>
  <c r="H74" i="20"/>
  <c r="H76" i="20" s="1"/>
  <c r="H81" i="20" s="1"/>
  <c r="H78" i="20" s="1"/>
  <c r="H127" i="20" s="1"/>
  <c r="G74" i="20"/>
  <c r="G76" i="20" s="1"/>
  <c r="G81" i="20" s="1"/>
  <c r="F74" i="20"/>
  <c r="F76" i="20" s="1"/>
  <c r="F81" i="20" s="1"/>
  <c r="E74" i="20"/>
  <c r="E76" i="20" s="1"/>
  <c r="D74" i="20"/>
  <c r="D76" i="20" s="1"/>
  <c r="D81" i="20" s="1"/>
  <c r="D78" i="20" s="1"/>
  <c r="D127" i="20" s="1"/>
  <c r="C74" i="20"/>
  <c r="C76" i="20" s="1"/>
  <c r="C81" i="20" s="1"/>
  <c r="C78" i="20" s="1"/>
  <c r="C127" i="20" s="1"/>
  <c r="B74" i="20"/>
  <c r="B76" i="20" s="1"/>
  <c r="B81" i="20" s="1"/>
  <c r="B78" i="20" s="1"/>
  <c r="B127" i="20" s="1"/>
  <c r="AY71" i="20"/>
  <c r="AX71" i="20"/>
  <c r="AU71" i="20"/>
  <c r="AT71" i="20"/>
  <c r="AH71" i="20"/>
  <c r="AE71" i="20"/>
  <c r="AD71" i="20"/>
  <c r="AC71" i="20"/>
  <c r="AB71" i="20"/>
  <c r="AA71" i="20"/>
  <c r="Z71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AX68" i="20"/>
  <c r="AW68" i="20"/>
  <c r="AW67" i="20" s="1"/>
  <c r="AV68" i="20"/>
  <c r="AU68" i="20"/>
  <c r="AT68" i="20"/>
  <c r="AT67" i="20" s="1"/>
  <c r="AS68" i="20"/>
  <c r="AS67" i="20" s="1"/>
  <c r="AR68" i="20"/>
  <c r="AR67" i="20" s="1"/>
  <c r="AQ68" i="20"/>
  <c r="AQ67" i="20" s="1"/>
  <c r="AP68" i="20"/>
  <c r="AO68" i="20"/>
  <c r="AN68" i="20"/>
  <c r="AM68" i="20"/>
  <c r="AL68" i="20"/>
  <c r="AL67" i="20" s="1"/>
  <c r="AK68" i="20"/>
  <c r="AK67" i="20" s="1"/>
  <c r="AJ68" i="20"/>
  <c r="AJ67" i="20" s="1"/>
  <c r="AI68" i="20"/>
  <c r="AI67" i="20" s="1"/>
  <c r="AH68" i="20"/>
  <c r="AG68" i="20"/>
  <c r="AF68" i="20"/>
  <c r="AE68" i="20"/>
  <c r="AE67" i="20" s="1"/>
  <c r="AD68" i="20"/>
  <c r="AC68" i="20"/>
  <c r="AB68" i="20"/>
  <c r="AA68" i="20"/>
  <c r="AA67" i="20" s="1"/>
  <c r="Z68" i="20"/>
  <c r="Z67" i="20" s="1"/>
  <c r="Y68" i="20"/>
  <c r="Y67" i="20" s="1"/>
  <c r="X68" i="20"/>
  <c r="X67" i="20" s="1"/>
  <c r="W68" i="20"/>
  <c r="W67" i="20" s="1"/>
  <c r="V68" i="20"/>
  <c r="V67" i="20" s="1"/>
  <c r="U68" i="20"/>
  <c r="U67" i="20" s="1"/>
  <c r="T68" i="20"/>
  <c r="S68" i="20"/>
  <c r="R68" i="20"/>
  <c r="Q68" i="20"/>
  <c r="P68" i="20"/>
  <c r="P67" i="20" s="1"/>
  <c r="O68" i="20"/>
  <c r="N68" i="20"/>
  <c r="M68" i="20"/>
  <c r="L68" i="20"/>
  <c r="K68" i="20"/>
  <c r="K67" i="20" s="1"/>
  <c r="J68" i="20"/>
  <c r="I68" i="20"/>
  <c r="I67" i="20" s="1"/>
  <c r="H68" i="20"/>
  <c r="G68" i="20"/>
  <c r="G67" i="20" s="1"/>
  <c r="F68" i="20"/>
  <c r="E68" i="20"/>
  <c r="E67" i="20" s="1"/>
  <c r="D68" i="20"/>
  <c r="C68" i="20"/>
  <c r="C67" i="20" s="1"/>
  <c r="B68" i="20"/>
  <c r="B67" i="20" s="1"/>
  <c r="AX67" i="20"/>
  <c r="AV67" i="20"/>
  <c r="AU67" i="20"/>
  <c r="AP67" i="20"/>
  <c r="AO67" i="20"/>
  <c r="AN67" i="20"/>
  <c r="AM67" i="20"/>
  <c r="AH67" i="20"/>
  <c r="AG67" i="20"/>
  <c r="AF67" i="20"/>
  <c r="AD67" i="20"/>
  <c r="AC67" i="20"/>
  <c r="AB67" i="20"/>
  <c r="T67" i="20"/>
  <c r="S67" i="20"/>
  <c r="R67" i="20"/>
  <c r="Q67" i="20"/>
  <c r="J67" i="20"/>
  <c r="H67" i="20"/>
  <c r="F67" i="20"/>
  <c r="D67" i="20"/>
  <c r="P65" i="20"/>
  <c r="P62" i="20" s="1"/>
  <c r="AR64" i="20"/>
  <c r="AP64" i="20"/>
  <c r="AO64" i="20"/>
  <c r="AN64" i="20"/>
  <c r="AM64" i="20"/>
  <c r="S64" i="20"/>
  <c r="R64" i="20"/>
  <c r="Q64" i="20"/>
  <c r="P64" i="20"/>
  <c r="O64" i="20"/>
  <c r="N64" i="20"/>
  <c r="M64" i="20"/>
  <c r="L64" i="20"/>
  <c r="K64" i="20"/>
  <c r="J64" i="20"/>
  <c r="I64" i="20"/>
  <c r="H64" i="20"/>
  <c r="G64" i="20"/>
  <c r="F64" i="20"/>
  <c r="E64" i="20"/>
  <c r="D64" i="20"/>
  <c r="C64" i="20"/>
  <c r="B64" i="20"/>
  <c r="D60" i="20"/>
  <c r="D65" i="20" s="1"/>
  <c r="D62" i="20" s="1"/>
  <c r="D126" i="20" s="1"/>
  <c r="C60" i="20"/>
  <c r="C65" i="20" s="1"/>
  <c r="C62" i="20" s="1"/>
  <c r="C126" i="20" s="1"/>
  <c r="B60" i="20"/>
  <c r="B65" i="20" s="1"/>
  <c r="B62" i="20" s="1"/>
  <c r="B126" i="20" s="1"/>
  <c r="AU59" i="20"/>
  <c r="AU60" i="20" s="1"/>
  <c r="AU65" i="20" s="1"/>
  <c r="AM59" i="20"/>
  <c r="AC59" i="20"/>
  <c r="S59" i="20"/>
  <c r="R59" i="20"/>
  <c r="Q59" i="20"/>
  <c r="P59" i="20"/>
  <c r="O59" i="20"/>
  <c r="N59" i="20"/>
  <c r="M59" i="20"/>
  <c r="L59" i="20"/>
  <c r="K59" i="20"/>
  <c r="J59" i="20"/>
  <c r="I59" i="20"/>
  <c r="H59" i="20"/>
  <c r="G59" i="20"/>
  <c r="F59" i="20"/>
  <c r="E59" i="20"/>
  <c r="D59" i="20"/>
  <c r="C59" i="20"/>
  <c r="B59" i="20"/>
  <c r="AX58" i="20"/>
  <c r="AW58" i="20"/>
  <c r="AV58" i="20"/>
  <c r="AU58" i="20"/>
  <c r="AT58" i="20"/>
  <c r="AS58" i="20"/>
  <c r="AR58" i="20"/>
  <c r="AQ58" i="20"/>
  <c r="AP58" i="20"/>
  <c r="AO58" i="20"/>
  <c r="AN58" i="20"/>
  <c r="AM58" i="20"/>
  <c r="AL58" i="20"/>
  <c r="AK58" i="20"/>
  <c r="AJ58" i="20"/>
  <c r="AI58" i="20"/>
  <c r="AH58" i="20"/>
  <c r="AG58" i="20"/>
  <c r="AF58" i="20"/>
  <c r="AE58" i="20"/>
  <c r="AD58" i="20"/>
  <c r="AC58" i="20"/>
  <c r="AB58" i="20"/>
  <c r="AA58" i="20"/>
  <c r="Z58" i="20"/>
  <c r="Y58" i="20"/>
  <c r="X58" i="20"/>
  <c r="W58" i="20"/>
  <c r="V58" i="20"/>
  <c r="V60" i="20" s="1"/>
  <c r="V65" i="20" s="1"/>
  <c r="V62" i="20" s="1"/>
  <c r="V126" i="20" s="1"/>
  <c r="U58" i="20"/>
  <c r="T58" i="20"/>
  <c r="S58" i="20"/>
  <c r="R58" i="20"/>
  <c r="R60" i="20" s="1"/>
  <c r="R65" i="20" s="1"/>
  <c r="R62" i="20" s="1"/>
  <c r="R126" i="20" s="1"/>
  <c r="Q58" i="20"/>
  <c r="P58" i="20"/>
  <c r="P60" i="20" s="1"/>
  <c r="O58" i="20"/>
  <c r="N58" i="20"/>
  <c r="N60" i="20" s="1"/>
  <c r="N65" i="20" s="1"/>
  <c r="N62" i="20" s="1"/>
  <c r="N126" i="20" s="1"/>
  <c r="M58" i="20"/>
  <c r="L58" i="20"/>
  <c r="K58" i="20"/>
  <c r="J58" i="20"/>
  <c r="I58" i="20"/>
  <c r="H58" i="20"/>
  <c r="H60" i="20" s="1"/>
  <c r="H65" i="20" s="1"/>
  <c r="G58" i="20"/>
  <c r="G60" i="20" s="1"/>
  <c r="G65" i="20" s="1"/>
  <c r="F58" i="20"/>
  <c r="F60" i="20" s="1"/>
  <c r="F65" i="20" s="1"/>
  <c r="F62" i="20" s="1"/>
  <c r="F126" i="20" s="1"/>
  <c r="E58" i="20"/>
  <c r="E60" i="20" s="1"/>
  <c r="E65" i="20" s="1"/>
  <c r="E62" i="20" s="1"/>
  <c r="E126" i="20" s="1"/>
  <c r="D58" i="20"/>
  <c r="C58" i="20"/>
  <c r="B58" i="20"/>
  <c r="AY55" i="20"/>
  <c r="AX55" i="20"/>
  <c r="AW55" i="20"/>
  <c r="AV55" i="20"/>
  <c r="AU55" i="20"/>
  <c r="AO55" i="20"/>
  <c r="AN55" i="20"/>
  <c r="AM55" i="20"/>
  <c r="AL55" i="20"/>
  <c r="AK55" i="20"/>
  <c r="AB55" i="20"/>
  <c r="AA55" i="20"/>
  <c r="Z55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AX52" i="20"/>
  <c r="AX51" i="20" s="1"/>
  <c r="AW52" i="20"/>
  <c r="AV52" i="20"/>
  <c r="AU52" i="20"/>
  <c r="AT52" i="20"/>
  <c r="AT51" i="20" s="1"/>
  <c r="AS52" i="20"/>
  <c r="AR52" i="20"/>
  <c r="AR51" i="20" s="1"/>
  <c r="AQ52" i="20"/>
  <c r="AP52" i="20"/>
  <c r="AP51" i="20" s="1"/>
  <c r="AO52" i="20"/>
  <c r="AN52" i="20"/>
  <c r="AN51" i="20" s="1"/>
  <c r="AM52" i="20"/>
  <c r="AM51" i="20" s="1"/>
  <c r="AL52" i="20"/>
  <c r="AL51" i="20" s="1"/>
  <c r="AK52" i="20"/>
  <c r="AJ52" i="20"/>
  <c r="AI52" i="20"/>
  <c r="AI51" i="20" s="1"/>
  <c r="AH52" i="20"/>
  <c r="AG52" i="20"/>
  <c r="AF52" i="20"/>
  <c r="AE52" i="20"/>
  <c r="AD52" i="20"/>
  <c r="AD51" i="20" s="1"/>
  <c r="AC52" i="20"/>
  <c r="AC51" i="20" s="1"/>
  <c r="AB52" i="20"/>
  <c r="AB51" i="20" s="1"/>
  <c r="AA52" i="20"/>
  <c r="Z52" i="20"/>
  <c r="Y52" i="20"/>
  <c r="X52" i="20"/>
  <c r="X51" i="20" s="1"/>
  <c r="W52" i="20"/>
  <c r="V52" i="20"/>
  <c r="V51" i="20" s="1"/>
  <c r="U52" i="20"/>
  <c r="T52" i="20"/>
  <c r="T51" i="20" s="1"/>
  <c r="S52" i="20"/>
  <c r="R52" i="20"/>
  <c r="R51" i="20" s="1"/>
  <c r="Q52" i="20"/>
  <c r="Q51" i="20" s="1"/>
  <c r="P52" i="20"/>
  <c r="P51" i="20" s="1"/>
  <c r="O52" i="20"/>
  <c r="N52" i="20"/>
  <c r="M52" i="20"/>
  <c r="L52" i="20"/>
  <c r="L51" i="20" s="1"/>
  <c r="K52" i="20"/>
  <c r="K51" i="20" s="1"/>
  <c r="J52" i="20"/>
  <c r="I52" i="20"/>
  <c r="I51" i="20" s="1"/>
  <c r="H52" i="20"/>
  <c r="H51" i="20" s="1"/>
  <c r="G52" i="20"/>
  <c r="F52" i="20"/>
  <c r="E52" i="20"/>
  <c r="D52" i="20"/>
  <c r="C52" i="20"/>
  <c r="B52" i="20"/>
  <c r="AW51" i="20"/>
  <c r="AV51" i="20"/>
  <c r="AU51" i="20"/>
  <c r="AS51" i="20"/>
  <c r="AQ51" i="20"/>
  <c r="AO51" i="20"/>
  <c r="AK51" i="20"/>
  <c r="AJ51" i="20"/>
  <c r="AH51" i="20"/>
  <c r="AG51" i="20"/>
  <c r="AF51" i="20"/>
  <c r="AE51" i="20"/>
  <c r="AA51" i="20"/>
  <c r="Z51" i="20"/>
  <c r="Y51" i="20"/>
  <c r="W51" i="20"/>
  <c r="U51" i="20"/>
  <c r="S51" i="20"/>
  <c r="J51" i="20"/>
  <c r="G51" i="20"/>
  <c r="F51" i="20"/>
  <c r="E51" i="20"/>
  <c r="D51" i="20"/>
  <c r="C51" i="20"/>
  <c r="B51" i="20"/>
  <c r="AO49" i="20"/>
  <c r="AO46" i="20" s="1"/>
  <c r="AO125" i="20" s="1"/>
  <c r="R49" i="20"/>
  <c r="N49" i="20"/>
  <c r="M49" i="20"/>
  <c r="M46" i="20" s="1"/>
  <c r="M125" i="20" s="1"/>
  <c r="L49" i="20"/>
  <c r="L46" i="20" s="1"/>
  <c r="L125" i="20" s="1"/>
  <c r="AX48" i="20"/>
  <c r="AW48" i="20"/>
  <c r="AV48" i="20"/>
  <c r="AT48" i="20"/>
  <c r="AS48" i="20"/>
  <c r="AR48" i="20"/>
  <c r="AH48" i="20"/>
  <c r="X48" i="20"/>
  <c r="U48" i="20"/>
  <c r="T48" i="20"/>
  <c r="S48" i="20"/>
  <c r="R48" i="20"/>
  <c r="Q48" i="20"/>
  <c r="P48" i="20"/>
  <c r="O48" i="20"/>
  <c r="N48" i="20"/>
  <c r="M48" i="20"/>
  <c r="L48" i="20"/>
  <c r="K48" i="20"/>
  <c r="J48" i="20"/>
  <c r="I48" i="20"/>
  <c r="H48" i="20"/>
  <c r="G48" i="20"/>
  <c r="F48" i="20"/>
  <c r="E48" i="20"/>
  <c r="D48" i="20"/>
  <c r="C48" i="20"/>
  <c r="B48" i="20"/>
  <c r="R46" i="20"/>
  <c r="R125" i="20" s="1"/>
  <c r="AZ44" i="20"/>
  <c r="AY44" i="20"/>
  <c r="AD44" i="20"/>
  <c r="AD49" i="20" s="1"/>
  <c r="R44" i="20"/>
  <c r="P44" i="20"/>
  <c r="P49" i="20" s="1"/>
  <c r="P46" i="20" s="1"/>
  <c r="P125" i="20" s="1"/>
  <c r="O44" i="20"/>
  <c r="O49" i="20" s="1"/>
  <c r="O46" i="20" s="1"/>
  <c r="O125" i="20" s="1"/>
  <c r="J44" i="20"/>
  <c r="J49" i="20" s="1"/>
  <c r="J46" i="20" s="1"/>
  <c r="J125" i="20" s="1"/>
  <c r="I44" i="20"/>
  <c r="I49" i="20" s="1"/>
  <c r="I46" i="20" s="1"/>
  <c r="I125" i="20" s="1"/>
  <c r="H44" i="20"/>
  <c r="H49" i="20" s="1"/>
  <c r="H46" i="20" s="1"/>
  <c r="H125" i="20" s="1"/>
  <c r="AU43" i="20"/>
  <c r="AT43" i="20"/>
  <c r="AS43" i="20"/>
  <c r="AR43" i="20"/>
  <c r="AQ43" i="20"/>
  <c r="AN43" i="20"/>
  <c r="AN44" i="20" s="1"/>
  <c r="AN49" i="20" s="1"/>
  <c r="AN46" i="20" s="1"/>
  <c r="AN125" i="20" s="1"/>
  <c r="AE43" i="20"/>
  <c r="AD43" i="20"/>
  <c r="AC43" i="20"/>
  <c r="AB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AY42" i="20"/>
  <c r="AX42" i="20"/>
  <c r="AW42" i="20"/>
  <c r="AV42" i="20"/>
  <c r="AU42" i="20"/>
  <c r="AT42" i="20"/>
  <c r="AT44" i="20" s="1"/>
  <c r="AT49" i="20" s="1"/>
  <c r="AS42" i="20"/>
  <c r="AR42" i="20"/>
  <c r="AQ42" i="20"/>
  <c r="AP42" i="20"/>
  <c r="AO42" i="20"/>
  <c r="AN42" i="20"/>
  <c r="AM42" i="20"/>
  <c r="AL42" i="20"/>
  <c r="AK42" i="20"/>
  <c r="AJ42" i="20"/>
  <c r="AI42" i="20"/>
  <c r="AH42" i="20"/>
  <c r="AG42" i="20"/>
  <c r="AF42" i="20"/>
  <c r="AE42" i="20"/>
  <c r="AD42" i="20"/>
  <c r="AC42" i="20"/>
  <c r="AC44" i="20" s="1"/>
  <c r="AC49" i="20" s="1"/>
  <c r="AB42" i="20"/>
  <c r="AA42" i="20"/>
  <c r="Z42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F44" i="20" s="1"/>
  <c r="F49" i="20" s="1"/>
  <c r="F46" i="20" s="1"/>
  <c r="F125" i="20" s="1"/>
  <c r="E42" i="20"/>
  <c r="E44" i="20" s="1"/>
  <c r="E49" i="20" s="1"/>
  <c r="E46" i="20" s="1"/>
  <c r="E125" i="20" s="1"/>
  <c r="D42" i="20"/>
  <c r="C42" i="20"/>
  <c r="C44" i="20" s="1"/>
  <c r="C49" i="20" s="1"/>
  <c r="C46" i="20" s="1"/>
  <c r="C125" i="20" s="1"/>
  <c r="B42" i="20"/>
  <c r="AY41" i="20"/>
  <c r="AX41" i="20"/>
  <c r="AW41" i="20"/>
  <c r="AV41" i="20"/>
  <c r="AV44" i="20" s="1"/>
  <c r="AV49" i="20" s="1"/>
  <c r="AU41" i="20"/>
  <c r="AT41" i="20"/>
  <c r="AS41" i="20"/>
  <c r="AS44" i="20" s="1"/>
  <c r="AS49" i="20" s="1"/>
  <c r="AR41" i="20"/>
  <c r="AQ41" i="20"/>
  <c r="AQ44" i="20" s="1"/>
  <c r="AQ49" i="20" s="1"/>
  <c r="AP41" i="20"/>
  <c r="AO41" i="20"/>
  <c r="AN41" i="20"/>
  <c r="AM41" i="20"/>
  <c r="AL41" i="20"/>
  <c r="AK41" i="20"/>
  <c r="AJ41" i="20"/>
  <c r="AI41" i="20"/>
  <c r="AH41" i="20"/>
  <c r="AG41" i="20"/>
  <c r="AF41" i="20"/>
  <c r="AE41" i="20"/>
  <c r="AD41" i="20"/>
  <c r="AC41" i="20"/>
  <c r="AB41" i="20"/>
  <c r="AA41" i="20"/>
  <c r="Z41" i="20"/>
  <c r="Y41" i="20"/>
  <c r="X41" i="20"/>
  <c r="W41" i="20"/>
  <c r="V41" i="20"/>
  <c r="U41" i="20"/>
  <c r="T41" i="20"/>
  <c r="S41" i="20"/>
  <c r="R41" i="20"/>
  <c r="Q41" i="20"/>
  <c r="Q44" i="20" s="1"/>
  <c r="Q49" i="20" s="1"/>
  <c r="Q46" i="20" s="1"/>
  <c r="Q125" i="20" s="1"/>
  <c r="P41" i="20"/>
  <c r="O41" i="20"/>
  <c r="N41" i="20"/>
  <c r="N44" i="20" s="1"/>
  <c r="M41" i="20"/>
  <c r="M44" i="20" s="1"/>
  <c r="L41" i="20"/>
  <c r="L44" i="20" s="1"/>
  <c r="K41" i="20"/>
  <c r="J41" i="20"/>
  <c r="I41" i="20"/>
  <c r="H41" i="20"/>
  <c r="G41" i="20"/>
  <c r="F41" i="20"/>
  <c r="E41" i="20"/>
  <c r="D41" i="20"/>
  <c r="D44" i="20" s="1"/>
  <c r="D49" i="20" s="1"/>
  <c r="D46" i="20" s="1"/>
  <c r="D125" i="20" s="1"/>
  <c r="C41" i="20"/>
  <c r="B41" i="20"/>
  <c r="AY38" i="20"/>
  <c r="AV38" i="20"/>
  <c r="AN38" i="20"/>
  <c r="AK38" i="20"/>
  <c r="AJ38" i="20"/>
  <c r="AI38" i="20"/>
  <c r="AH38" i="20"/>
  <c r="AF38" i="20"/>
  <c r="AE38" i="20"/>
  <c r="AD38" i="20"/>
  <c r="AC38" i="20"/>
  <c r="AB38" i="20"/>
  <c r="AA38" i="20"/>
  <c r="Z38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AY37" i="20"/>
  <c r="AY36" i="20"/>
  <c r="AX35" i="20"/>
  <c r="AX34" i="20" s="1"/>
  <c r="AW35" i="20"/>
  <c r="AV35" i="20"/>
  <c r="AU35" i="20"/>
  <c r="AU34" i="20" s="1"/>
  <c r="AT35" i="20"/>
  <c r="AT34" i="20" s="1"/>
  <c r="AS35" i="20"/>
  <c r="AS34" i="20" s="1"/>
  <c r="AR35" i="20"/>
  <c r="AR34" i="20" s="1"/>
  <c r="AQ35" i="20"/>
  <c r="AQ34" i="20" s="1"/>
  <c r="AP35" i="20"/>
  <c r="AP34" i="20" s="1"/>
  <c r="AO35" i="20"/>
  <c r="AN35" i="20"/>
  <c r="AN34" i="20" s="1"/>
  <c r="AM35" i="20"/>
  <c r="AL35" i="20"/>
  <c r="AL34" i="20" s="1"/>
  <c r="AK35" i="20"/>
  <c r="AJ35" i="20"/>
  <c r="AI35" i="20"/>
  <c r="AH35" i="20"/>
  <c r="AH34" i="20" s="1"/>
  <c r="AG35" i="20"/>
  <c r="AF35" i="20"/>
  <c r="AF34" i="20" s="1"/>
  <c r="AE35" i="20"/>
  <c r="AD35" i="20"/>
  <c r="AC35" i="20"/>
  <c r="AC34" i="20" s="1"/>
  <c r="AB35" i="20"/>
  <c r="AB34" i="20" s="1"/>
  <c r="AA35" i="20"/>
  <c r="AA34" i="20" s="1"/>
  <c r="Z35" i="20"/>
  <c r="Z34" i="20" s="1"/>
  <c r="Y35" i="20"/>
  <c r="Y34" i="20" s="1"/>
  <c r="X35" i="20"/>
  <c r="X34" i="20" s="1"/>
  <c r="W35" i="20"/>
  <c r="W34" i="20" s="1"/>
  <c r="V35" i="20"/>
  <c r="V34" i="20" s="1"/>
  <c r="U35" i="20"/>
  <c r="U34" i="20" s="1"/>
  <c r="T35" i="20"/>
  <c r="T34" i="20" s="1"/>
  <c r="S35" i="20"/>
  <c r="R35" i="20"/>
  <c r="R34" i="20" s="1"/>
  <c r="Q35" i="20"/>
  <c r="P35" i="20"/>
  <c r="P34" i="20" s="1"/>
  <c r="O35" i="20"/>
  <c r="N35" i="20"/>
  <c r="M35" i="20"/>
  <c r="L35" i="20"/>
  <c r="K35" i="20"/>
  <c r="K34" i="20" s="1"/>
  <c r="J35" i="20"/>
  <c r="I35" i="20"/>
  <c r="H35" i="20"/>
  <c r="G35" i="20"/>
  <c r="F35" i="20"/>
  <c r="E35" i="20"/>
  <c r="D35" i="20"/>
  <c r="C35" i="20"/>
  <c r="B35" i="20"/>
  <c r="B34" i="20" s="1"/>
  <c r="AW34" i="20"/>
  <c r="AV34" i="20"/>
  <c r="AO34" i="20"/>
  <c r="AM34" i="20"/>
  <c r="AK34" i="20"/>
  <c r="AJ34" i="20"/>
  <c r="AI34" i="20"/>
  <c r="AG34" i="20"/>
  <c r="AE34" i="20"/>
  <c r="AD34" i="20"/>
  <c r="S34" i="20"/>
  <c r="Q34" i="20"/>
  <c r="N34" i="20"/>
  <c r="M34" i="20"/>
  <c r="L34" i="20"/>
  <c r="J34" i="20"/>
  <c r="I34" i="20"/>
  <c r="H34" i="20"/>
  <c r="G34" i="20"/>
  <c r="F34" i="20"/>
  <c r="E34" i="20"/>
  <c r="D34" i="20"/>
  <c r="C34" i="20"/>
  <c r="AY33" i="20"/>
  <c r="AZ41" i="20" s="1"/>
  <c r="AE32" i="20"/>
  <c r="AB32" i="20"/>
  <c r="AA32" i="20"/>
  <c r="AA29" i="20" s="1"/>
  <c r="AA124" i="20" s="1"/>
  <c r="AX31" i="20"/>
  <c r="AV31" i="20"/>
  <c r="AS31" i="20"/>
  <c r="AR31" i="20"/>
  <c r="AQ31" i="20"/>
  <c r="AP31" i="20"/>
  <c r="AO31" i="20"/>
  <c r="AM31" i="20"/>
  <c r="AL31" i="20"/>
  <c r="AK31" i="20"/>
  <c r="AJ31" i="20"/>
  <c r="AI31" i="20"/>
  <c r="AH31" i="20"/>
  <c r="AG31" i="20"/>
  <c r="AF31" i="20"/>
  <c r="AE31" i="20"/>
  <c r="AC31" i="20"/>
  <c r="AB31" i="20"/>
  <c r="AA31" i="20"/>
  <c r="Z31" i="20"/>
  <c r="Y31" i="20"/>
  <c r="X31" i="20"/>
  <c r="W31" i="20"/>
  <c r="V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AE29" i="20"/>
  <c r="AE124" i="20" s="1"/>
  <c r="AB29" i="20"/>
  <c r="AB124" i="20" s="1"/>
  <c r="K29" i="20"/>
  <c r="K124" i="20" s="1"/>
  <c r="J29" i="20"/>
  <c r="J124" i="20" s="1"/>
  <c r="F29" i="20"/>
  <c r="F124" i="20" s="1"/>
  <c r="AN27" i="20"/>
  <c r="AN32" i="20" s="1"/>
  <c r="AE27" i="20"/>
  <c r="Z27" i="20"/>
  <c r="Z32" i="20" s="1"/>
  <c r="Z29" i="20" s="1"/>
  <c r="Z124" i="20" s="1"/>
  <c r="P27" i="20"/>
  <c r="P32" i="20" s="1"/>
  <c r="L27" i="20"/>
  <c r="L32" i="20" s="1"/>
  <c r="K27" i="20"/>
  <c r="K32" i="20" s="1"/>
  <c r="I27" i="20"/>
  <c r="I32" i="20" s="1"/>
  <c r="H27" i="20"/>
  <c r="H32" i="20" s="1"/>
  <c r="AQ26" i="20"/>
  <c r="AP26" i="20"/>
  <c r="AP27" i="20" s="1"/>
  <c r="AP32" i="20" s="1"/>
  <c r="AP29" i="20" s="1"/>
  <c r="AP124" i="20" s="1"/>
  <c r="AN26" i="20"/>
  <c r="AM26" i="20"/>
  <c r="AM27" i="20" s="1"/>
  <c r="AM32" i="20" s="1"/>
  <c r="AM29" i="20" s="1"/>
  <c r="AM124" i="20" s="1"/>
  <c r="AL26" i="20"/>
  <c r="AL27" i="20" s="1"/>
  <c r="AL32" i="20" s="1"/>
  <c r="AL29" i="20" s="1"/>
  <c r="AL124" i="20" s="1"/>
  <c r="AK26" i="20"/>
  <c r="AK27" i="20" s="1"/>
  <c r="AK32" i="20" s="1"/>
  <c r="AK29" i="20" s="1"/>
  <c r="AK124" i="20" s="1"/>
  <c r="AJ26" i="20"/>
  <c r="AJ27" i="20" s="1"/>
  <c r="AJ32" i="20" s="1"/>
  <c r="AJ29" i="20" s="1"/>
  <c r="AJ124" i="20" s="1"/>
  <c r="AC26" i="20"/>
  <c r="AB26" i="20"/>
  <c r="Y26" i="20"/>
  <c r="W26" i="20"/>
  <c r="S26" i="20"/>
  <c r="R26" i="20"/>
  <c r="Q26" i="20"/>
  <c r="P26" i="20"/>
  <c r="O26" i="20"/>
  <c r="O27" i="20" s="1"/>
  <c r="O32" i="20" s="1"/>
  <c r="O29" i="20" s="1"/>
  <c r="O124" i="20" s="1"/>
  <c r="N26" i="20"/>
  <c r="M26" i="20"/>
  <c r="M27" i="20" s="1"/>
  <c r="M32" i="20" s="1"/>
  <c r="M29" i="20" s="1"/>
  <c r="M124" i="20" s="1"/>
  <c r="L26" i="20"/>
  <c r="K26" i="20"/>
  <c r="J26" i="20"/>
  <c r="I26" i="20"/>
  <c r="H26" i="20"/>
  <c r="G26" i="20"/>
  <c r="F26" i="20"/>
  <c r="E26" i="20"/>
  <c r="D26" i="20"/>
  <c r="C26" i="20"/>
  <c r="B26" i="20"/>
  <c r="AW25" i="20"/>
  <c r="AV25" i="20"/>
  <c r="AU25" i="20"/>
  <c r="AT25" i="20"/>
  <c r="AS25" i="20"/>
  <c r="AR25" i="20"/>
  <c r="AQ25" i="20"/>
  <c r="AP25" i="20"/>
  <c r="AO25" i="20"/>
  <c r="AO27" i="20" s="1"/>
  <c r="AO32" i="20" s="1"/>
  <c r="AO29" i="20" s="1"/>
  <c r="AO124" i="20" s="1"/>
  <c r="AN25" i="20"/>
  <c r="AM25" i="20"/>
  <c r="AL25" i="20"/>
  <c r="AK25" i="20"/>
  <c r="AJ25" i="20"/>
  <c r="AI25" i="20"/>
  <c r="AH25" i="20"/>
  <c r="AG25" i="20"/>
  <c r="AF25" i="20"/>
  <c r="AE25" i="20"/>
  <c r="AD25" i="20"/>
  <c r="AC25" i="20"/>
  <c r="AB25" i="20"/>
  <c r="AB27" i="20" s="1"/>
  <c r="AA25" i="20"/>
  <c r="AA27" i="20" s="1"/>
  <c r="Z25" i="20"/>
  <c r="Y25" i="20"/>
  <c r="Y27" i="20" s="1"/>
  <c r="Y32" i="20" s="1"/>
  <c r="Y29" i="20" s="1"/>
  <c r="Y124" i="20" s="1"/>
  <c r="X25" i="20"/>
  <c r="W25" i="20"/>
  <c r="W27" i="20" s="1"/>
  <c r="W32" i="20" s="1"/>
  <c r="W29" i="20" s="1"/>
  <c r="W124" i="20" s="1"/>
  <c r="V25" i="20"/>
  <c r="U25" i="20"/>
  <c r="T25" i="20"/>
  <c r="S25" i="20"/>
  <c r="S27" i="20" s="1"/>
  <c r="S32" i="20" s="1"/>
  <c r="S29" i="20" s="1"/>
  <c r="S124" i="20" s="1"/>
  <c r="R25" i="20"/>
  <c r="R27" i="20" s="1"/>
  <c r="R32" i="20" s="1"/>
  <c r="R29" i="20" s="1"/>
  <c r="R124" i="20" s="1"/>
  <c r="Q25" i="20"/>
  <c r="Q27" i="20" s="1"/>
  <c r="Q32" i="20" s="1"/>
  <c r="Q29" i="20" s="1"/>
  <c r="Q124" i="20" s="1"/>
  <c r="P25" i="20"/>
  <c r="O25" i="20"/>
  <c r="N25" i="20"/>
  <c r="N27" i="20" s="1"/>
  <c r="N32" i="20" s="1"/>
  <c r="N29" i="20" s="1"/>
  <c r="N124" i="20" s="1"/>
  <c r="M25" i="20"/>
  <c r="L25" i="20"/>
  <c r="K25" i="20"/>
  <c r="J25" i="20"/>
  <c r="J27" i="20" s="1"/>
  <c r="J32" i="20" s="1"/>
  <c r="I25" i="20"/>
  <c r="H25" i="20"/>
  <c r="G25" i="20"/>
  <c r="F25" i="20"/>
  <c r="F27" i="20" s="1"/>
  <c r="F32" i="20" s="1"/>
  <c r="E25" i="20"/>
  <c r="E27" i="20" s="1"/>
  <c r="E32" i="20" s="1"/>
  <c r="E29" i="20" s="1"/>
  <c r="E124" i="20" s="1"/>
  <c r="D25" i="20"/>
  <c r="D27" i="20" s="1"/>
  <c r="D32" i="20" s="1"/>
  <c r="D29" i="20" s="1"/>
  <c r="D124" i="20" s="1"/>
  <c r="C25" i="20"/>
  <c r="B25" i="20"/>
  <c r="B27" i="20" s="1"/>
  <c r="B32" i="20" s="1"/>
  <c r="B29" i="20" s="1"/>
  <c r="BR23" i="20"/>
  <c r="BQ23" i="20"/>
  <c r="BP23" i="20"/>
  <c r="BN23" i="20"/>
  <c r="BE23" i="20"/>
  <c r="BA23" i="20"/>
  <c r="AY23" i="20"/>
  <c r="AW23" i="20"/>
  <c r="AV23" i="20"/>
  <c r="AU23" i="20"/>
  <c r="AT23" i="20"/>
  <c r="AS23" i="20"/>
  <c r="AR23" i="20"/>
  <c r="AQ23" i="20"/>
  <c r="AI23" i="20"/>
  <c r="AE23" i="20"/>
  <c r="AC23" i="20"/>
  <c r="Y23" i="20"/>
  <c r="M23" i="20"/>
  <c r="I23" i="20"/>
  <c r="G23" i="20"/>
  <c r="E23" i="20"/>
  <c r="D23" i="20"/>
  <c r="C23" i="20"/>
  <c r="B23" i="20"/>
  <c r="AY20" i="20"/>
  <c r="AX20" i="20"/>
  <c r="AW20" i="20"/>
  <c r="AV20" i="20"/>
  <c r="AV244" i="20" s="1"/>
  <c r="AU20" i="20"/>
  <c r="AU244" i="20" s="1"/>
  <c r="AT20" i="20"/>
  <c r="AT244" i="20" s="1"/>
  <c r="AS20" i="20"/>
  <c r="AS244" i="20" s="1"/>
  <c r="AR20" i="20"/>
  <c r="AR244" i="20" s="1"/>
  <c r="AQ20" i="20"/>
  <c r="AQ244" i="20" s="1"/>
  <c r="AP20" i="20"/>
  <c r="AP244" i="20" s="1"/>
  <c r="AO20" i="20"/>
  <c r="AO244" i="20" s="1"/>
  <c r="AN20" i="20"/>
  <c r="AN244" i="20" s="1"/>
  <c r="AM20" i="20"/>
  <c r="AM244" i="20" s="1"/>
  <c r="AL20" i="20"/>
  <c r="AL244" i="20" s="1"/>
  <c r="AK20" i="20"/>
  <c r="AK244" i="20" s="1"/>
  <c r="AJ20" i="20"/>
  <c r="AJ244" i="20" s="1"/>
  <c r="AI20" i="20"/>
  <c r="AI244" i="20" s="1"/>
  <c r="AH20" i="20"/>
  <c r="AH244" i="20" s="1"/>
  <c r="AG20" i="20"/>
  <c r="AG244" i="20" s="1"/>
  <c r="AF20" i="20"/>
  <c r="AF244" i="20" s="1"/>
  <c r="AE20" i="20"/>
  <c r="AE244" i="20" s="1"/>
  <c r="AD20" i="20"/>
  <c r="AD244" i="20" s="1"/>
  <c r="AC20" i="20"/>
  <c r="AC244" i="20" s="1"/>
  <c r="AB20" i="20"/>
  <c r="AB244" i="20" s="1"/>
  <c r="AA20" i="20"/>
  <c r="AA244" i="20" s="1"/>
  <c r="Z20" i="20"/>
  <c r="Z244" i="20" s="1"/>
  <c r="Y20" i="20"/>
  <c r="Y244" i="20" s="1"/>
  <c r="X20" i="20"/>
  <c r="X244" i="20" s="1"/>
  <c r="W20" i="20"/>
  <c r="W244" i="20" s="1"/>
  <c r="V20" i="20"/>
  <c r="V244" i="20" s="1"/>
  <c r="U20" i="20"/>
  <c r="U244" i="20" s="1"/>
  <c r="T20" i="20"/>
  <c r="T244" i="20" s="1"/>
  <c r="S20" i="20"/>
  <c r="S244" i="20" s="1"/>
  <c r="R20" i="20"/>
  <c r="R244" i="20" s="1"/>
  <c r="Q20" i="20"/>
  <c r="Q244" i="20" s="1"/>
  <c r="P20" i="20"/>
  <c r="P244" i="20" s="1"/>
  <c r="O20" i="20"/>
  <c r="O244" i="20" s="1"/>
  <c r="N20" i="20"/>
  <c r="M20" i="20"/>
  <c r="M244" i="20" s="1"/>
  <c r="L20" i="20"/>
  <c r="L244" i="20" s="1"/>
  <c r="K20" i="20"/>
  <c r="J20" i="20"/>
  <c r="J244" i="20" s="1"/>
  <c r="I20" i="20"/>
  <c r="I244" i="20" s="1"/>
  <c r="H20" i="20"/>
  <c r="H244" i="20" s="1"/>
  <c r="G20" i="20"/>
  <c r="G244" i="20" s="1"/>
  <c r="F20" i="20"/>
  <c r="F244" i="20" s="1"/>
  <c r="E20" i="20"/>
  <c r="E244" i="20" s="1"/>
  <c r="D20" i="20"/>
  <c r="D244" i="20" s="1"/>
  <c r="C20" i="20"/>
  <c r="C244" i="20" s="1"/>
  <c r="B20" i="20"/>
  <c r="B244" i="20" s="1"/>
  <c r="F19" i="20"/>
  <c r="F243" i="20" s="1"/>
  <c r="E19" i="20"/>
  <c r="E243" i="20" s="1"/>
  <c r="AY18" i="20"/>
  <c r="AW18" i="20"/>
  <c r="AX8" i="20" s="1"/>
  <c r="AX11" i="20" s="1"/>
  <c r="AV18" i="20"/>
  <c r="AW8" i="20" s="1"/>
  <c r="AU18" i="20"/>
  <c r="AT18" i="20"/>
  <c r="AS18" i="20"/>
  <c r="AR18" i="20"/>
  <c r="AQ18" i="20"/>
  <c r="AP18" i="20"/>
  <c r="AO18" i="20"/>
  <c r="AN18" i="20"/>
  <c r="AM18" i="20"/>
  <c r="AL18" i="20"/>
  <c r="AK18" i="20"/>
  <c r="AJ18" i="20"/>
  <c r="AI18" i="20"/>
  <c r="AH18" i="20"/>
  <c r="AG18" i="20"/>
  <c r="AF18" i="20"/>
  <c r="AE18" i="20"/>
  <c r="AF8" i="20" s="1"/>
  <c r="AD18" i="20"/>
  <c r="AE8" i="20" s="1"/>
  <c r="AC18" i="20"/>
  <c r="AD8" i="20" s="1"/>
  <c r="AB18" i="20"/>
  <c r="AA18" i="20"/>
  <c r="AB8" i="20" s="1"/>
  <c r="Z18" i="20"/>
  <c r="AA8" i="20" s="1"/>
  <c r="Y18" i="20"/>
  <c r="X18" i="20"/>
  <c r="W18" i="20"/>
  <c r="V18" i="20"/>
  <c r="W8" i="20" s="1"/>
  <c r="U18" i="20"/>
  <c r="T18" i="20"/>
  <c r="S18" i="20"/>
  <c r="R18" i="20"/>
  <c r="Q18" i="20"/>
  <c r="P18" i="20"/>
  <c r="O18" i="20"/>
  <c r="N18" i="20"/>
  <c r="M18" i="20"/>
  <c r="L18" i="20"/>
  <c r="K18" i="20"/>
  <c r="J18" i="20"/>
  <c r="K8" i="20" s="1"/>
  <c r="K11" i="20" s="1"/>
  <c r="I18" i="20"/>
  <c r="J8" i="20" s="1"/>
  <c r="H18" i="20"/>
  <c r="I8" i="20" s="1"/>
  <c r="G18" i="20"/>
  <c r="H8" i="20" s="1"/>
  <c r="F18" i="20"/>
  <c r="G8" i="20" s="1"/>
  <c r="G11" i="20" s="1"/>
  <c r="G17" i="20" s="1"/>
  <c r="E18" i="20"/>
  <c r="F8" i="20" s="1"/>
  <c r="D18" i="20"/>
  <c r="E8" i="20" s="1"/>
  <c r="C18" i="20"/>
  <c r="B18" i="20"/>
  <c r="AY17" i="20"/>
  <c r="AY19" i="20" s="1"/>
  <c r="AY243" i="20" s="1"/>
  <c r="S16" i="20"/>
  <c r="R16" i="20"/>
  <c r="Q16" i="20"/>
  <c r="P16" i="20"/>
  <c r="O16" i="20"/>
  <c r="N16" i="20"/>
  <c r="M16" i="20"/>
  <c r="L16" i="20"/>
  <c r="K16" i="20"/>
  <c r="J16" i="20"/>
  <c r="I16" i="20"/>
  <c r="G16" i="20"/>
  <c r="F16" i="20"/>
  <c r="E16" i="20"/>
  <c r="D16" i="20"/>
  <c r="C16" i="20"/>
  <c r="B16" i="20"/>
  <c r="AY15" i="20"/>
  <c r="AX15" i="20"/>
  <c r="AW15" i="20"/>
  <c r="AV15" i="20"/>
  <c r="AU15" i="20"/>
  <c r="AT15" i="20"/>
  <c r="AS15" i="20"/>
  <c r="AR15" i="20"/>
  <c r="AQ15" i="20"/>
  <c r="AP15" i="20"/>
  <c r="AX14" i="20"/>
  <c r="AW14" i="20"/>
  <c r="AV14" i="20"/>
  <c r="AU14" i="20"/>
  <c r="AT14" i="20"/>
  <c r="AS14" i="20"/>
  <c r="AR14" i="20"/>
  <c r="AQ14" i="20"/>
  <c r="AP14" i="20"/>
  <c r="AO14" i="20"/>
  <c r="AN14" i="20"/>
  <c r="AM14" i="20"/>
  <c r="AL14" i="20"/>
  <c r="AK14" i="20"/>
  <c r="AJ14" i="20"/>
  <c r="AI14" i="20"/>
  <c r="AH14" i="20"/>
  <c r="AG14" i="20"/>
  <c r="AF14" i="20"/>
  <c r="AE14" i="20"/>
  <c r="AD14" i="20"/>
  <c r="AC14" i="20"/>
  <c r="AB14" i="20"/>
  <c r="AA14" i="20"/>
  <c r="Z14" i="20"/>
  <c r="Y14" i="20"/>
  <c r="X14" i="20"/>
  <c r="W14" i="20"/>
  <c r="V14" i="20"/>
  <c r="U14" i="20"/>
  <c r="T14" i="20"/>
  <c r="S14" i="20"/>
  <c r="R14" i="20"/>
  <c r="Q14" i="20"/>
  <c r="P14" i="20"/>
  <c r="O14" i="20"/>
  <c r="N14" i="20"/>
  <c r="M14" i="20"/>
  <c r="L14" i="20"/>
  <c r="K14" i="20"/>
  <c r="J14" i="20"/>
  <c r="I14" i="20"/>
  <c r="H14" i="20"/>
  <c r="G14" i="20"/>
  <c r="F14" i="20"/>
  <c r="E14" i="20"/>
  <c r="D14" i="20"/>
  <c r="C14" i="20"/>
  <c r="B14" i="20"/>
  <c r="AY12" i="20"/>
  <c r="J12" i="20"/>
  <c r="J13" i="20" s="1"/>
  <c r="H12" i="20"/>
  <c r="H13" i="20" s="1"/>
  <c r="F12" i="20"/>
  <c r="E12" i="20"/>
  <c r="E13" i="20" s="1"/>
  <c r="AY11" i="20"/>
  <c r="N11" i="20"/>
  <c r="N17" i="20" s="1"/>
  <c r="N12" i="20" s="1"/>
  <c r="N13" i="20" s="1"/>
  <c r="J11" i="20"/>
  <c r="J17" i="20" s="1"/>
  <c r="J19" i="20" s="1"/>
  <c r="J243" i="20" s="1"/>
  <c r="I11" i="20"/>
  <c r="I17" i="20" s="1"/>
  <c r="H11" i="20"/>
  <c r="H17" i="20" s="1"/>
  <c r="H19" i="20" s="1"/>
  <c r="H243" i="20" s="1"/>
  <c r="D11" i="20"/>
  <c r="D17" i="20" s="1"/>
  <c r="S10" i="20"/>
  <c r="R10" i="20"/>
  <c r="R11" i="20" s="1"/>
  <c r="R17" i="20" s="1"/>
  <c r="R12" i="20" s="1"/>
  <c r="R13" i="20" s="1"/>
  <c r="Q10" i="20"/>
  <c r="P10" i="20"/>
  <c r="P11" i="20" s="1"/>
  <c r="O10" i="20"/>
  <c r="N10" i="20"/>
  <c r="M10" i="20"/>
  <c r="L10" i="20"/>
  <c r="K10" i="20"/>
  <c r="J10" i="20"/>
  <c r="I10" i="20"/>
  <c r="H10" i="20"/>
  <c r="G10" i="20"/>
  <c r="F10" i="20"/>
  <c r="F11" i="20" s="1"/>
  <c r="F17" i="20" s="1"/>
  <c r="E10" i="20"/>
  <c r="E11" i="20" s="1"/>
  <c r="E17" i="20" s="1"/>
  <c r="D10" i="20"/>
  <c r="C10" i="20"/>
  <c r="B10" i="20"/>
  <c r="B11" i="20" s="1"/>
  <c r="B17" i="20" s="1"/>
  <c r="AZ8" i="20"/>
  <c r="AV8" i="20"/>
  <c r="AU8" i="20"/>
  <c r="AT8" i="20"/>
  <c r="AS8" i="20"/>
  <c r="AR8" i="20"/>
  <c r="AQ8" i="20"/>
  <c r="AP8" i="20"/>
  <c r="AN8" i="20"/>
  <c r="AL8" i="20"/>
  <c r="AG8" i="20"/>
  <c r="AC8" i="20"/>
  <c r="Z8" i="20"/>
  <c r="Y8" i="20"/>
  <c r="X8" i="20"/>
  <c r="V8" i="20"/>
  <c r="U8" i="20"/>
  <c r="T8" i="20"/>
  <c r="R8" i="20"/>
  <c r="P8" i="20"/>
  <c r="N8" i="20"/>
  <c r="D8" i="20"/>
  <c r="C8" i="20"/>
  <c r="AX7" i="20"/>
  <c r="AW7" i="20"/>
  <c r="AV7" i="20"/>
  <c r="AU7" i="20"/>
  <c r="AT7" i="20"/>
  <c r="AS7" i="20"/>
  <c r="AR7" i="20"/>
  <c r="AQ7" i="20"/>
  <c r="AP7" i="20"/>
  <c r="AO7" i="20"/>
  <c r="AN7" i="20"/>
  <c r="AM7" i="20"/>
  <c r="AL7" i="20"/>
  <c r="AK7" i="20"/>
  <c r="AJ7" i="20"/>
  <c r="AI7" i="20"/>
  <c r="AH7" i="20"/>
  <c r="AG7" i="20"/>
  <c r="AF7" i="20"/>
  <c r="AE7" i="20"/>
  <c r="AD7" i="20"/>
  <c r="AC7" i="20"/>
  <c r="AB7" i="20"/>
  <c r="AA7" i="20"/>
  <c r="Z7" i="20"/>
  <c r="Y7" i="20"/>
  <c r="X7" i="20"/>
  <c r="W7" i="20"/>
  <c r="V7" i="20"/>
  <c r="U7" i="20"/>
  <c r="T7" i="20"/>
  <c r="S7" i="20"/>
  <c r="R7" i="20"/>
  <c r="Q7" i="20"/>
  <c r="P7" i="20"/>
  <c r="O7" i="20"/>
  <c r="N7" i="20"/>
  <c r="M7" i="20"/>
  <c r="L7" i="20"/>
  <c r="K7" i="20"/>
  <c r="J7" i="20"/>
  <c r="I7" i="20"/>
  <c r="H7" i="20"/>
  <c r="G7" i="20"/>
  <c r="F7" i="20"/>
  <c r="E7" i="20"/>
  <c r="D7" i="20"/>
  <c r="C7" i="20"/>
  <c r="B7" i="20"/>
  <c r="AX6" i="20"/>
  <c r="AW6" i="20"/>
  <c r="AV6" i="20"/>
  <c r="AU6" i="20"/>
  <c r="AT6" i="20"/>
  <c r="AS6" i="20"/>
  <c r="AR6" i="20"/>
  <c r="AQ6" i="20"/>
  <c r="AP6" i="20"/>
  <c r="AO6" i="20"/>
  <c r="AN6" i="20"/>
  <c r="AM6" i="20"/>
  <c r="AL6" i="20"/>
  <c r="AK6" i="20"/>
  <c r="AJ6" i="20"/>
  <c r="AI6" i="20"/>
  <c r="AH6" i="20"/>
  <c r="AG6" i="20"/>
  <c r="AF6" i="20"/>
  <c r="AE6" i="20"/>
  <c r="AD6" i="20"/>
  <c r="AC6" i="20"/>
  <c r="AB6" i="20"/>
  <c r="AA6" i="20"/>
  <c r="Z6" i="20"/>
  <c r="Y6" i="20"/>
  <c r="X6" i="20"/>
  <c r="W6" i="20"/>
  <c r="V6" i="20"/>
  <c r="U6" i="20"/>
  <c r="T6" i="20"/>
  <c r="S6" i="20"/>
  <c r="R6" i="20"/>
  <c r="Q6" i="20"/>
  <c r="P6" i="20"/>
  <c r="O6" i="20"/>
  <c r="N6" i="20"/>
  <c r="M6" i="20"/>
  <c r="L6" i="20"/>
  <c r="K6" i="20"/>
  <c r="J6" i="20"/>
  <c r="I6" i="20"/>
  <c r="H6" i="20"/>
  <c r="G6" i="20"/>
  <c r="F6" i="20"/>
  <c r="E6" i="20"/>
  <c r="D6" i="20"/>
  <c r="C6" i="20"/>
  <c r="B6" i="20"/>
  <c r="BA4" i="20"/>
  <c r="AZ4" i="20"/>
  <c r="BR2" i="20"/>
  <c r="BQ2" i="20"/>
  <c r="BP2" i="20"/>
  <c r="BO2" i="20"/>
  <c r="BO23" i="20" s="1"/>
  <c r="BN2" i="20"/>
  <c r="BN145" i="20" s="1"/>
  <c r="BM2" i="20"/>
  <c r="BL2" i="20"/>
  <c r="BK2" i="20"/>
  <c r="BJ2" i="20"/>
  <c r="BI2" i="20"/>
  <c r="BH2" i="20"/>
  <c r="BG2" i="20"/>
  <c r="BF2" i="20"/>
  <c r="BE2" i="20"/>
  <c r="BE107" i="20" s="1"/>
  <c r="BD2" i="20"/>
  <c r="BD107" i="20" s="1"/>
  <c r="BC2" i="20"/>
  <c r="BC107" i="20" s="1"/>
  <c r="BB2" i="20"/>
  <c r="BA2" i="20"/>
  <c r="BA107" i="20" s="1"/>
  <c r="AZ2" i="20"/>
  <c r="AZ23" i="20" s="1"/>
  <c r="AY2" i="20"/>
  <c r="AY91" i="20" s="1"/>
  <c r="AX2" i="20"/>
  <c r="AW2" i="20"/>
  <c r="AV2" i="20"/>
  <c r="AV91" i="20" s="1"/>
  <c r="AU2" i="20"/>
  <c r="AT2" i="20"/>
  <c r="AT91" i="20" s="1"/>
  <c r="AS2" i="20"/>
  <c r="AR2" i="20"/>
  <c r="AR91" i="20" s="1"/>
  <c r="AQ2" i="20"/>
  <c r="AP2" i="20"/>
  <c r="AO2" i="20"/>
  <c r="AN2" i="20"/>
  <c r="AM2" i="20"/>
  <c r="AM200" i="20" s="1"/>
  <c r="AL2" i="20"/>
  <c r="AL200" i="20" s="1"/>
  <c r="AK2" i="20"/>
  <c r="AK200" i="20" s="1"/>
  <c r="AJ2" i="20"/>
  <c r="AI2" i="20"/>
  <c r="AH2" i="20"/>
  <c r="AH23" i="20" s="1"/>
  <c r="AG2" i="20"/>
  <c r="AG23" i="20" s="1"/>
  <c r="AF2" i="20"/>
  <c r="AF107" i="20" s="1"/>
  <c r="AE2" i="20"/>
  <c r="AD2" i="20"/>
  <c r="AD23" i="20" s="1"/>
  <c r="AC2" i="20"/>
  <c r="AB2" i="20"/>
  <c r="AA2" i="20"/>
  <c r="Z2" i="20"/>
  <c r="Y2" i="20"/>
  <c r="X2" i="20"/>
  <c r="W2" i="20"/>
  <c r="V2" i="20"/>
  <c r="U2" i="20"/>
  <c r="T2" i="20"/>
  <c r="S2" i="20"/>
  <c r="R2" i="20"/>
  <c r="Q2" i="20"/>
  <c r="Q107" i="20" s="1"/>
  <c r="P2" i="20"/>
  <c r="O2" i="20"/>
  <c r="O107" i="20" s="1"/>
  <c r="N2" i="20"/>
  <c r="M2" i="20"/>
  <c r="M107" i="20" s="1"/>
  <c r="L2" i="20"/>
  <c r="L107" i="20" s="1"/>
  <c r="K2" i="20"/>
  <c r="K107" i="20" s="1"/>
  <c r="J2" i="20"/>
  <c r="I2" i="20"/>
  <c r="I107" i="20" s="1"/>
  <c r="H2" i="20"/>
  <c r="H107" i="20" s="1"/>
  <c r="G2" i="20"/>
  <c r="G107" i="20" s="1"/>
  <c r="F2" i="20"/>
  <c r="F123" i="20" s="1"/>
  <c r="E2" i="20"/>
  <c r="D2" i="20"/>
  <c r="D250" i="20" s="1"/>
  <c r="C2" i="20"/>
  <c r="B2" i="20"/>
  <c r="AY256" i="19"/>
  <c r="AX256" i="19"/>
  <c r="AW256" i="19"/>
  <c r="AV256" i="19"/>
  <c r="AU256" i="19"/>
  <c r="AT256" i="19"/>
  <c r="AS256" i="19"/>
  <c r="AR256" i="19"/>
  <c r="AQ256" i="19"/>
  <c r="AP256" i="19"/>
  <c r="AY255" i="19"/>
  <c r="AX255" i="19"/>
  <c r="AW255" i="19"/>
  <c r="AV255" i="19"/>
  <c r="AU255" i="19"/>
  <c r="AT255" i="19"/>
  <c r="AS255" i="19"/>
  <c r="AR255" i="19"/>
  <c r="AQ255" i="19"/>
  <c r="AP255" i="19"/>
  <c r="AY254" i="19"/>
  <c r="AX254" i="19"/>
  <c r="AW254" i="19"/>
  <c r="AV254" i="19"/>
  <c r="AU254" i="19"/>
  <c r="AT254" i="19"/>
  <c r="AS254" i="19"/>
  <c r="AR254" i="19"/>
  <c r="AQ254" i="19"/>
  <c r="AP254" i="19"/>
  <c r="AY253" i="19"/>
  <c r="AX253" i="19"/>
  <c r="AW253" i="19"/>
  <c r="AV253" i="19"/>
  <c r="AU253" i="19"/>
  <c r="AT253" i="19"/>
  <c r="AS253" i="19"/>
  <c r="AR253" i="19"/>
  <c r="AQ253" i="19"/>
  <c r="AP253" i="19"/>
  <c r="AY252" i="19"/>
  <c r="AX252" i="19"/>
  <c r="AW252" i="19"/>
  <c r="AV252" i="19"/>
  <c r="AU252" i="19"/>
  <c r="AT252" i="19"/>
  <c r="AS252" i="19"/>
  <c r="AR252" i="19"/>
  <c r="AQ252" i="19"/>
  <c r="AP252" i="19"/>
  <c r="AY251" i="19"/>
  <c r="AX251" i="19"/>
  <c r="AW251" i="19"/>
  <c r="AV251" i="19"/>
  <c r="AU251" i="19"/>
  <c r="AT251" i="19"/>
  <c r="AS251" i="19"/>
  <c r="AR251" i="19"/>
  <c r="AQ251" i="19"/>
  <c r="AP251" i="19"/>
  <c r="AY250" i="19"/>
  <c r="AX250" i="19"/>
  <c r="AW250" i="19"/>
  <c r="AV250" i="19"/>
  <c r="AU250" i="19"/>
  <c r="AT250" i="19"/>
  <c r="AS250" i="19"/>
  <c r="AR250" i="19"/>
  <c r="AQ250" i="19"/>
  <c r="AP250" i="19"/>
  <c r="AY249" i="19"/>
  <c r="AX249" i="19"/>
  <c r="AW249" i="19"/>
  <c r="AV249" i="19"/>
  <c r="AU249" i="19"/>
  <c r="AT249" i="19"/>
  <c r="AS249" i="19"/>
  <c r="AR249" i="19"/>
  <c r="AQ249" i="19"/>
  <c r="AP249" i="19"/>
  <c r="AY248" i="19"/>
  <c r="AX248" i="19"/>
  <c r="AW248" i="19"/>
  <c r="AV248" i="19"/>
  <c r="AU248" i="19"/>
  <c r="AU257" i="19" s="1"/>
  <c r="AU14" i="19" s="1"/>
  <c r="AT248" i="19"/>
  <c r="AS248" i="19"/>
  <c r="AR248" i="19"/>
  <c r="AQ248" i="19"/>
  <c r="AP248" i="19"/>
  <c r="AY247" i="19"/>
  <c r="AX247" i="19"/>
  <c r="AW247" i="19"/>
  <c r="AV247" i="19"/>
  <c r="AU247" i="19"/>
  <c r="AT247" i="19"/>
  <c r="AS247" i="19"/>
  <c r="AR247" i="19"/>
  <c r="AQ247" i="19"/>
  <c r="AP247" i="19"/>
  <c r="AY246" i="19"/>
  <c r="AX246" i="19"/>
  <c r="AW246" i="19"/>
  <c r="AV246" i="19"/>
  <c r="AU246" i="19"/>
  <c r="AT246" i="19"/>
  <c r="AT257" i="19" s="1"/>
  <c r="AT14" i="19" s="1"/>
  <c r="AS246" i="19"/>
  <c r="AS257" i="19" s="1"/>
  <c r="AS14" i="19" s="1"/>
  <c r="AR246" i="19"/>
  <c r="AQ246" i="19"/>
  <c r="AP246" i="19"/>
  <c r="AY245" i="19"/>
  <c r="AX245" i="19"/>
  <c r="AW245" i="19"/>
  <c r="AV245" i="19"/>
  <c r="AU245" i="19"/>
  <c r="AT245" i="19"/>
  <c r="AS245" i="19"/>
  <c r="AR245" i="19"/>
  <c r="AQ245" i="19"/>
  <c r="AR244" i="19"/>
  <c r="AI244" i="19"/>
  <c r="AF244" i="19"/>
  <c r="Z244" i="19"/>
  <c r="Y244" i="19"/>
  <c r="X244" i="19"/>
  <c r="J238" i="19"/>
  <c r="G238" i="19"/>
  <c r="AU230" i="19"/>
  <c r="AT230" i="19"/>
  <c r="AS230" i="19"/>
  <c r="AR230" i="19"/>
  <c r="AQ230" i="19"/>
  <c r="AP230" i="19"/>
  <c r="AO230" i="19"/>
  <c r="AN230" i="19"/>
  <c r="AM230" i="19"/>
  <c r="AL230" i="19"/>
  <c r="AK230" i="19"/>
  <c r="AI230" i="19"/>
  <c r="Y230" i="19"/>
  <c r="X230" i="19"/>
  <c r="W230" i="19"/>
  <c r="V230" i="19"/>
  <c r="T230" i="19"/>
  <c r="S230" i="19"/>
  <c r="R230" i="19"/>
  <c r="R83" i="19" s="1"/>
  <c r="Q230" i="19"/>
  <c r="P230" i="19"/>
  <c r="O230" i="19"/>
  <c r="N230" i="19"/>
  <c r="M230" i="19"/>
  <c r="L230" i="19"/>
  <c r="AV229" i="19"/>
  <c r="AU229" i="19"/>
  <c r="AR229" i="19"/>
  <c r="AO229" i="19"/>
  <c r="AN229" i="19"/>
  <c r="AM229" i="19"/>
  <c r="AL229" i="19"/>
  <c r="AK229" i="19"/>
  <c r="AI229" i="19"/>
  <c r="Z229" i="19"/>
  <c r="Y229" i="19"/>
  <c r="X229" i="19"/>
  <c r="W229" i="19"/>
  <c r="V229" i="19"/>
  <c r="U229" i="19"/>
  <c r="S229" i="19"/>
  <c r="R229" i="19"/>
  <c r="Q229" i="19"/>
  <c r="P229" i="19"/>
  <c r="O229" i="19"/>
  <c r="M229" i="19"/>
  <c r="D229" i="19"/>
  <c r="C229" i="19"/>
  <c r="B229" i="19"/>
  <c r="AV228" i="19"/>
  <c r="AU228" i="19"/>
  <c r="AT228" i="19"/>
  <c r="AS228" i="19"/>
  <c r="AR228" i="19"/>
  <c r="AQ228" i="19"/>
  <c r="AP228" i="19"/>
  <c r="AO228" i="19"/>
  <c r="AN228" i="19"/>
  <c r="AM228" i="19"/>
  <c r="AL228" i="19"/>
  <c r="Z228" i="19"/>
  <c r="Y228" i="19"/>
  <c r="Y83" i="19" s="1"/>
  <c r="X228" i="19"/>
  <c r="W228" i="19"/>
  <c r="V228" i="19"/>
  <c r="T228" i="19"/>
  <c r="S228" i="19"/>
  <c r="R228" i="19"/>
  <c r="Q228" i="19"/>
  <c r="P228" i="19"/>
  <c r="D228" i="19"/>
  <c r="C228" i="19"/>
  <c r="AY227" i="19"/>
  <c r="AX227" i="19"/>
  <c r="AW227" i="19"/>
  <c r="AV227" i="19"/>
  <c r="AV230" i="19" s="1"/>
  <c r="AU227" i="19"/>
  <c r="AT227" i="19"/>
  <c r="AT229" i="19" s="1"/>
  <c r="AS227" i="19"/>
  <c r="AS229" i="19" s="1"/>
  <c r="AR227" i="19"/>
  <c r="AQ227" i="19"/>
  <c r="AQ229" i="19" s="1"/>
  <c r="AP227" i="19"/>
  <c r="AP229" i="19" s="1"/>
  <c r="AO227" i="19"/>
  <c r="AN227" i="19"/>
  <c r="AM227" i="19"/>
  <c r="AL227" i="19"/>
  <c r="AK227" i="19"/>
  <c r="AK228" i="19" s="1"/>
  <c r="AJ227" i="19"/>
  <c r="AJ228" i="19" s="1"/>
  <c r="AI227" i="19"/>
  <c r="AI228" i="19" s="1"/>
  <c r="AH227" i="19"/>
  <c r="AG227" i="19"/>
  <c r="AF227" i="19"/>
  <c r="AE227" i="19"/>
  <c r="AD227" i="19"/>
  <c r="AC227" i="19"/>
  <c r="AB227" i="19"/>
  <c r="AA227" i="19"/>
  <c r="Z227" i="19"/>
  <c r="Z230" i="19" s="1"/>
  <c r="Y227" i="19"/>
  <c r="X227" i="19"/>
  <c r="W227" i="19"/>
  <c r="V227" i="19"/>
  <c r="U227" i="19"/>
  <c r="U230" i="19" s="1"/>
  <c r="T227" i="19"/>
  <c r="T229" i="19" s="1"/>
  <c r="S227" i="19"/>
  <c r="R227" i="19"/>
  <c r="Q227" i="19"/>
  <c r="P227" i="19"/>
  <c r="O227" i="19"/>
  <c r="O228" i="19" s="1"/>
  <c r="N227" i="19"/>
  <c r="N228" i="19" s="1"/>
  <c r="M227" i="19"/>
  <c r="M228" i="19" s="1"/>
  <c r="L227" i="19"/>
  <c r="L229" i="19" s="1"/>
  <c r="K227" i="19"/>
  <c r="J227" i="19"/>
  <c r="I227" i="19"/>
  <c r="H227" i="19"/>
  <c r="G227" i="19"/>
  <c r="F227" i="19"/>
  <c r="E227" i="19"/>
  <c r="D227" i="19"/>
  <c r="D230" i="19" s="1"/>
  <c r="C227" i="19"/>
  <c r="C230" i="19" s="1"/>
  <c r="C83" i="19" s="1"/>
  <c r="B227" i="19"/>
  <c r="B230" i="19" s="1"/>
  <c r="AW226" i="19"/>
  <c r="AV226" i="19"/>
  <c r="AU226" i="19"/>
  <c r="AG226" i="19"/>
  <c r="AF226" i="19"/>
  <c r="AE226" i="19"/>
  <c r="AD226" i="19"/>
  <c r="AC226" i="19"/>
  <c r="AB226" i="19"/>
  <c r="AB68" i="19" s="1"/>
  <c r="AA226" i="19"/>
  <c r="Z226" i="19"/>
  <c r="Y226" i="19"/>
  <c r="W226" i="19"/>
  <c r="K226" i="19"/>
  <c r="J226" i="19"/>
  <c r="I226" i="19"/>
  <c r="H226" i="19"/>
  <c r="G226" i="19"/>
  <c r="F226" i="19"/>
  <c r="E226" i="19"/>
  <c r="C226" i="19"/>
  <c r="AV225" i="19"/>
  <c r="AU225" i="19"/>
  <c r="AH225" i="19"/>
  <c r="AG225" i="19"/>
  <c r="AF225" i="19"/>
  <c r="AE225" i="19"/>
  <c r="AD225" i="19"/>
  <c r="AC225" i="19"/>
  <c r="AB225" i="19"/>
  <c r="AA225" i="19"/>
  <c r="Y225" i="19"/>
  <c r="T225" i="19"/>
  <c r="R225" i="19"/>
  <c r="Q225" i="19"/>
  <c r="L225" i="19"/>
  <c r="K225" i="19"/>
  <c r="J225" i="19"/>
  <c r="I225" i="19"/>
  <c r="H225" i="19"/>
  <c r="G225" i="19"/>
  <c r="F225" i="19"/>
  <c r="E225" i="19"/>
  <c r="C225" i="19"/>
  <c r="AS224" i="19"/>
  <c r="AQ224" i="19"/>
  <c r="AI224" i="19"/>
  <c r="AH224" i="19"/>
  <c r="AH68" i="19" s="1"/>
  <c r="AG224" i="19"/>
  <c r="AF224" i="19"/>
  <c r="AE224" i="19"/>
  <c r="AD224" i="19"/>
  <c r="AC224" i="19"/>
  <c r="AB224" i="19"/>
  <c r="W224" i="19"/>
  <c r="U224" i="19"/>
  <c r="T224" i="19"/>
  <c r="Q224" i="19"/>
  <c r="K224" i="19"/>
  <c r="J224" i="19"/>
  <c r="I224" i="19"/>
  <c r="H224" i="19"/>
  <c r="G224" i="19"/>
  <c r="F224" i="19"/>
  <c r="AV223" i="19"/>
  <c r="AV224" i="19" s="1"/>
  <c r="AU223" i="19"/>
  <c r="AU224" i="19" s="1"/>
  <c r="AT223" i="19"/>
  <c r="AS223" i="19"/>
  <c r="AS225" i="19" s="1"/>
  <c r="AR223" i="19"/>
  <c r="AQ223" i="19"/>
  <c r="AQ226" i="19" s="1"/>
  <c r="AP223" i="19"/>
  <c r="AO223" i="19"/>
  <c r="AN223" i="19"/>
  <c r="AM223" i="19"/>
  <c r="AL223" i="19"/>
  <c r="AK223" i="19"/>
  <c r="AJ223" i="19"/>
  <c r="AI223" i="19"/>
  <c r="AH223" i="19"/>
  <c r="AH226" i="19" s="1"/>
  <c r="AG223" i="19"/>
  <c r="AF223" i="19"/>
  <c r="AE223" i="19"/>
  <c r="AD223" i="19"/>
  <c r="AC223" i="19"/>
  <c r="AB223" i="19"/>
  <c r="AA223" i="19"/>
  <c r="AA224" i="19" s="1"/>
  <c r="Z223" i="19"/>
  <c r="Y223" i="19"/>
  <c r="Y224" i="19" s="1"/>
  <c r="X223" i="19"/>
  <c r="W223" i="19"/>
  <c r="W225" i="19" s="1"/>
  <c r="V223" i="19"/>
  <c r="U223" i="19"/>
  <c r="U226" i="19" s="1"/>
  <c r="T223" i="19"/>
  <c r="T226" i="19" s="1"/>
  <c r="S223" i="19"/>
  <c r="R223" i="19"/>
  <c r="Q223" i="19"/>
  <c r="Q226" i="19" s="1"/>
  <c r="P223" i="19"/>
  <c r="O223" i="19"/>
  <c r="N223" i="19"/>
  <c r="M223" i="19"/>
  <c r="L223" i="19"/>
  <c r="K223" i="19"/>
  <c r="J223" i="19"/>
  <c r="I223" i="19"/>
  <c r="H223" i="19"/>
  <c r="G223" i="19"/>
  <c r="F223" i="19"/>
  <c r="E223" i="19"/>
  <c r="E224" i="19" s="1"/>
  <c r="D223" i="19"/>
  <c r="C223" i="19"/>
  <c r="C224" i="19" s="1"/>
  <c r="B223" i="19"/>
  <c r="AT222" i="19"/>
  <c r="AS222" i="19"/>
  <c r="AR222" i="19"/>
  <c r="AQ222" i="19"/>
  <c r="AP222" i="19"/>
  <c r="AO222" i="19"/>
  <c r="AN222" i="19"/>
  <c r="AM222" i="19"/>
  <c r="AL222" i="19"/>
  <c r="AK222" i="19"/>
  <c r="AI222" i="19"/>
  <c r="AC222" i="19"/>
  <c r="V222" i="19"/>
  <c r="U222" i="19"/>
  <c r="T222" i="19"/>
  <c r="S222" i="19"/>
  <c r="R222" i="19"/>
  <c r="Q222" i="19"/>
  <c r="P222" i="19"/>
  <c r="O222" i="19"/>
  <c r="M222" i="19"/>
  <c r="G222" i="19"/>
  <c r="B222" i="19"/>
  <c r="AU221" i="19"/>
  <c r="AT221" i="19"/>
  <c r="AT53" i="19" s="1"/>
  <c r="AS221" i="19"/>
  <c r="AR221" i="19"/>
  <c r="AQ221" i="19"/>
  <c r="AP221" i="19"/>
  <c r="AP53" i="19" s="1"/>
  <c r="AO221" i="19"/>
  <c r="AN221" i="19"/>
  <c r="AL221" i="19"/>
  <c r="AK221" i="19"/>
  <c r="AG221" i="19"/>
  <c r="V221" i="19"/>
  <c r="U221" i="19"/>
  <c r="T221" i="19"/>
  <c r="S221" i="19"/>
  <c r="R221" i="19"/>
  <c r="Q221" i="19"/>
  <c r="P221" i="19"/>
  <c r="P53" i="19" s="1"/>
  <c r="O221" i="19"/>
  <c r="D221" i="19"/>
  <c r="C221" i="19"/>
  <c r="B221" i="19"/>
  <c r="AR220" i="19"/>
  <c r="AQ220" i="19"/>
  <c r="AP220" i="19"/>
  <c r="AO220" i="19"/>
  <c r="AN220" i="19"/>
  <c r="AI220" i="19"/>
  <c r="AG220" i="19"/>
  <c r="AF220" i="19"/>
  <c r="V220" i="19"/>
  <c r="U220" i="19"/>
  <c r="T220" i="19"/>
  <c r="T53" i="19" s="1"/>
  <c r="S220" i="19"/>
  <c r="R220" i="19"/>
  <c r="K220" i="19"/>
  <c r="J220" i="19"/>
  <c r="E220" i="19"/>
  <c r="D220" i="19"/>
  <c r="B220" i="19"/>
  <c r="AX219" i="19"/>
  <c r="AX221" i="19" s="1"/>
  <c r="AW219" i="19"/>
  <c r="AW221" i="19" s="1"/>
  <c r="AV219" i="19"/>
  <c r="AU219" i="19"/>
  <c r="AT219" i="19"/>
  <c r="AT220" i="19" s="1"/>
  <c r="AS219" i="19"/>
  <c r="AS220" i="19" s="1"/>
  <c r="AR219" i="19"/>
  <c r="AQ219" i="19"/>
  <c r="AP219" i="19"/>
  <c r="AO219" i="19"/>
  <c r="AN219" i="19"/>
  <c r="AM219" i="19"/>
  <c r="AM220" i="19" s="1"/>
  <c r="AL219" i="19"/>
  <c r="AL220" i="19" s="1"/>
  <c r="AK219" i="19"/>
  <c r="AK220" i="19" s="1"/>
  <c r="AK53" i="19" s="1"/>
  <c r="AJ219" i="19"/>
  <c r="AJ221" i="19" s="1"/>
  <c r="AI219" i="19"/>
  <c r="AI221" i="19" s="1"/>
  <c r="AH219" i="19"/>
  <c r="AG219" i="19"/>
  <c r="AG222" i="19" s="1"/>
  <c r="AF219" i="19"/>
  <c r="AF222" i="19" s="1"/>
  <c r="AE219" i="19"/>
  <c r="AD219" i="19"/>
  <c r="AC219" i="19"/>
  <c r="AC221" i="19" s="1"/>
  <c r="AB219" i="19"/>
  <c r="AB220" i="19" s="1"/>
  <c r="AA219" i="19"/>
  <c r="Z219" i="19"/>
  <c r="Y219" i="19"/>
  <c r="X219" i="19"/>
  <c r="X221" i="19" s="1"/>
  <c r="W219" i="19"/>
  <c r="W221" i="19" s="1"/>
  <c r="V219" i="19"/>
  <c r="U219" i="19"/>
  <c r="T219" i="19"/>
  <c r="S219" i="19"/>
  <c r="R219" i="19"/>
  <c r="Q219" i="19"/>
  <c r="Q220" i="19" s="1"/>
  <c r="P219" i="19"/>
  <c r="P220" i="19" s="1"/>
  <c r="O219" i="19"/>
  <c r="O220" i="19" s="1"/>
  <c r="O53" i="19" s="1"/>
  <c r="N219" i="19"/>
  <c r="M219" i="19"/>
  <c r="L219" i="19"/>
  <c r="K219" i="19"/>
  <c r="K222" i="19" s="1"/>
  <c r="J219" i="19"/>
  <c r="J222" i="19" s="1"/>
  <c r="I219" i="19"/>
  <c r="H219" i="19"/>
  <c r="G219" i="19"/>
  <c r="F219" i="19"/>
  <c r="E219" i="19"/>
  <c r="D219" i="19"/>
  <c r="D222" i="19" s="1"/>
  <c r="C219" i="19"/>
  <c r="B219" i="19"/>
  <c r="AX218" i="19"/>
  <c r="AW218" i="19"/>
  <c r="AV218" i="19"/>
  <c r="AV38" i="19" s="1"/>
  <c r="AU218" i="19"/>
  <c r="AT218" i="19"/>
  <c r="AP218" i="19"/>
  <c r="AO218" i="19"/>
  <c r="AF218" i="19"/>
  <c r="AE218" i="19"/>
  <c r="AE38" i="19" s="1"/>
  <c r="AD218" i="19"/>
  <c r="AD38" i="19" s="1"/>
  <c r="Z218" i="19"/>
  <c r="Y218" i="19"/>
  <c r="Y38" i="19" s="1"/>
  <c r="X218" i="19"/>
  <c r="X38" i="19" s="1"/>
  <c r="T218" i="19"/>
  <c r="S218" i="19"/>
  <c r="O218" i="19"/>
  <c r="N218" i="19"/>
  <c r="C218" i="19"/>
  <c r="B218" i="19"/>
  <c r="AW217" i="19"/>
  <c r="AS217" i="19"/>
  <c r="AR217" i="19"/>
  <c r="AO217" i="19"/>
  <c r="AK217" i="19"/>
  <c r="AJ217" i="19"/>
  <c r="AI217" i="19"/>
  <c r="AF217" i="19"/>
  <c r="AE217" i="19"/>
  <c r="V217" i="19"/>
  <c r="S217" i="19"/>
  <c r="Q217" i="19"/>
  <c r="N217" i="19"/>
  <c r="M217" i="19"/>
  <c r="J217" i="19"/>
  <c r="I217" i="19"/>
  <c r="H217" i="19"/>
  <c r="G217" i="19"/>
  <c r="F217" i="19"/>
  <c r="E217" i="19"/>
  <c r="AW216" i="19"/>
  <c r="AV216" i="19"/>
  <c r="AU216" i="19"/>
  <c r="AS216" i="19"/>
  <c r="AO216" i="19"/>
  <c r="AK216" i="19"/>
  <c r="AJ216" i="19"/>
  <c r="AI216" i="19"/>
  <c r="AI38" i="19" s="1"/>
  <c r="AE216" i="19"/>
  <c r="AD216" i="19"/>
  <c r="AC216" i="19"/>
  <c r="AB216" i="19"/>
  <c r="AA216" i="19"/>
  <c r="Z216" i="19"/>
  <c r="Y216" i="19"/>
  <c r="X216" i="19"/>
  <c r="W216" i="19"/>
  <c r="S216" i="19"/>
  <c r="O216" i="19"/>
  <c r="N216" i="19"/>
  <c r="M216" i="19"/>
  <c r="I216" i="19"/>
  <c r="H216" i="19"/>
  <c r="H38" i="19" s="1"/>
  <c r="F216" i="19"/>
  <c r="E216" i="19"/>
  <c r="D216" i="19"/>
  <c r="C216" i="19"/>
  <c r="B216" i="19"/>
  <c r="B38" i="19" s="1"/>
  <c r="AX215" i="19"/>
  <c r="AW215" i="19"/>
  <c r="AV215" i="19"/>
  <c r="AV217" i="19" s="1"/>
  <c r="AU215" i="19"/>
  <c r="AU217" i="19" s="1"/>
  <c r="AT215" i="19"/>
  <c r="AS215" i="19"/>
  <c r="AS218" i="19" s="1"/>
  <c r="AR215" i="19"/>
  <c r="AR218" i="19" s="1"/>
  <c r="AQ215" i="19"/>
  <c r="AP215" i="19"/>
  <c r="AP216" i="19" s="1"/>
  <c r="AO215" i="19"/>
  <c r="AN215" i="19"/>
  <c r="AM215" i="19"/>
  <c r="AL215" i="19"/>
  <c r="AK215" i="19"/>
  <c r="AK218" i="19" s="1"/>
  <c r="AJ215" i="19"/>
  <c r="AJ218" i="19" s="1"/>
  <c r="AI215" i="19"/>
  <c r="AI218" i="19" s="1"/>
  <c r="AH215" i="19"/>
  <c r="AG215" i="19"/>
  <c r="AF215" i="19"/>
  <c r="AF216" i="19" s="1"/>
  <c r="AE215" i="19"/>
  <c r="AD215" i="19"/>
  <c r="AD217" i="19" s="1"/>
  <c r="AC215" i="19"/>
  <c r="AB215" i="19"/>
  <c r="AA215" i="19"/>
  <c r="Z215" i="19"/>
  <c r="Z217" i="19" s="1"/>
  <c r="Y215" i="19"/>
  <c r="Y217" i="19" s="1"/>
  <c r="X215" i="19"/>
  <c r="X217" i="19" s="1"/>
  <c r="W215" i="19"/>
  <c r="W218" i="19" s="1"/>
  <c r="V215" i="19"/>
  <c r="V218" i="19" s="1"/>
  <c r="U215" i="19"/>
  <c r="T215" i="19"/>
  <c r="T216" i="19" s="1"/>
  <c r="S215" i="19"/>
  <c r="R215" i="19"/>
  <c r="Q215" i="19"/>
  <c r="P215" i="19"/>
  <c r="O215" i="19"/>
  <c r="O217" i="19" s="1"/>
  <c r="N215" i="19"/>
  <c r="M215" i="19"/>
  <c r="M218" i="19" s="1"/>
  <c r="L215" i="19"/>
  <c r="K215" i="19"/>
  <c r="J215" i="19"/>
  <c r="I215" i="19"/>
  <c r="I218" i="19" s="1"/>
  <c r="H215" i="19"/>
  <c r="H218" i="19" s="1"/>
  <c r="G215" i="19"/>
  <c r="G218" i="19" s="1"/>
  <c r="F215" i="19"/>
  <c r="F218" i="19" s="1"/>
  <c r="E215" i="19"/>
  <c r="E218" i="19" s="1"/>
  <c r="D215" i="19"/>
  <c r="D217" i="19" s="1"/>
  <c r="C215" i="19"/>
  <c r="C217" i="19" s="1"/>
  <c r="B215" i="19"/>
  <c r="B217" i="19" s="1"/>
  <c r="AV207" i="19"/>
  <c r="AU207" i="19"/>
  <c r="AT207" i="19"/>
  <c r="AS207" i="19"/>
  <c r="AR207" i="19"/>
  <c r="AQ207" i="19"/>
  <c r="AP207" i="19"/>
  <c r="AO207" i="19"/>
  <c r="AN207" i="19"/>
  <c r="AM207" i="19"/>
  <c r="AL207" i="19"/>
  <c r="AK207" i="19"/>
  <c r="AJ207" i="19"/>
  <c r="AI207" i="19"/>
  <c r="AH207" i="19"/>
  <c r="AG207" i="19"/>
  <c r="AF207" i="19"/>
  <c r="AE207" i="19"/>
  <c r="AD207" i="19"/>
  <c r="AC207" i="19"/>
  <c r="AB207" i="19"/>
  <c r="AA207" i="19"/>
  <c r="Z207" i="19"/>
  <c r="Y207" i="19"/>
  <c r="X207" i="19"/>
  <c r="W207" i="19"/>
  <c r="V207" i="19"/>
  <c r="U207" i="19"/>
  <c r="T207" i="19"/>
  <c r="S207" i="19"/>
  <c r="R207" i="19"/>
  <c r="Q207" i="19"/>
  <c r="P207" i="19"/>
  <c r="O207" i="19"/>
  <c r="N207" i="19"/>
  <c r="M207" i="19"/>
  <c r="L207" i="19"/>
  <c r="K207" i="19"/>
  <c r="J207" i="19"/>
  <c r="I207" i="19"/>
  <c r="H207" i="19"/>
  <c r="G207" i="19"/>
  <c r="F207" i="19"/>
  <c r="E207" i="19"/>
  <c r="D207" i="19"/>
  <c r="C207" i="19"/>
  <c r="B207" i="19"/>
  <c r="AX206" i="19"/>
  <c r="AY206" i="19" s="1"/>
  <c r="AW206" i="19"/>
  <c r="AX205" i="19"/>
  <c r="AY205" i="19" s="1"/>
  <c r="AW205" i="19"/>
  <c r="AX204" i="19"/>
  <c r="AY204" i="19" s="1"/>
  <c r="AW204" i="19"/>
  <c r="AX203" i="19"/>
  <c r="AY203" i="19" s="1"/>
  <c r="AW203" i="19"/>
  <c r="AX202" i="19"/>
  <c r="AY202" i="19" s="1"/>
  <c r="AW202" i="19"/>
  <c r="AX201" i="19"/>
  <c r="AW201" i="19"/>
  <c r="AW223" i="19" s="1"/>
  <c r="AW225" i="19" s="1"/>
  <c r="AX200" i="19"/>
  <c r="AW200" i="19"/>
  <c r="AX199" i="19"/>
  <c r="AY199" i="19" s="1"/>
  <c r="AW199" i="19"/>
  <c r="AX198" i="19"/>
  <c r="AY198" i="19" s="1"/>
  <c r="AW198" i="19"/>
  <c r="AX197" i="19"/>
  <c r="AY197" i="19" s="1"/>
  <c r="AW197" i="19"/>
  <c r="AX196" i="19"/>
  <c r="AY196" i="19" s="1"/>
  <c r="AW196" i="19"/>
  <c r="AX195" i="19"/>
  <c r="AW195" i="19"/>
  <c r="BP194" i="19"/>
  <c r="AF194" i="19"/>
  <c r="R194" i="19"/>
  <c r="J194" i="19"/>
  <c r="B194" i="19"/>
  <c r="P191" i="19"/>
  <c r="AQ190" i="19"/>
  <c r="AP190" i="19"/>
  <c r="AO190" i="19"/>
  <c r="AN190" i="19"/>
  <c r="AM190" i="19"/>
  <c r="AL190" i="19"/>
  <c r="AK190" i="19"/>
  <c r="AJ190" i="19"/>
  <c r="AI190" i="19"/>
  <c r="AH190" i="19"/>
  <c r="AG190" i="19"/>
  <c r="AF190" i="19"/>
  <c r="AE190" i="19"/>
  <c r="AD190" i="19"/>
  <c r="AC190" i="19"/>
  <c r="AB190" i="19"/>
  <c r="AA190" i="19"/>
  <c r="Z190" i="19"/>
  <c r="Y190" i="19"/>
  <c r="X190" i="19"/>
  <c r="W190" i="19"/>
  <c r="V190" i="19"/>
  <c r="U190" i="19"/>
  <c r="T190" i="19"/>
  <c r="S190" i="19"/>
  <c r="R190" i="19"/>
  <c r="Q190" i="19"/>
  <c r="P190" i="19"/>
  <c r="O190" i="19"/>
  <c r="N190" i="19"/>
  <c r="M190" i="19"/>
  <c r="L190" i="19"/>
  <c r="K190" i="19"/>
  <c r="J190" i="19"/>
  <c r="I190" i="19"/>
  <c r="H190" i="19"/>
  <c r="G190" i="19"/>
  <c r="F190" i="19"/>
  <c r="E190" i="19"/>
  <c r="D190" i="19"/>
  <c r="C190" i="19"/>
  <c r="B190" i="19"/>
  <c r="AQ189" i="19"/>
  <c r="AP189" i="19"/>
  <c r="AO189" i="19"/>
  <c r="AN189" i="19"/>
  <c r="AM189" i="19"/>
  <c r="AL189" i="19"/>
  <c r="AK189" i="19"/>
  <c r="AJ189" i="19"/>
  <c r="AI189" i="19"/>
  <c r="AH189" i="19"/>
  <c r="AG189" i="19"/>
  <c r="AF189" i="19"/>
  <c r="AE189" i="19"/>
  <c r="AD189" i="19"/>
  <c r="AC189" i="19"/>
  <c r="AB189" i="19"/>
  <c r="AA189" i="19"/>
  <c r="Z189" i="19"/>
  <c r="Y189" i="19"/>
  <c r="X189" i="19"/>
  <c r="W189" i="19"/>
  <c r="V189" i="19"/>
  <c r="U189" i="19"/>
  <c r="T189" i="19"/>
  <c r="S189" i="19"/>
  <c r="R189" i="19"/>
  <c r="Q189" i="19"/>
  <c r="P189" i="19"/>
  <c r="O189" i="19"/>
  <c r="N189" i="19"/>
  <c r="M189" i="19"/>
  <c r="L189" i="19"/>
  <c r="K189" i="19"/>
  <c r="J189" i="19"/>
  <c r="I189" i="19"/>
  <c r="H189" i="19"/>
  <c r="G189" i="19"/>
  <c r="F189" i="19"/>
  <c r="E189" i="19"/>
  <c r="D189" i="19"/>
  <c r="C189" i="19"/>
  <c r="B189" i="19"/>
  <c r="AQ188" i="19"/>
  <c r="AP188" i="19"/>
  <c r="AO188" i="19"/>
  <c r="AN188" i="19"/>
  <c r="AM188" i="19"/>
  <c r="AL188" i="19"/>
  <c r="AK188" i="19"/>
  <c r="AJ188" i="19"/>
  <c r="AI188" i="19"/>
  <c r="AH188" i="19"/>
  <c r="AG188" i="19"/>
  <c r="AF188" i="19"/>
  <c r="AE188" i="19"/>
  <c r="AD188" i="19"/>
  <c r="AC188" i="19"/>
  <c r="AB188" i="19"/>
  <c r="AA188" i="19"/>
  <c r="Z188" i="19"/>
  <c r="Y188" i="19"/>
  <c r="X188" i="19"/>
  <c r="W188" i="19"/>
  <c r="V188" i="19"/>
  <c r="U188" i="19"/>
  <c r="T188" i="19"/>
  <c r="S188" i="19"/>
  <c r="R188" i="19"/>
  <c r="Q188" i="19"/>
  <c r="P188" i="19"/>
  <c r="O188" i="19"/>
  <c r="N188" i="19"/>
  <c r="M188" i="19"/>
  <c r="L188" i="19"/>
  <c r="K188" i="19"/>
  <c r="J188" i="19"/>
  <c r="I188" i="19"/>
  <c r="H188" i="19"/>
  <c r="G188" i="19"/>
  <c r="F188" i="19"/>
  <c r="E188" i="19"/>
  <c r="D188" i="19"/>
  <c r="C188" i="19"/>
  <c r="B188" i="19"/>
  <c r="AQ187" i="19"/>
  <c r="AP187" i="19"/>
  <c r="AO187" i="19"/>
  <c r="AN187" i="19"/>
  <c r="AM187" i="19"/>
  <c r="AL187" i="19"/>
  <c r="AK187" i="19"/>
  <c r="AJ187" i="19"/>
  <c r="AI187" i="19"/>
  <c r="AH187" i="19"/>
  <c r="AG187" i="19"/>
  <c r="AF187" i="19"/>
  <c r="AE187" i="19"/>
  <c r="AD187" i="19"/>
  <c r="AC187" i="19"/>
  <c r="AB187" i="19"/>
  <c r="AA187" i="19"/>
  <c r="Z187" i="19"/>
  <c r="Y187" i="19"/>
  <c r="X187" i="19"/>
  <c r="W187" i="19"/>
  <c r="V187" i="19"/>
  <c r="U187" i="19"/>
  <c r="T187" i="19"/>
  <c r="S187" i="19"/>
  <c r="R187" i="19"/>
  <c r="Q187" i="19"/>
  <c r="P187" i="19"/>
  <c r="O187" i="19"/>
  <c r="N187" i="19"/>
  <c r="M187" i="19"/>
  <c r="L187" i="19"/>
  <c r="K187" i="19"/>
  <c r="J187" i="19"/>
  <c r="I187" i="19"/>
  <c r="H187" i="19"/>
  <c r="G187" i="19"/>
  <c r="F187" i="19"/>
  <c r="E187" i="19"/>
  <c r="D187" i="19"/>
  <c r="C187" i="19"/>
  <c r="B187" i="19"/>
  <c r="AQ186" i="19"/>
  <c r="AP186" i="19"/>
  <c r="AO186" i="19"/>
  <c r="AN186" i="19"/>
  <c r="AM186" i="19"/>
  <c r="AL186" i="19"/>
  <c r="AK186" i="19"/>
  <c r="AJ186" i="19"/>
  <c r="AI186" i="19"/>
  <c r="AH186" i="19"/>
  <c r="AG186" i="19"/>
  <c r="AF186" i="19"/>
  <c r="AE186" i="19"/>
  <c r="AD186" i="19"/>
  <c r="AC186" i="19"/>
  <c r="AB186" i="19"/>
  <c r="AA186" i="19"/>
  <c r="Z186" i="19"/>
  <c r="Y186" i="19"/>
  <c r="X186" i="19"/>
  <c r="W186" i="19"/>
  <c r="V186" i="19"/>
  <c r="U186" i="19"/>
  <c r="T186" i="19"/>
  <c r="S186" i="19"/>
  <c r="R186" i="19"/>
  <c r="Q186" i="19"/>
  <c r="P186" i="19"/>
  <c r="O186" i="19"/>
  <c r="N186" i="19"/>
  <c r="M186" i="19"/>
  <c r="L186" i="19"/>
  <c r="K186" i="19"/>
  <c r="J186" i="19"/>
  <c r="I186" i="19"/>
  <c r="H186" i="19"/>
  <c r="G186" i="19"/>
  <c r="F186" i="19"/>
  <c r="E186" i="19"/>
  <c r="D186" i="19"/>
  <c r="C186" i="19"/>
  <c r="B186" i="19"/>
  <c r="AQ185" i="19"/>
  <c r="AP185" i="19"/>
  <c r="AO185" i="19"/>
  <c r="AN185" i="19"/>
  <c r="AM185" i="19"/>
  <c r="AL185" i="19"/>
  <c r="AK185" i="19"/>
  <c r="AJ185" i="19"/>
  <c r="AI185" i="19"/>
  <c r="AH185" i="19"/>
  <c r="AG185" i="19"/>
  <c r="AF185" i="19"/>
  <c r="AE185" i="19"/>
  <c r="AD185" i="19"/>
  <c r="AC185" i="19"/>
  <c r="AB185" i="19"/>
  <c r="AA185" i="19"/>
  <c r="Z185" i="19"/>
  <c r="Y185" i="19"/>
  <c r="X185" i="19"/>
  <c r="W185" i="19"/>
  <c r="V185" i="19"/>
  <c r="U185" i="19"/>
  <c r="T185" i="19"/>
  <c r="S185" i="19"/>
  <c r="R185" i="19"/>
  <c r="Q185" i="19"/>
  <c r="P185" i="19"/>
  <c r="O185" i="19"/>
  <c r="N185" i="19"/>
  <c r="M185" i="19"/>
  <c r="L185" i="19"/>
  <c r="K185" i="19"/>
  <c r="J185" i="19"/>
  <c r="I185" i="19"/>
  <c r="H185" i="19"/>
  <c r="G185" i="19"/>
  <c r="F185" i="19"/>
  <c r="E185" i="19"/>
  <c r="D185" i="19"/>
  <c r="C185" i="19"/>
  <c r="B185" i="19"/>
  <c r="AQ184" i="19"/>
  <c r="AP184" i="19"/>
  <c r="AO184" i="19"/>
  <c r="AN184" i="19"/>
  <c r="AM184" i="19"/>
  <c r="AL184" i="19"/>
  <c r="AK184" i="19"/>
  <c r="AJ184" i="19"/>
  <c r="AI184" i="19"/>
  <c r="AH184" i="19"/>
  <c r="AG184" i="19"/>
  <c r="AF184" i="19"/>
  <c r="AE184" i="19"/>
  <c r="AD184" i="19"/>
  <c r="AC184" i="19"/>
  <c r="AB184" i="19"/>
  <c r="AA184" i="19"/>
  <c r="Z184" i="19"/>
  <c r="Y184" i="19"/>
  <c r="X184" i="19"/>
  <c r="W184" i="19"/>
  <c r="V184" i="19"/>
  <c r="U184" i="19"/>
  <c r="T184" i="19"/>
  <c r="S184" i="19"/>
  <c r="R184" i="19"/>
  <c r="Q184" i="19"/>
  <c r="P184" i="19"/>
  <c r="O184" i="19"/>
  <c r="N184" i="19"/>
  <c r="M184" i="19"/>
  <c r="L184" i="19"/>
  <c r="K184" i="19"/>
  <c r="J184" i="19"/>
  <c r="I184" i="19"/>
  <c r="H184" i="19"/>
  <c r="G184" i="19"/>
  <c r="F184" i="19"/>
  <c r="E184" i="19"/>
  <c r="D184" i="19"/>
  <c r="C184" i="19"/>
  <c r="B184" i="19"/>
  <c r="AR183" i="19"/>
  <c r="AQ183" i="19"/>
  <c r="AP183" i="19"/>
  <c r="AO183" i="19"/>
  <c r="AN183" i="19"/>
  <c r="AM183" i="19"/>
  <c r="AL183" i="19"/>
  <c r="AK183" i="19"/>
  <c r="AJ183" i="19"/>
  <c r="AI183" i="19"/>
  <c r="AH183" i="19"/>
  <c r="AG183" i="19"/>
  <c r="AF183" i="19"/>
  <c r="AE183" i="19"/>
  <c r="AD183" i="19"/>
  <c r="AC183" i="19"/>
  <c r="AB183" i="19"/>
  <c r="AA183" i="19"/>
  <c r="Z183" i="19"/>
  <c r="Y183" i="19"/>
  <c r="X183" i="19"/>
  <c r="W183" i="19"/>
  <c r="V183" i="19"/>
  <c r="U183" i="19"/>
  <c r="T183" i="19"/>
  <c r="S183" i="19"/>
  <c r="R183" i="19"/>
  <c r="Q183" i="19"/>
  <c r="P183" i="19"/>
  <c r="O183" i="19"/>
  <c r="N183" i="19"/>
  <c r="M183" i="19"/>
  <c r="L183" i="19"/>
  <c r="K183" i="19"/>
  <c r="J183" i="19"/>
  <c r="I183" i="19"/>
  <c r="H183" i="19"/>
  <c r="G183" i="19"/>
  <c r="F183" i="19"/>
  <c r="E183" i="19"/>
  <c r="D183" i="19"/>
  <c r="C183" i="19"/>
  <c r="B183" i="19"/>
  <c r="AQ182" i="19"/>
  <c r="AP182" i="19"/>
  <c r="AO182" i="19"/>
  <c r="AN182" i="19"/>
  <c r="AM182" i="19"/>
  <c r="AL182" i="19"/>
  <c r="AK182" i="19"/>
  <c r="AJ182" i="19"/>
  <c r="AI182" i="19"/>
  <c r="AH182" i="19"/>
  <c r="AG182" i="19"/>
  <c r="AF182" i="19"/>
  <c r="AE182" i="19"/>
  <c r="AD182" i="19"/>
  <c r="AC182" i="19"/>
  <c r="AB182" i="19"/>
  <c r="AA182" i="19"/>
  <c r="Z182" i="19"/>
  <c r="Y182" i="19"/>
  <c r="X182" i="19"/>
  <c r="W182" i="19"/>
  <c r="V182" i="19"/>
  <c r="U182" i="19"/>
  <c r="T182" i="19"/>
  <c r="S182" i="19"/>
  <c r="R182" i="19"/>
  <c r="Q182" i="19"/>
  <c r="P182" i="19"/>
  <c r="O182" i="19"/>
  <c r="N182" i="19"/>
  <c r="M182" i="19"/>
  <c r="L182" i="19"/>
  <c r="K182" i="19"/>
  <c r="J182" i="19"/>
  <c r="I182" i="19"/>
  <c r="H182" i="19"/>
  <c r="G182" i="19"/>
  <c r="F182" i="19"/>
  <c r="E182" i="19"/>
  <c r="D182" i="19"/>
  <c r="C182" i="19"/>
  <c r="B182" i="19"/>
  <c r="AQ181" i="19"/>
  <c r="AP181" i="19"/>
  <c r="AO181" i="19"/>
  <c r="AN181" i="19"/>
  <c r="AM181" i="19"/>
  <c r="AL181" i="19"/>
  <c r="AK181" i="19"/>
  <c r="AJ181" i="19"/>
  <c r="AI181" i="19"/>
  <c r="AH181" i="19"/>
  <c r="AG181" i="19"/>
  <c r="AF181" i="19"/>
  <c r="AE181" i="19"/>
  <c r="AD181" i="19"/>
  <c r="AC181" i="19"/>
  <c r="AB181" i="19"/>
  <c r="AA181" i="19"/>
  <c r="Z181" i="19"/>
  <c r="Y181" i="19"/>
  <c r="X181" i="19"/>
  <c r="W181" i="19"/>
  <c r="V181" i="19"/>
  <c r="U181" i="19"/>
  <c r="T181" i="19"/>
  <c r="S181" i="19"/>
  <c r="R181" i="19"/>
  <c r="Q181" i="19"/>
  <c r="P181" i="19"/>
  <c r="O181" i="19"/>
  <c r="N181" i="19"/>
  <c r="M181" i="19"/>
  <c r="L181" i="19"/>
  <c r="K181" i="19"/>
  <c r="J181" i="19"/>
  <c r="I181" i="19"/>
  <c r="H181" i="19"/>
  <c r="G181" i="19"/>
  <c r="F181" i="19"/>
  <c r="E181" i="19"/>
  <c r="D181" i="19"/>
  <c r="C181" i="19"/>
  <c r="B181" i="19"/>
  <c r="AQ180" i="19"/>
  <c r="AP180" i="19"/>
  <c r="AO180" i="19"/>
  <c r="AN180" i="19"/>
  <c r="AM180" i="19"/>
  <c r="AL180" i="19"/>
  <c r="AK180" i="19"/>
  <c r="AJ180" i="19"/>
  <c r="AI180" i="19"/>
  <c r="AH180" i="19"/>
  <c r="AG180" i="19"/>
  <c r="AF180" i="19"/>
  <c r="AE180" i="19"/>
  <c r="AD180" i="19"/>
  <c r="AC180" i="19"/>
  <c r="AB180" i="19"/>
  <c r="AA180" i="19"/>
  <c r="Z180" i="19"/>
  <c r="Y180" i="19"/>
  <c r="X180" i="19"/>
  <c r="W180" i="19"/>
  <c r="V180" i="19"/>
  <c r="U180" i="19"/>
  <c r="T180" i="19"/>
  <c r="S180" i="19"/>
  <c r="R180" i="19"/>
  <c r="Q180" i="19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D180" i="19"/>
  <c r="C180" i="19"/>
  <c r="B180" i="19"/>
  <c r="AQ179" i="19"/>
  <c r="AP179" i="19"/>
  <c r="AO179" i="19"/>
  <c r="AN179" i="19"/>
  <c r="AM179" i="19"/>
  <c r="AL179" i="19"/>
  <c r="AK179" i="19"/>
  <c r="AJ179" i="19"/>
  <c r="AI179" i="19"/>
  <c r="AH179" i="19"/>
  <c r="AG179" i="19"/>
  <c r="AF179" i="19"/>
  <c r="AE179" i="19"/>
  <c r="AD179" i="19"/>
  <c r="AC179" i="19"/>
  <c r="AB179" i="19"/>
  <c r="AA179" i="19"/>
  <c r="Z179" i="19"/>
  <c r="Y179" i="19"/>
  <c r="X179" i="19"/>
  <c r="W179" i="19"/>
  <c r="V179" i="19"/>
  <c r="U179" i="19"/>
  <c r="T179" i="19"/>
  <c r="S179" i="19"/>
  <c r="R179" i="19"/>
  <c r="Q179" i="19"/>
  <c r="P179" i="19"/>
  <c r="O179" i="19"/>
  <c r="N179" i="19"/>
  <c r="M179" i="19"/>
  <c r="L179" i="19"/>
  <c r="K179" i="19"/>
  <c r="J179" i="19"/>
  <c r="I179" i="19"/>
  <c r="H179" i="19"/>
  <c r="G179" i="19"/>
  <c r="F179" i="19"/>
  <c r="E179" i="19"/>
  <c r="D179" i="19"/>
  <c r="C179" i="19"/>
  <c r="B179" i="19"/>
  <c r="BB178" i="19"/>
  <c r="BA178" i="19"/>
  <c r="Q178" i="19"/>
  <c r="L178" i="19"/>
  <c r="AQ168" i="19"/>
  <c r="AP168" i="19"/>
  <c r="AO168" i="19"/>
  <c r="AN168" i="19"/>
  <c r="AM168" i="19"/>
  <c r="AL168" i="19"/>
  <c r="AK168" i="19"/>
  <c r="AJ168" i="19"/>
  <c r="AI168" i="19"/>
  <c r="AH168" i="19"/>
  <c r="AG168" i="19"/>
  <c r="AF168" i="19"/>
  <c r="AE168" i="19"/>
  <c r="AE191" i="19" s="1"/>
  <c r="AD168" i="19"/>
  <c r="AD191" i="19" s="1"/>
  <c r="AC168" i="19"/>
  <c r="AB168" i="19"/>
  <c r="AA168" i="19"/>
  <c r="Z168" i="19"/>
  <c r="Y168" i="19"/>
  <c r="X168" i="19"/>
  <c r="W168" i="19"/>
  <c r="V168" i="19"/>
  <c r="U168" i="19"/>
  <c r="T168" i="19"/>
  <c r="S168" i="19"/>
  <c r="R168" i="19"/>
  <c r="Q168" i="19"/>
  <c r="P168" i="19"/>
  <c r="O168" i="19"/>
  <c r="N168" i="19"/>
  <c r="M168" i="19"/>
  <c r="L168" i="19"/>
  <c r="K168" i="19"/>
  <c r="J168" i="19"/>
  <c r="I168" i="19"/>
  <c r="I191" i="19" s="1"/>
  <c r="H168" i="19"/>
  <c r="H191" i="19" s="1"/>
  <c r="G168" i="19"/>
  <c r="F168" i="19"/>
  <c r="E168" i="19"/>
  <c r="D168" i="19"/>
  <c r="C168" i="19"/>
  <c r="B168" i="19"/>
  <c r="AV167" i="19"/>
  <c r="AU167" i="19"/>
  <c r="AT167" i="19"/>
  <c r="AS167" i="19"/>
  <c r="AR167" i="19"/>
  <c r="AV166" i="19"/>
  <c r="AU166" i="19"/>
  <c r="AT166" i="19"/>
  <c r="AS166" i="19"/>
  <c r="AR166" i="19"/>
  <c r="AV165" i="19"/>
  <c r="AU165" i="19"/>
  <c r="AT165" i="19"/>
  <c r="AS165" i="19"/>
  <c r="AR165" i="19"/>
  <c r="AV164" i="19"/>
  <c r="AU164" i="19"/>
  <c r="AT164" i="19"/>
  <c r="AS164" i="19"/>
  <c r="AR164" i="19"/>
  <c r="AV163" i="19"/>
  <c r="AU163" i="19"/>
  <c r="AT163" i="19"/>
  <c r="AS163" i="19"/>
  <c r="AR163" i="19"/>
  <c r="AR186" i="19" s="1"/>
  <c r="AV162" i="19"/>
  <c r="AU162" i="19"/>
  <c r="AT162" i="19"/>
  <c r="AS162" i="19"/>
  <c r="AR162" i="19"/>
  <c r="AR185" i="19" s="1"/>
  <c r="AV161" i="19"/>
  <c r="AU161" i="19"/>
  <c r="AT161" i="19"/>
  <c r="AS161" i="19"/>
  <c r="AR161" i="19"/>
  <c r="AR184" i="19" s="1"/>
  <c r="AW160" i="19"/>
  <c r="AV160" i="19"/>
  <c r="AU160" i="19"/>
  <c r="AT160" i="19"/>
  <c r="AS160" i="19"/>
  <c r="AR160" i="19"/>
  <c r="AW159" i="19"/>
  <c r="AV159" i="19"/>
  <c r="AU159" i="19"/>
  <c r="AT159" i="19"/>
  <c r="AS159" i="19"/>
  <c r="AR159" i="19"/>
  <c r="AR182" i="19" s="1"/>
  <c r="AW158" i="19"/>
  <c r="AV158" i="19"/>
  <c r="AU158" i="19"/>
  <c r="AT158" i="19"/>
  <c r="AS158" i="19"/>
  <c r="AR158" i="19"/>
  <c r="AR181" i="19" s="1"/>
  <c r="AW157" i="19"/>
  <c r="AV157" i="19"/>
  <c r="AU157" i="19"/>
  <c r="AT157" i="19"/>
  <c r="AS157" i="19"/>
  <c r="AS168" i="19" s="1"/>
  <c r="AR157" i="19"/>
  <c r="AW156" i="19"/>
  <c r="AV156" i="19"/>
  <c r="AU156" i="19"/>
  <c r="AT156" i="19"/>
  <c r="AS156" i="19"/>
  <c r="AR156" i="19"/>
  <c r="AR179" i="19" s="1"/>
  <c r="BP155" i="19"/>
  <c r="AF155" i="19"/>
  <c r="AE155" i="19"/>
  <c r="AD155" i="19"/>
  <c r="M155" i="19"/>
  <c r="AV152" i="19"/>
  <c r="AU152" i="19"/>
  <c r="AT152" i="19"/>
  <c r="AS152" i="19"/>
  <c r="AR152" i="19"/>
  <c r="AQ152" i="19"/>
  <c r="AP152" i="19"/>
  <c r="AO152" i="19"/>
  <c r="AN152" i="19"/>
  <c r="AM152" i="19"/>
  <c r="AL152" i="19"/>
  <c r="AK152" i="19"/>
  <c r="AJ152" i="19"/>
  <c r="AI152" i="19"/>
  <c r="AH152" i="19"/>
  <c r="AG152" i="19"/>
  <c r="AF152" i="19"/>
  <c r="AE152" i="19"/>
  <c r="AD152" i="19"/>
  <c r="AC152" i="19"/>
  <c r="AB152" i="19"/>
  <c r="AA152" i="19"/>
  <c r="Z152" i="19"/>
  <c r="Y152" i="19"/>
  <c r="X152" i="19"/>
  <c r="W152" i="19"/>
  <c r="V152" i="19"/>
  <c r="U152" i="19"/>
  <c r="T152" i="19"/>
  <c r="S152" i="19"/>
  <c r="R152" i="19"/>
  <c r="Q152" i="19"/>
  <c r="P152" i="19"/>
  <c r="O152" i="19"/>
  <c r="N152" i="19"/>
  <c r="M152" i="19"/>
  <c r="L152" i="19"/>
  <c r="K152" i="19"/>
  <c r="J152" i="19"/>
  <c r="I152" i="19"/>
  <c r="H152" i="19"/>
  <c r="G152" i="19"/>
  <c r="F152" i="19"/>
  <c r="E152" i="19"/>
  <c r="D152" i="19"/>
  <c r="C152" i="19"/>
  <c r="B152" i="19"/>
  <c r="BR139" i="19"/>
  <c r="BQ139" i="19"/>
  <c r="BP139" i="19"/>
  <c r="AF139" i="19"/>
  <c r="X139" i="19"/>
  <c r="T139" i="19"/>
  <c r="D139" i="19"/>
  <c r="I123" i="19"/>
  <c r="E122" i="19"/>
  <c r="AJ121" i="19"/>
  <c r="AI121" i="19"/>
  <c r="AB121" i="19"/>
  <c r="AA120" i="19"/>
  <c r="BO118" i="19"/>
  <c r="BN118" i="19"/>
  <c r="BE118" i="19"/>
  <c r="BD118" i="19"/>
  <c r="BC118" i="19"/>
  <c r="BB118" i="19"/>
  <c r="AT118" i="19"/>
  <c r="AN118" i="19"/>
  <c r="AH118" i="19"/>
  <c r="O118" i="19"/>
  <c r="N118" i="19"/>
  <c r="M118" i="19"/>
  <c r="AW115" i="19"/>
  <c r="AV115" i="19"/>
  <c r="AU115" i="19"/>
  <c r="AU15" i="19" s="1"/>
  <c r="AT115" i="19"/>
  <c r="AS115" i="19"/>
  <c r="AR115" i="19"/>
  <c r="AQ115" i="19"/>
  <c r="AP115" i="19"/>
  <c r="AO115" i="19"/>
  <c r="AN115" i="19"/>
  <c r="AM115" i="19"/>
  <c r="AL115" i="19"/>
  <c r="AK115" i="19"/>
  <c r="AJ115" i="19"/>
  <c r="AI115" i="19"/>
  <c r="AH115" i="19"/>
  <c r="AG115" i="19"/>
  <c r="AF115" i="19"/>
  <c r="AE115" i="19"/>
  <c r="AD115" i="19"/>
  <c r="AC115" i="19"/>
  <c r="AB115" i="19"/>
  <c r="AA115" i="19"/>
  <c r="AA15" i="19" s="1"/>
  <c r="Z115" i="19"/>
  <c r="Y115" i="19"/>
  <c r="Y15" i="19" s="1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E15" i="19" s="1"/>
  <c r="D115" i="19"/>
  <c r="C115" i="19"/>
  <c r="C15" i="19" s="1"/>
  <c r="B115" i="19"/>
  <c r="AZ102" i="19"/>
  <c r="AU102" i="19"/>
  <c r="AT102" i="19"/>
  <c r="AN102" i="19"/>
  <c r="AH102" i="19"/>
  <c r="Y102" i="19"/>
  <c r="S102" i="19"/>
  <c r="R102" i="19"/>
  <c r="C102" i="19"/>
  <c r="B102" i="19"/>
  <c r="BR99" i="19"/>
  <c r="BQ99" i="19"/>
  <c r="BP99" i="19"/>
  <c r="BO99" i="19"/>
  <c r="BN99" i="19"/>
  <c r="BM99" i="19"/>
  <c r="BL99" i="19"/>
  <c r="BK99" i="19"/>
  <c r="BJ99" i="19"/>
  <c r="BI99" i="19"/>
  <c r="BH99" i="19"/>
  <c r="BG99" i="19"/>
  <c r="BF99" i="19"/>
  <c r="BE99" i="19"/>
  <c r="BD99" i="19"/>
  <c r="BC99" i="19"/>
  <c r="BB99" i="19"/>
  <c r="BA99" i="19"/>
  <c r="AZ99" i="19"/>
  <c r="AY99" i="19"/>
  <c r="AX99" i="19"/>
  <c r="AW99" i="19"/>
  <c r="AV99" i="19"/>
  <c r="AU99" i="19"/>
  <c r="AT99" i="19"/>
  <c r="AW92" i="19" s="1"/>
  <c r="AS99" i="19"/>
  <c r="AR99" i="19"/>
  <c r="AQ99" i="19"/>
  <c r="AQ9" i="19" s="1"/>
  <c r="AP99" i="19"/>
  <c r="AO99" i="19"/>
  <c r="AN99" i="19"/>
  <c r="AM99" i="19"/>
  <c r="AL99" i="19"/>
  <c r="AK99" i="19"/>
  <c r="AJ99" i="19"/>
  <c r="AI99" i="19"/>
  <c r="AI9" i="19" s="1"/>
  <c r="AI10" i="19" s="1"/>
  <c r="AI16" i="19" s="1"/>
  <c r="AH99" i="19"/>
  <c r="AG99" i="19"/>
  <c r="AF99" i="19"/>
  <c r="AE99" i="19"/>
  <c r="AD99" i="19"/>
  <c r="AC99" i="19"/>
  <c r="AB99" i="19"/>
  <c r="AB9" i="19" s="1"/>
  <c r="AB10" i="19" s="1"/>
  <c r="AA99" i="19"/>
  <c r="AA9" i="19" s="1"/>
  <c r="Z99" i="19"/>
  <c r="Y99" i="19"/>
  <c r="X99" i="19"/>
  <c r="W99" i="19"/>
  <c r="V99" i="19"/>
  <c r="U99" i="19"/>
  <c r="U9" i="19" s="1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F9" i="19" s="1"/>
  <c r="F10" i="19" s="1"/>
  <c r="F16" i="19" s="1"/>
  <c r="F11" i="19" s="1"/>
  <c r="F12" i="19" s="1"/>
  <c r="E99" i="19"/>
  <c r="E9" i="19" s="1"/>
  <c r="D99" i="19"/>
  <c r="C99" i="19"/>
  <c r="B99" i="19"/>
  <c r="AX94" i="19"/>
  <c r="AY94" i="19" s="1"/>
  <c r="AW94" i="19"/>
  <c r="BR86" i="19"/>
  <c r="BQ86" i="19"/>
  <c r="BP86" i="19"/>
  <c r="AV86" i="19"/>
  <c r="AU86" i="19"/>
  <c r="AT86" i="19"/>
  <c r="AL86" i="19"/>
  <c r="AK86" i="19"/>
  <c r="AJ86" i="19"/>
  <c r="AI86" i="19"/>
  <c r="AH86" i="19"/>
  <c r="AF86" i="19"/>
  <c r="Z86" i="19"/>
  <c r="P86" i="19"/>
  <c r="O86" i="19"/>
  <c r="N86" i="19"/>
  <c r="D86" i="19"/>
  <c r="C86" i="19"/>
  <c r="B86" i="19"/>
  <c r="AT83" i="19"/>
  <c r="AQ83" i="19"/>
  <c r="AP83" i="19"/>
  <c r="AO83" i="19"/>
  <c r="AN83" i="19"/>
  <c r="AM83" i="19"/>
  <c r="AL83" i="19"/>
  <c r="AK83" i="19"/>
  <c r="AI83" i="19"/>
  <c r="Z83" i="19"/>
  <c r="X83" i="19"/>
  <c r="W83" i="19"/>
  <c r="V83" i="19"/>
  <c r="T83" i="19"/>
  <c r="S83" i="19"/>
  <c r="Q83" i="19"/>
  <c r="P83" i="19"/>
  <c r="O83" i="19"/>
  <c r="M83" i="19"/>
  <c r="D83" i="19"/>
  <c r="AW82" i="19"/>
  <c r="AV82" i="19"/>
  <c r="AU82" i="19"/>
  <c r="AT82" i="19"/>
  <c r="AS82" i="19"/>
  <c r="AR82" i="19"/>
  <c r="AQ82" i="19"/>
  <c r="AP82" i="19"/>
  <c r="AO82" i="19"/>
  <c r="AN82" i="19"/>
  <c r="AM82" i="19"/>
  <c r="AL82" i="19"/>
  <c r="AK82" i="19"/>
  <c r="AJ82" i="19"/>
  <c r="AI82" i="19"/>
  <c r="AH82" i="19"/>
  <c r="AG82" i="19"/>
  <c r="AF82" i="19"/>
  <c r="AE82" i="19"/>
  <c r="AD82" i="19"/>
  <c r="AC82" i="19"/>
  <c r="AB82" i="19"/>
  <c r="AA82" i="19"/>
  <c r="Z82" i="19"/>
  <c r="Y82" i="19"/>
  <c r="X82" i="19"/>
  <c r="W82" i="19"/>
  <c r="V82" i="19"/>
  <c r="U82" i="19"/>
  <c r="T82" i="19"/>
  <c r="S82" i="19"/>
  <c r="R82" i="19"/>
  <c r="Q82" i="19"/>
  <c r="P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AW81" i="19"/>
  <c r="O80" i="19"/>
  <c r="O82" i="19" s="1"/>
  <c r="AW79" i="19"/>
  <c r="AV79" i="19"/>
  <c r="AU79" i="19"/>
  <c r="AT79" i="19"/>
  <c r="AS79" i="19"/>
  <c r="AR79" i="19"/>
  <c r="AQ79" i="19"/>
  <c r="AP79" i="19"/>
  <c r="AO79" i="19"/>
  <c r="AN79" i="19"/>
  <c r="AM79" i="19"/>
  <c r="AL79" i="19"/>
  <c r="AK79" i="19"/>
  <c r="AJ79" i="19"/>
  <c r="AI79" i="19"/>
  <c r="AH79" i="19"/>
  <c r="AG79" i="19"/>
  <c r="AF79" i="19"/>
  <c r="AE79" i="19"/>
  <c r="AD79" i="19"/>
  <c r="AC79" i="19"/>
  <c r="AB79" i="19"/>
  <c r="AA79" i="19"/>
  <c r="Z79" i="19"/>
  <c r="Y79" i="19"/>
  <c r="X79" i="19"/>
  <c r="W79" i="19"/>
  <c r="V79" i="19"/>
  <c r="U79" i="19"/>
  <c r="T79" i="19"/>
  <c r="S79" i="19"/>
  <c r="R79" i="19"/>
  <c r="Q79" i="19"/>
  <c r="P79" i="19"/>
  <c r="N79" i="19"/>
  <c r="M79" i="19"/>
  <c r="L79" i="19"/>
  <c r="K79" i="19"/>
  <c r="J79" i="19"/>
  <c r="I79" i="19"/>
  <c r="H79" i="19"/>
  <c r="G79" i="19"/>
  <c r="F79" i="19"/>
  <c r="E79" i="19"/>
  <c r="D79" i="19"/>
  <c r="C79" i="19"/>
  <c r="B79" i="19"/>
  <c r="AV77" i="19"/>
  <c r="AV74" i="19" s="1"/>
  <c r="AV122" i="19" s="1"/>
  <c r="AU77" i="19"/>
  <c r="AU74" i="19" s="1"/>
  <c r="AU122" i="19" s="1"/>
  <c r="AS77" i="19"/>
  <c r="AR77" i="19"/>
  <c r="AR74" i="19" s="1"/>
  <c r="AR122" i="19" s="1"/>
  <c r="AD77" i="19"/>
  <c r="Y77" i="19"/>
  <c r="Y74" i="19" s="1"/>
  <c r="Y122" i="19" s="1"/>
  <c r="N77" i="19"/>
  <c r="N74" i="19" s="1"/>
  <c r="N122" i="19" s="1"/>
  <c r="L77" i="19"/>
  <c r="L74" i="19" s="1"/>
  <c r="L122" i="19" s="1"/>
  <c r="H77" i="19"/>
  <c r="F77" i="19"/>
  <c r="F74" i="19" s="1"/>
  <c r="F122" i="19" s="1"/>
  <c r="E77" i="19"/>
  <c r="E74" i="19" s="1"/>
  <c r="AV76" i="19"/>
  <c r="AU76" i="19"/>
  <c r="AT76" i="19"/>
  <c r="AS76" i="19"/>
  <c r="AR76" i="19"/>
  <c r="AQ76" i="19"/>
  <c r="AP76" i="19"/>
  <c r="AO76" i="19"/>
  <c r="AN76" i="19"/>
  <c r="AM76" i="19"/>
  <c r="AL76" i="19"/>
  <c r="AK76" i="19"/>
  <c r="AJ76" i="19"/>
  <c r="AI76" i="19"/>
  <c r="AH76" i="19"/>
  <c r="AG76" i="19"/>
  <c r="AF76" i="19"/>
  <c r="AE76" i="19"/>
  <c r="AD76" i="19"/>
  <c r="AC76" i="19"/>
  <c r="AB76" i="19"/>
  <c r="AA76" i="19"/>
  <c r="Z76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AJ74" i="19"/>
  <c r="AJ122" i="19" s="1"/>
  <c r="AD74" i="19"/>
  <c r="AD122" i="19" s="1"/>
  <c r="AB74" i="19"/>
  <c r="AB122" i="19" s="1"/>
  <c r="Z74" i="19"/>
  <c r="Z122" i="19" s="1"/>
  <c r="H74" i="19"/>
  <c r="H122" i="19" s="1"/>
  <c r="AS72" i="19"/>
  <c r="AK72" i="19"/>
  <c r="AK77" i="19" s="1"/>
  <c r="AK74" i="19" s="1"/>
  <c r="AK122" i="19" s="1"/>
  <c r="AG72" i="19"/>
  <c r="AG77" i="19" s="1"/>
  <c r="AG74" i="19" s="1"/>
  <c r="AG122" i="19" s="1"/>
  <c r="AF72" i="19"/>
  <c r="AF77" i="19" s="1"/>
  <c r="AF74" i="19" s="1"/>
  <c r="AF122" i="19" s="1"/>
  <c r="AE72" i="19"/>
  <c r="AE77" i="19" s="1"/>
  <c r="AE74" i="19" s="1"/>
  <c r="AE122" i="19" s="1"/>
  <c r="AD72" i="19"/>
  <c r="W72" i="19"/>
  <c r="W77" i="19" s="1"/>
  <c r="W74" i="19" s="1"/>
  <c r="W122" i="19" s="1"/>
  <c r="V72" i="19"/>
  <c r="V77" i="19" s="1"/>
  <c r="V74" i="19" s="1"/>
  <c r="V122" i="19" s="1"/>
  <c r="R72" i="19"/>
  <c r="R77" i="19" s="1"/>
  <c r="R74" i="19" s="1"/>
  <c r="R122" i="19" s="1"/>
  <c r="K72" i="19"/>
  <c r="K77" i="19" s="1"/>
  <c r="K74" i="19" s="1"/>
  <c r="K122" i="19" s="1"/>
  <c r="J72" i="19"/>
  <c r="J77" i="19" s="1"/>
  <c r="J74" i="19" s="1"/>
  <c r="J122" i="19" s="1"/>
  <c r="I72" i="19"/>
  <c r="I77" i="19" s="1"/>
  <c r="I74" i="19" s="1"/>
  <c r="I122" i="19" s="1"/>
  <c r="H72" i="19"/>
  <c r="AV71" i="19"/>
  <c r="AU71" i="19"/>
  <c r="AT71" i="19"/>
  <c r="AS71" i="19"/>
  <c r="AR71" i="19"/>
  <c r="AQ71" i="19"/>
  <c r="AP71" i="19"/>
  <c r="AO71" i="19"/>
  <c r="AN71" i="19"/>
  <c r="AM71" i="19"/>
  <c r="AL71" i="19"/>
  <c r="AK71" i="19"/>
  <c r="AJ71" i="19"/>
  <c r="AJ72" i="19" s="1"/>
  <c r="AJ77" i="19" s="1"/>
  <c r="AI71" i="19"/>
  <c r="AH71" i="19"/>
  <c r="AH72" i="19" s="1"/>
  <c r="AH77" i="19" s="1"/>
  <c r="AH74" i="19" s="1"/>
  <c r="AH122" i="19" s="1"/>
  <c r="AG71" i="19"/>
  <c r="AF71" i="19"/>
  <c r="AE71" i="19"/>
  <c r="AD71" i="19"/>
  <c r="AC71" i="19"/>
  <c r="AB71" i="19"/>
  <c r="AA71" i="19"/>
  <c r="Z71" i="19"/>
  <c r="Y71" i="19"/>
  <c r="X71" i="19"/>
  <c r="W71" i="19"/>
  <c r="V71" i="19"/>
  <c r="U71" i="19"/>
  <c r="U72" i="19" s="1"/>
  <c r="U77" i="19" s="1"/>
  <c r="U74" i="19" s="1"/>
  <c r="U122" i="19" s="1"/>
  <c r="T71" i="19"/>
  <c r="S71" i="19"/>
  <c r="R71" i="19"/>
  <c r="Q71" i="19"/>
  <c r="P71" i="19"/>
  <c r="O71" i="19"/>
  <c r="N71" i="19"/>
  <c r="N72" i="19" s="1"/>
  <c r="M71" i="19"/>
  <c r="L71" i="19"/>
  <c r="L72" i="19" s="1"/>
  <c r="K71" i="19"/>
  <c r="J71" i="19"/>
  <c r="I71" i="19"/>
  <c r="H71" i="19"/>
  <c r="G71" i="19"/>
  <c r="F71" i="19"/>
  <c r="E71" i="19"/>
  <c r="D71" i="19"/>
  <c r="C71" i="19"/>
  <c r="B71" i="19"/>
  <c r="AW70" i="19"/>
  <c r="AV70" i="19"/>
  <c r="AV72" i="19" s="1"/>
  <c r="AU70" i="19"/>
  <c r="AU72" i="19" s="1"/>
  <c r="AT70" i="19"/>
  <c r="AS70" i="19"/>
  <c r="AR70" i="19"/>
  <c r="AR72" i="19" s="1"/>
  <c r="AQ70" i="19"/>
  <c r="AP70" i="19"/>
  <c r="AO70" i="19"/>
  <c r="AN70" i="19"/>
  <c r="AN72" i="19" s="1"/>
  <c r="AN77" i="19" s="1"/>
  <c r="AN74" i="19" s="1"/>
  <c r="AN122" i="19" s="1"/>
  <c r="AM70" i="19"/>
  <c r="AM72" i="19" s="1"/>
  <c r="AM77" i="19" s="1"/>
  <c r="AM74" i="19" s="1"/>
  <c r="AM122" i="19" s="1"/>
  <c r="AL70" i="19"/>
  <c r="AL72" i="19" s="1"/>
  <c r="AL77" i="19" s="1"/>
  <c r="AL74" i="19" s="1"/>
  <c r="AL122" i="19" s="1"/>
  <c r="AK70" i="19"/>
  <c r="AJ70" i="19"/>
  <c r="AI70" i="19"/>
  <c r="AI72" i="19" s="1"/>
  <c r="AI77" i="19" s="1"/>
  <c r="AI74" i="19" s="1"/>
  <c r="AI122" i="19" s="1"/>
  <c r="AH70" i="19"/>
  <c r="AG70" i="19"/>
  <c r="AF70" i="19"/>
  <c r="AE70" i="19"/>
  <c r="AD70" i="19"/>
  <c r="AC70" i="19"/>
  <c r="AC72" i="19" s="1"/>
  <c r="AC77" i="19" s="1"/>
  <c r="AC74" i="19" s="1"/>
  <c r="AC122" i="19" s="1"/>
  <c r="AB70" i="19"/>
  <c r="AB72" i="19" s="1"/>
  <c r="AB77" i="19" s="1"/>
  <c r="AA70" i="19"/>
  <c r="AA72" i="19" s="1"/>
  <c r="AA77" i="19" s="1"/>
  <c r="AA74" i="19" s="1"/>
  <c r="AA122" i="19" s="1"/>
  <c r="Z70" i="19"/>
  <c r="Z72" i="19" s="1"/>
  <c r="Z77" i="19" s="1"/>
  <c r="Y70" i="19"/>
  <c r="Y72" i="19" s="1"/>
  <c r="X70" i="19"/>
  <c r="W70" i="19"/>
  <c r="V70" i="19"/>
  <c r="U70" i="19"/>
  <c r="T70" i="19"/>
  <c r="S70" i="19"/>
  <c r="R70" i="19"/>
  <c r="Q70" i="19"/>
  <c r="Q72" i="19" s="1"/>
  <c r="Q77" i="19" s="1"/>
  <c r="Q74" i="19" s="1"/>
  <c r="Q122" i="19" s="1"/>
  <c r="P70" i="19"/>
  <c r="P72" i="19" s="1"/>
  <c r="P77" i="19" s="1"/>
  <c r="P74" i="19" s="1"/>
  <c r="P122" i="19" s="1"/>
  <c r="O70" i="19"/>
  <c r="O72" i="19" s="1"/>
  <c r="O77" i="19" s="1"/>
  <c r="O74" i="19" s="1"/>
  <c r="O122" i="19" s="1"/>
  <c r="N70" i="19"/>
  <c r="M70" i="19"/>
  <c r="M72" i="19" s="1"/>
  <c r="M77" i="19" s="1"/>
  <c r="M74" i="19" s="1"/>
  <c r="M122" i="19" s="1"/>
  <c r="L70" i="19"/>
  <c r="K70" i="19"/>
  <c r="J70" i="19"/>
  <c r="I70" i="19"/>
  <c r="H70" i="19"/>
  <c r="G70" i="19"/>
  <c r="G72" i="19" s="1"/>
  <c r="G77" i="19" s="1"/>
  <c r="G74" i="19" s="1"/>
  <c r="G122" i="19" s="1"/>
  <c r="F70" i="19"/>
  <c r="F72" i="19" s="1"/>
  <c r="E70" i="19"/>
  <c r="E72" i="19" s="1"/>
  <c r="D70" i="19"/>
  <c r="D72" i="19" s="1"/>
  <c r="D77" i="19" s="1"/>
  <c r="D74" i="19" s="1"/>
  <c r="D122" i="19" s="1"/>
  <c r="C70" i="19"/>
  <c r="C72" i="19" s="1"/>
  <c r="C77" i="19" s="1"/>
  <c r="C74" i="19" s="1"/>
  <c r="C122" i="19" s="1"/>
  <c r="B70" i="19"/>
  <c r="AV68" i="19"/>
  <c r="AU68" i="19"/>
  <c r="AG68" i="19"/>
  <c r="AF68" i="19"/>
  <c r="AE68" i="19"/>
  <c r="AD68" i="19"/>
  <c r="AC68" i="19"/>
  <c r="AA68" i="19"/>
  <c r="Y68" i="19"/>
  <c r="W68" i="19"/>
  <c r="T68" i="19"/>
  <c r="K68" i="19"/>
  <c r="J68" i="19"/>
  <c r="I68" i="19"/>
  <c r="H68" i="19"/>
  <c r="F68" i="19"/>
  <c r="E68" i="19"/>
  <c r="C68" i="19"/>
  <c r="AV67" i="19"/>
  <c r="AU67" i="19"/>
  <c r="AT67" i="19"/>
  <c r="AS67" i="19"/>
  <c r="AR67" i="19"/>
  <c r="AQ67" i="19"/>
  <c r="AP67" i="19"/>
  <c r="AO67" i="19"/>
  <c r="AN67" i="19"/>
  <c r="AM67" i="19"/>
  <c r="AL67" i="19"/>
  <c r="AK67" i="19"/>
  <c r="AJ67" i="19"/>
  <c r="AI67" i="19"/>
  <c r="AH67" i="19"/>
  <c r="AG67" i="19"/>
  <c r="AF67" i="19"/>
  <c r="AE67" i="19"/>
  <c r="AD67" i="19"/>
  <c r="AC67" i="19"/>
  <c r="AB67" i="19"/>
  <c r="AA67" i="19"/>
  <c r="Z67" i="19"/>
  <c r="Y67" i="19"/>
  <c r="X67" i="19"/>
  <c r="W67" i="19"/>
  <c r="V67" i="19"/>
  <c r="U67" i="19"/>
  <c r="T67" i="19"/>
  <c r="S67" i="19"/>
  <c r="R67" i="19"/>
  <c r="Q67" i="19"/>
  <c r="P67" i="19"/>
  <c r="O67" i="19"/>
  <c r="N67" i="19"/>
  <c r="M67" i="19"/>
  <c r="L67" i="19"/>
  <c r="K67" i="19"/>
  <c r="J67" i="19"/>
  <c r="I67" i="19"/>
  <c r="H67" i="19"/>
  <c r="G67" i="19"/>
  <c r="F67" i="19"/>
  <c r="E67" i="19"/>
  <c r="D67" i="19"/>
  <c r="C67" i="19"/>
  <c r="B67" i="19"/>
  <c r="AW66" i="19"/>
  <c r="AW67" i="19" s="1"/>
  <c r="AW64" i="19"/>
  <c r="AV64" i="19"/>
  <c r="AU64" i="19"/>
  <c r="AT64" i="19"/>
  <c r="AS64" i="19"/>
  <c r="AR64" i="19"/>
  <c r="AQ64" i="19"/>
  <c r="AP64" i="19"/>
  <c r="AO64" i="19"/>
  <c r="AN64" i="19"/>
  <c r="AM64" i="19"/>
  <c r="AL64" i="19"/>
  <c r="AK64" i="19"/>
  <c r="AJ64" i="19"/>
  <c r="AI64" i="19"/>
  <c r="AH64" i="19"/>
  <c r="AG64" i="19"/>
  <c r="AF64" i="19"/>
  <c r="AE64" i="19"/>
  <c r="AD64" i="19"/>
  <c r="AC64" i="19"/>
  <c r="AB64" i="19"/>
  <c r="AA64" i="19"/>
  <c r="Z64" i="19"/>
  <c r="Y64" i="19"/>
  <c r="X64" i="19"/>
  <c r="W64" i="19"/>
  <c r="V64" i="19"/>
  <c r="U64" i="19"/>
  <c r="T64" i="19"/>
  <c r="S64" i="19"/>
  <c r="R64" i="19"/>
  <c r="Q64" i="19"/>
  <c r="P64" i="19"/>
  <c r="N64" i="19"/>
  <c r="M64" i="19"/>
  <c r="L64" i="19"/>
  <c r="K64" i="19"/>
  <c r="J64" i="19"/>
  <c r="I64" i="19"/>
  <c r="H64" i="19"/>
  <c r="G64" i="19"/>
  <c r="F64" i="19"/>
  <c r="E64" i="19"/>
  <c r="D64" i="19"/>
  <c r="C64" i="19"/>
  <c r="B64" i="19"/>
  <c r="AL62" i="19"/>
  <c r="AL59" i="19" s="1"/>
  <c r="AL121" i="19" s="1"/>
  <c r="AF62" i="19"/>
  <c r="AF59" i="19" s="1"/>
  <c r="AF121" i="19" s="1"/>
  <c r="AE62" i="19"/>
  <c r="AE59" i="19" s="1"/>
  <c r="AE121" i="19" s="1"/>
  <c r="AD62" i="19"/>
  <c r="AD59" i="19" s="1"/>
  <c r="AD121" i="19" s="1"/>
  <c r="AC62" i="19"/>
  <c r="AC59" i="19" s="1"/>
  <c r="AC121" i="19" s="1"/>
  <c r="AB62" i="19"/>
  <c r="AB59" i="19" s="1"/>
  <c r="AA62" i="19"/>
  <c r="AA59" i="19" s="1"/>
  <c r="AA121" i="19" s="1"/>
  <c r="Y62" i="19"/>
  <c r="Y59" i="19" s="1"/>
  <c r="Y121" i="19" s="1"/>
  <c r="H62" i="19"/>
  <c r="H59" i="19" s="1"/>
  <c r="H121" i="19" s="1"/>
  <c r="G62" i="19"/>
  <c r="G59" i="19" s="1"/>
  <c r="G121" i="19" s="1"/>
  <c r="F62" i="19"/>
  <c r="F59" i="19" s="1"/>
  <c r="F121" i="19" s="1"/>
  <c r="AV61" i="19"/>
  <c r="AU61" i="19"/>
  <c r="AT61" i="19"/>
  <c r="AS61" i="19"/>
  <c r="AR61" i="19"/>
  <c r="AQ61" i="19"/>
  <c r="AP61" i="19"/>
  <c r="AO61" i="19"/>
  <c r="AN61" i="19"/>
  <c r="AM61" i="19"/>
  <c r="AL61" i="19"/>
  <c r="AK61" i="19"/>
  <c r="AJ61" i="19"/>
  <c r="AI61" i="19"/>
  <c r="AH61" i="19"/>
  <c r="AG61" i="19"/>
  <c r="AF61" i="19"/>
  <c r="AE61" i="19"/>
  <c r="AD61" i="19"/>
  <c r="AC61" i="19"/>
  <c r="AB61" i="19"/>
  <c r="AA61" i="19"/>
  <c r="Z61" i="19"/>
  <c r="Y61" i="19"/>
  <c r="X61" i="19"/>
  <c r="W61" i="19"/>
  <c r="V61" i="19"/>
  <c r="U61" i="19"/>
  <c r="T61" i="19"/>
  <c r="S61" i="19"/>
  <c r="R61" i="19"/>
  <c r="Q61" i="19"/>
  <c r="P61" i="19"/>
  <c r="O61" i="19"/>
  <c r="N61" i="19"/>
  <c r="M61" i="19"/>
  <c r="L61" i="19"/>
  <c r="K61" i="19"/>
  <c r="J61" i="19"/>
  <c r="I61" i="19"/>
  <c r="H61" i="19"/>
  <c r="G61" i="19"/>
  <c r="F61" i="19"/>
  <c r="E61" i="19"/>
  <c r="D61" i="19"/>
  <c r="C61" i="19"/>
  <c r="B61" i="19"/>
  <c r="AJ59" i="19"/>
  <c r="AG59" i="19"/>
  <c r="AG121" i="19" s="1"/>
  <c r="T59" i="19"/>
  <c r="T121" i="19" s="1"/>
  <c r="N59" i="19"/>
  <c r="N121" i="19" s="1"/>
  <c r="M59" i="19"/>
  <c r="M121" i="19" s="1"/>
  <c r="L59" i="19"/>
  <c r="L121" i="19" s="1"/>
  <c r="K59" i="19"/>
  <c r="K121" i="19" s="1"/>
  <c r="AU57" i="19"/>
  <c r="AU62" i="19" s="1"/>
  <c r="AU59" i="19" s="1"/>
  <c r="AU121" i="19" s="1"/>
  <c r="AT57" i="19"/>
  <c r="AT62" i="19" s="1"/>
  <c r="AT59" i="19" s="1"/>
  <c r="AT121" i="19" s="1"/>
  <c r="AP57" i="19"/>
  <c r="AP62" i="19" s="1"/>
  <c r="AP59" i="19" s="1"/>
  <c r="AP121" i="19" s="1"/>
  <c r="AO57" i="19"/>
  <c r="AO62" i="19" s="1"/>
  <c r="AN57" i="19"/>
  <c r="AN62" i="19" s="1"/>
  <c r="AM57" i="19"/>
  <c r="AM62" i="19" s="1"/>
  <c r="AL57" i="19"/>
  <c r="AK57" i="19"/>
  <c r="AK62" i="19" s="1"/>
  <c r="AK59" i="19" s="1"/>
  <c r="AK121" i="19" s="1"/>
  <c r="AI57" i="19"/>
  <c r="AI62" i="19" s="1"/>
  <c r="AI59" i="19" s="1"/>
  <c r="AH57" i="19"/>
  <c r="AH62" i="19" s="1"/>
  <c r="AH59" i="19" s="1"/>
  <c r="AH121" i="19" s="1"/>
  <c r="AG57" i="19"/>
  <c r="AG62" i="19" s="1"/>
  <c r="P57" i="19"/>
  <c r="P62" i="19" s="1"/>
  <c r="P59" i="19" s="1"/>
  <c r="P121" i="19" s="1"/>
  <c r="N57" i="19"/>
  <c r="N62" i="19" s="1"/>
  <c r="M57" i="19"/>
  <c r="M62" i="19" s="1"/>
  <c r="L57" i="19"/>
  <c r="L62" i="19" s="1"/>
  <c r="K57" i="19"/>
  <c r="K62" i="19" s="1"/>
  <c r="I57" i="19"/>
  <c r="I62" i="19" s="1"/>
  <c r="I59" i="19" s="1"/>
  <c r="I121" i="19" s="1"/>
  <c r="C57" i="19"/>
  <c r="C62" i="19" s="1"/>
  <c r="C59" i="19" s="1"/>
  <c r="C121" i="19" s="1"/>
  <c r="B57" i="19"/>
  <c r="B62" i="19" s="1"/>
  <c r="B59" i="19" s="1"/>
  <c r="B121" i="19" s="1"/>
  <c r="AV56" i="19"/>
  <c r="AU56" i="19"/>
  <c r="AT56" i="19"/>
  <c r="AS56" i="19"/>
  <c r="AS57" i="19" s="1"/>
  <c r="AS62" i="19" s="1"/>
  <c r="AS59" i="19" s="1"/>
  <c r="AS121" i="19" s="1"/>
  <c r="AR56" i="19"/>
  <c r="AQ56" i="19"/>
  <c r="AP56" i="19"/>
  <c r="AO56" i="19"/>
  <c r="AN56" i="19"/>
  <c r="AM56" i="19"/>
  <c r="AL56" i="19"/>
  <c r="AK56" i="19"/>
  <c r="AJ56" i="19"/>
  <c r="AJ57" i="19" s="1"/>
  <c r="AJ62" i="19" s="1"/>
  <c r="AI56" i="19"/>
  <c r="AH56" i="19"/>
  <c r="AG56" i="19"/>
  <c r="AF56" i="19"/>
  <c r="AE56" i="19"/>
  <c r="AD56" i="19"/>
  <c r="AC56" i="19"/>
  <c r="AB56" i="19"/>
  <c r="AA56" i="19"/>
  <c r="Z56" i="19"/>
  <c r="Y56" i="19"/>
  <c r="X56" i="19"/>
  <c r="W56" i="19"/>
  <c r="W57" i="19" s="1"/>
  <c r="W62" i="19" s="1"/>
  <c r="W59" i="19" s="1"/>
  <c r="W121" i="19" s="1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AW55" i="19"/>
  <c r="AV55" i="19"/>
  <c r="AU55" i="19"/>
  <c r="AT55" i="19"/>
  <c r="AS55" i="19"/>
  <c r="AR55" i="19"/>
  <c r="AQ55" i="19"/>
  <c r="AP55" i="19"/>
  <c r="AO55" i="19"/>
  <c r="AN55" i="19"/>
  <c r="AM55" i="19"/>
  <c r="AL55" i="19"/>
  <c r="AK55" i="19"/>
  <c r="AJ55" i="19"/>
  <c r="AI55" i="19"/>
  <c r="AH55" i="19"/>
  <c r="AG55" i="19"/>
  <c r="AF55" i="19"/>
  <c r="AF57" i="19" s="1"/>
  <c r="AE55" i="19"/>
  <c r="AE57" i="19" s="1"/>
  <c r="AD55" i="19"/>
  <c r="AD57" i="19" s="1"/>
  <c r="AC55" i="19"/>
  <c r="AC57" i="19" s="1"/>
  <c r="AB55" i="19"/>
  <c r="AB57" i="19" s="1"/>
  <c r="AA55" i="19"/>
  <c r="AA57" i="19" s="1"/>
  <c r="Z55" i="19"/>
  <c r="Y55" i="19"/>
  <c r="Y57" i="19" s="1"/>
  <c r="X55" i="19"/>
  <c r="X57" i="19" s="1"/>
  <c r="X62" i="19" s="1"/>
  <c r="X59" i="19" s="1"/>
  <c r="X121" i="19" s="1"/>
  <c r="W55" i="19"/>
  <c r="V55" i="19"/>
  <c r="U55" i="19"/>
  <c r="T55" i="19"/>
  <c r="T57" i="19" s="1"/>
  <c r="T62" i="19" s="1"/>
  <c r="S55" i="19"/>
  <c r="S57" i="19" s="1"/>
  <c r="S62" i="19" s="1"/>
  <c r="R55" i="19"/>
  <c r="R57" i="19" s="1"/>
  <c r="R62" i="19" s="1"/>
  <c r="Q55" i="19"/>
  <c r="Q57" i="19" s="1"/>
  <c r="Q62" i="19" s="1"/>
  <c r="P55" i="19"/>
  <c r="O55" i="19"/>
  <c r="O57" i="19" s="1"/>
  <c r="O62" i="19" s="1"/>
  <c r="O59" i="19" s="1"/>
  <c r="O121" i="19" s="1"/>
  <c r="N55" i="19"/>
  <c r="M55" i="19"/>
  <c r="L55" i="19"/>
  <c r="K55" i="19"/>
  <c r="J55" i="19"/>
  <c r="J57" i="19" s="1"/>
  <c r="J62" i="19" s="1"/>
  <c r="J59" i="19" s="1"/>
  <c r="J121" i="19" s="1"/>
  <c r="I55" i="19"/>
  <c r="H55" i="19"/>
  <c r="H57" i="19" s="1"/>
  <c r="G55" i="19"/>
  <c r="G57" i="19" s="1"/>
  <c r="F55" i="19"/>
  <c r="F57" i="19" s="1"/>
  <c r="E55" i="19"/>
  <c r="E57" i="19" s="1"/>
  <c r="E62" i="19" s="1"/>
  <c r="E59" i="19" s="1"/>
  <c r="E121" i="19" s="1"/>
  <c r="D55" i="19"/>
  <c r="C55" i="19"/>
  <c r="B55" i="19"/>
  <c r="AS53" i="19"/>
  <c r="AR53" i="19"/>
  <c r="AQ53" i="19"/>
  <c r="AO53" i="19"/>
  <c r="AN53" i="19"/>
  <c r="AL53" i="19"/>
  <c r="AI53" i="19"/>
  <c r="AG53" i="19"/>
  <c r="V53" i="19"/>
  <c r="U53" i="19"/>
  <c r="S53" i="19"/>
  <c r="R53" i="19"/>
  <c r="Q53" i="19"/>
  <c r="D53" i="19"/>
  <c r="B53" i="19"/>
  <c r="AW52" i="19"/>
  <c r="AV52" i="19"/>
  <c r="AU52" i="19"/>
  <c r="AT52" i="19"/>
  <c r="AS52" i="19"/>
  <c r="AR52" i="19"/>
  <c r="AQ52" i="19"/>
  <c r="AP52" i="19"/>
  <c r="AO52" i="19"/>
  <c r="AN52" i="19"/>
  <c r="AM52" i="19"/>
  <c r="AL52" i="19"/>
  <c r="AK52" i="19"/>
  <c r="AJ52" i="19"/>
  <c r="AI52" i="19"/>
  <c r="AH52" i="19"/>
  <c r="AG52" i="19"/>
  <c r="AF52" i="19"/>
  <c r="AE52" i="19"/>
  <c r="AD52" i="19"/>
  <c r="AC52" i="19"/>
  <c r="AB52" i="19"/>
  <c r="AA52" i="19"/>
  <c r="Z52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O50" i="19"/>
  <c r="N50" i="19"/>
  <c r="M50" i="19"/>
  <c r="L50" i="19"/>
  <c r="AW49" i="19"/>
  <c r="AV49" i="19"/>
  <c r="AU49" i="19"/>
  <c r="AT49" i="19"/>
  <c r="AS49" i="19"/>
  <c r="AR49" i="19"/>
  <c r="AQ49" i="19"/>
  <c r="AP49" i="19"/>
  <c r="AO49" i="19"/>
  <c r="AN49" i="19"/>
  <c r="AM49" i="19"/>
  <c r="AL49" i="19"/>
  <c r="AK49" i="19"/>
  <c r="AJ49" i="19"/>
  <c r="AI49" i="19"/>
  <c r="AH49" i="19"/>
  <c r="AG49" i="19"/>
  <c r="AF49" i="19"/>
  <c r="AE49" i="19"/>
  <c r="AD49" i="19"/>
  <c r="AC49" i="19"/>
  <c r="AB49" i="19"/>
  <c r="AA49" i="19"/>
  <c r="Z49" i="19"/>
  <c r="Y49" i="19"/>
  <c r="X49" i="19"/>
  <c r="W49" i="19"/>
  <c r="V49" i="19"/>
  <c r="U49" i="19"/>
  <c r="T49" i="19"/>
  <c r="S49" i="19"/>
  <c r="R49" i="19"/>
  <c r="Q49" i="19"/>
  <c r="P49" i="19"/>
  <c r="K49" i="19"/>
  <c r="J49" i="19"/>
  <c r="I49" i="19"/>
  <c r="H49" i="19"/>
  <c r="G49" i="19"/>
  <c r="F49" i="19"/>
  <c r="E49" i="19"/>
  <c r="D49" i="19"/>
  <c r="C49" i="19"/>
  <c r="B49" i="19"/>
  <c r="AT47" i="19"/>
  <c r="AT44" i="19" s="1"/>
  <c r="AT120" i="19" s="1"/>
  <c r="AN47" i="19"/>
  <c r="AN44" i="19" s="1"/>
  <c r="AN120" i="19" s="1"/>
  <c r="AB47" i="19"/>
  <c r="AB44" i="19" s="1"/>
  <c r="AB120" i="19" s="1"/>
  <c r="Q47" i="19"/>
  <c r="Q44" i="19" s="1"/>
  <c r="Q120" i="19" s="1"/>
  <c r="AV46" i="19"/>
  <c r="AU46" i="19"/>
  <c r="AT46" i="19"/>
  <c r="AS46" i="19"/>
  <c r="AR46" i="19"/>
  <c r="AQ46" i="19"/>
  <c r="AP46" i="19"/>
  <c r="AO46" i="19"/>
  <c r="AN46" i="19"/>
  <c r="AM46" i="19"/>
  <c r="AL46" i="19"/>
  <c r="AK46" i="19"/>
  <c r="AJ46" i="19"/>
  <c r="AI46" i="19"/>
  <c r="AH46" i="19"/>
  <c r="AG46" i="19"/>
  <c r="AF46" i="19"/>
  <c r="AE46" i="19"/>
  <c r="AD46" i="19"/>
  <c r="AC46" i="19"/>
  <c r="AB46" i="19"/>
  <c r="AA46" i="19"/>
  <c r="Z46" i="19"/>
  <c r="Y46" i="19"/>
  <c r="X46" i="19"/>
  <c r="W46" i="19"/>
  <c r="V46" i="19"/>
  <c r="U46" i="19"/>
  <c r="T46" i="19"/>
  <c r="S46" i="19"/>
  <c r="R46" i="19"/>
  <c r="Q46" i="19"/>
  <c r="P46" i="19"/>
  <c r="O46" i="19"/>
  <c r="N46" i="19"/>
  <c r="M46" i="19"/>
  <c r="L46" i="19"/>
  <c r="K46" i="19"/>
  <c r="J46" i="19"/>
  <c r="I46" i="19"/>
  <c r="H46" i="19"/>
  <c r="G46" i="19"/>
  <c r="F46" i="19"/>
  <c r="E46" i="19"/>
  <c r="D46" i="19"/>
  <c r="C46" i="19"/>
  <c r="B46" i="19"/>
  <c r="AR44" i="19"/>
  <c r="AR120" i="19" s="1"/>
  <c r="B44" i="19"/>
  <c r="B120" i="19" s="1"/>
  <c r="AN42" i="19"/>
  <c r="AM42" i="19"/>
  <c r="AM47" i="19" s="1"/>
  <c r="AM44" i="19" s="1"/>
  <c r="AM120" i="19" s="1"/>
  <c r="AC42" i="19"/>
  <c r="AC47" i="19" s="1"/>
  <c r="AC44" i="19" s="1"/>
  <c r="AC120" i="19" s="1"/>
  <c r="AB42" i="19"/>
  <c r="AA42" i="19"/>
  <c r="AA47" i="19" s="1"/>
  <c r="AA44" i="19" s="1"/>
  <c r="X42" i="19"/>
  <c r="X47" i="19" s="1"/>
  <c r="X44" i="19" s="1"/>
  <c r="X120" i="19" s="1"/>
  <c r="S42" i="19"/>
  <c r="S47" i="19" s="1"/>
  <c r="S44" i="19" s="1"/>
  <c r="S120" i="19" s="1"/>
  <c r="R42" i="19"/>
  <c r="R47" i="19" s="1"/>
  <c r="R44" i="19" s="1"/>
  <c r="R120" i="19" s="1"/>
  <c r="G42" i="19"/>
  <c r="G47" i="19" s="1"/>
  <c r="G44" i="19" s="1"/>
  <c r="G120" i="19" s="1"/>
  <c r="F42" i="19"/>
  <c r="F47" i="19" s="1"/>
  <c r="F44" i="19" s="1"/>
  <c r="F120" i="19" s="1"/>
  <c r="E42" i="19"/>
  <c r="E47" i="19" s="1"/>
  <c r="E44" i="19" s="1"/>
  <c r="E120" i="19" s="1"/>
  <c r="B42" i="19"/>
  <c r="B47" i="19" s="1"/>
  <c r="AV41" i="19"/>
  <c r="AU41" i="19"/>
  <c r="AT41" i="19"/>
  <c r="AS41" i="19"/>
  <c r="AR41" i="19"/>
  <c r="AQ41" i="19"/>
  <c r="AQ42" i="19" s="1"/>
  <c r="AQ47" i="19" s="1"/>
  <c r="AQ44" i="19" s="1"/>
  <c r="AQ120" i="19" s="1"/>
  <c r="AP41" i="19"/>
  <c r="AO41" i="19"/>
  <c r="AN41" i="19"/>
  <c r="AM41" i="19"/>
  <c r="AL41" i="19"/>
  <c r="AK41" i="19"/>
  <c r="AJ41" i="19"/>
  <c r="AI41" i="19"/>
  <c r="AH41" i="19"/>
  <c r="AG41" i="19"/>
  <c r="AF41" i="19"/>
  <c r="AF42" i="19" s="1"/>
  <c r="AF47" i="19" s="1"/>
  <c r="AF44" i="19" s="1"/>
  <c r="AF120" i="19" s="1"/>
  <c r="AE41" i="19"/>
  <c r="AE42" i="19" s="1"/>
  <c r="AE47" i="19" s="1"/>
  <c r="AE44" i="19" s="1"/>
  <c r="AE120" i="19" s="1"/>
  <c r="AD41" i="19"/>
  <c r="AC41" i="19"/>
  <c r="AB41" i="19"/>
  <c r="AA41" i="19"/>
  <c r="Z41" i="19"/>
  <c r="Y41" i="19"/>
  <c r="X41" i="19"/>
  <c r="W41" i="19"/>
  <c r="V41" i="19"/>
  <c r="U41" i="19"/>
  <c r="U42" i="19" s="1"/>
  <c r="U47" i="19" s="1"/>
  <c r="U44" i="19" s="1"/>
  <c r="U120" i="19" s="1"/>
  <c r="T41" i="19"/>
  <c r="S41" i="19"/>
  <c r="R41" i="19"/>
  <c r="Q41" i="19"/>
  <c r="P41" i="19"/>
  <c r="O41" i="19"/>
  <c r="N41" i="19"/>
  <c r="M41" i="19"/>
  <c r="L41" i="19"/>
  <c r="K41" i="19"/>
  <c r="J41" i="19"/>
  <c r="J42" i="19" s="1"/>
  <c r="J47" i="19" s="1"/>
  <c r="J44" i="19" s="1"/>
  <c r="J120" i="19" s="1"/>
  <c r="I41" i="19"/>
  <c r="I42" i="19" s="1"/>
  <c r="I47" i="19" s="1"/>
  <c r="I44" i="19" s="1"/>
  <c r="I120" i="19" s="1"/>
  <c r="H41" i="19"/>
  <c r="G41" i="19"/>
  <c r="F41" i="19"/>
  <c r="E41" i="19"/>
  <c r="D41" i="19"/>
  <c r="C41" i="19"/>
  <c r="B41" i="19"/>
  <c r="AX40" i="19"/>
  <c r="AW40" i="19"/>
  <c r="AV40" i="19"/>
  <c r="AV42" i="19" s="1"/>
  <c r="AV47" i="19" s="1"/>
  <c r="AV44" i="19" s="1"/>
  <c r="AV120" i="19" s="1"/>
  <c r="AU40" i="19"/>
  <c r="AU42" i="19" s="1"/>
  <c r="AU47" i="19" s="1"/>
  <c r="AU44" i="19" s="1"/>
  <c r="AU120" i="19" s="1"/>
  <c r="AT40" i="19"/>
  <c r="AT42" i="19" s="1"/>
  <c r="AS40" i="19"/>
  <c r="AS42" i="19" s="1"/>
  <c r="AS47" i="19" s="1"/>
  <c r="AS44" i="19" s="1"/>
  <c r="AS120" i="19" s="1"/>
  <c r="AR40" i="19"/>
  <c r="AR42" i="19" s="1"/>
  <c r="AR47" i="19" s="1"/>
  <c r="AQ40" i="19"/>
  <c r="AP40" i="19"/>
  <c r="AO40" i="19"/>
  <c r="AO42" i="19" s="1"/>
  <c r="AO47" i="19" s="1"/>
  <c r="AO44" i="19" s="1"/>
  <c r="AO120" i="19" s="1"/>
  <c r="AN40" i="19"/>
  <c r="AM40" i="19"/>
  <c r="AL40" i="19"/>
  <c r="AK40" i="19"/>
  <c r="AJ40" i="19"/>
  <c r="AI40" i="19"/>
  <c r="AH40" i="19"/>
  <c r="AG40" i="19"/>
  <c r="AF40" i="19"/>
  <c r="AE40" i="19"/>
  <c r="AD40" i="19"/>
  <c r="AC40" i="19"/>
  <c r="AB40" i="19"/>
  <c r="AA40" i="19"/>
  <c r="Z40" i="19"/>
  <c r="Z42" i="19" s="1"/>
  <c r="Z47" i="19" s="1"/>
  <c r="Z44" i="19" s="1"/>
  <c r="Z120" i="19" s="1"/>
  <c r="Y40" i="19"/>
  <c r="Y42" i="19" s="1"/>
  <c r="Y47" i="19" s="1"/>
  <c r="Y44" i="19" s="1"/>
  <c r="Y120" i="19" s="1"/>
  <c r="X40" i="19"/>
  <c r="W40" i="19"/>
  <c r="W42" i="19" s="1"/>
  <c r="W47" i="19" s="1"/>
  <c r="W44" i="19" s="1"/>
  <c r="W120" i="19" s="1"/>
  <c r="V40" i="19"/>
  <c r="V42" i="19" s="1"/>
  <c r="V47" i="19" s="1"/>
  <c r="V44" i="19" s="1"/>
  <c r="V120" i="19" s="1"/>
  <c r="U40" i="19"/>
  <c r="T40" i="19"/>
  <c r="S40" i="19"/>
  <c r="R40" i="19"/>
  <c r="Q40" i="19"/>
  <c r="Q42" i="19" s="1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D42" i="19" s="1"/>
  <c r="D47" i="19" s="1"/>
  <c r="D44" i="19" s="1"/>
  <c r="D120" i="19" s="1"/>
  <c r="C40" i="19"/>
  <c r="C42" i="19" s="1"/>
  <c r="C47" i="19" s="1"/>
  <c r="C44" i="19" s="1"/>
  <c r="C120" i="19" s="1"/>
  <c r="B40" i="19"/>
  <c r="AW38" i="19"/>
  <c r="AU38" i="19"/>
  <c r="AS38" i="19"/>
  <c r="AO38" i="19"/>
  <c r="AK38" i="19"/>
  <c r="AJ38" i="19"/>
  <c r="AF38" i="19"/>
  <c r="Z38" i="19"/>
  <c r="S38" i="19"/>
  <c r="O38" i="19"/>
  <c r="N38" i="19"/>
  <c r="M38" i="19"/>
  <c r="I38" i="19"/>
  <c r="F38" i="19"/>
  <c r="E38" i="19"/>
  <c r="C38" i="19"/>
  <c r="AW37" i="19"/>
  <c r="AV37" i="19"/>
  <c r="AU37" i="19"/>
  <c r="AT37" i="19"/>
  <c r="AS37" i="19"/>
  <c r="AR37" i="19"/>
  <c r="AQ37" i="19"/>
  <c r="AP37" i="19"/>
  <c r="AO37" i="19"/>
  <c r="AN37" i="19"/>
  <c r="AM37" i="19"/>
  <c r="AL37" i="19"/>
  <c r="AK37" i="19"/>
  <c r="AJ37" i="19"/>
  <c r="AI37" i="19"/>
  <c r="AH37" i="19"/>
  <c r="AG37" i="19"/>
  <c r="AF37" i="19"/>
  <c r="AE37" i="19"/>
  <c r="AD37" i="19"/>
  <c r="AC37" i="19"/>
  <c r="AB37" i="19"/>
  <c r="AA37" i="19"/>
  <c r="Z37" i="19"/>
  <c r="Y37" i="19"/>
  <c r="X37" i="19"/>
  <c r="W37" i="19"/>
  <c r="V37" i="19"/>
  <c r="U37" i="19"/>
  <c r="T37" i="19"/>
  <c r="S37" i="19"/>
  <c r="R37" i="19"/>
  <c r="Q37" i="19"/>
  <c r="P37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C37" i="19"/>
  <c r="B37" i="19"/>
  <c r="AX36" i="19"/>
  <c r="AX37" i="19" s="1"/>
  <c r="O35" i="19"/>
  <c r="N35" i="19"/>
  <c r="M35" i="19"/>
  <c r="AX34" i="19"/>
  <c r="AW34" i="19"/>
  <c r="AV34" i="19"/>
  <c r="AU34" i="19"/>
  <c r="AT34" i="19"/>
  <c r="AS34" i="19"/>
  <c r="AR34" i="19"/>
  <c r="AQ34" i="19"/>
  <c r="AP34" i="19"/>
  <c r="AO34" i="19"/>
  <c r="AN34" i="19"/>
  <c r="AM34" i="19"/>
  <c r="AL34" i="19"/>
  <c r="AK34" i="19"/>
  <c r="AJ34" i="19"/>
  <c r="AI34" i="19"/>
  <c r="AH34" i="19"/>
  <c r="AG34" i="19"/>
  <c r="AF34" i="19"/>
  <c r="AE34" i="19"/>
  <c r="AD34" i="19"/>
  <c r="AC34" i="19"/>
  <c r="AB34" i="19"/>
  <c r="AA34" i="19"/>
  <c r="Z34" i="19"/>
  <c r="Y34" i="19"/>
  <c r="X34" i="19"/>
  <c r="W34" i="19"/>
  <c r="V34" i="19"/>
  <c r="U34" i="19"/>
  <c r="T34" i="19"/>
  <c r="S34" i="19"/>
  <c r="R34" i="19"/>
  <c r="Q34" i="19"/>
  <c r="P34" i="19"/>
  <c r="L34" i="19"/>
  <c r="K34" i="19"/>
  <c r="J34" i="19"/>
  <c r="I34" i="19"/>
  <c r="H34" i="19"/>
  <c r="G34" i="19"/>
  <c r="F34" i="19"/>
  <c r="E34" i="19"/>
  <c r="D34" i="19"/>
  <c r="C34" i="19"/>
  <c r="B34" i="19"/>
  <c r="AU32" i="19"/>
  <c r="AU29" i="19" s="1"/>
  <c r="AU119" i="19" s="1"/>
  <c r="AT32" i="19"/>
  <c r="AT29" i="19" s="1"/>
  <c r="AT119" i="19" s="1"/>
  <c r="Z32" i="19"/>
  <c r="Z29" i="19" s="1"/>
  <c r="Z119" i="19" s="1"/>
  <c r="R32" i="19"/>
  <c r="R29" i="19" s="1"/>
  <c r="R119" i="19" s="1"/>
  <c r="J32" i="19"/>
  <c r="J29" i="19" s="1"/>
  <c r="J119" i="19" s="1"/>
  <c r="I32" i="19"/>
  <c r="I29" i="19" s="1"/>
  <c r="I119" i="19" s="1"/>
  <c r="AW31" i="19"/>
  <c r="AV31" i="19"/>
  <c r="AU31" i="19"/>
  <c r="AT31" i="19"/>
  <c r="AS31" i="19"/>
  <c r="AR31" i="19"/>
  <c r="AQ31" i="19"/>
  <c r="AP31" i="19"/>
  <c r="AO31" i="19"/>
  <c r="AN31" i="19"/>
  <c r="AM31" i="19"/>
  <c r="AL31" i="19"/>
  <c r="AK31" i="19"/>
  <c r="AJ31" i="19"/>
  <c r="AI31" i="19"/>
  <c r="AH31" i="19"/>
  <c r="AG31" i="19"/>
  <c r="AF31" i="19"/>
  <c r="AE31" i="19"/>
  <c r="AD31" i="19"/>
  <c r="AC31" i="19"/>
  <c r="AB31" i="19"/>
  <c r="AA31" i="19"/>
  <c r="Z31" i="19"/>
  <c r="Y31" i="19"/>
  <c r="X31" i="19"/>
  <c r="X29" i="19" s="1"/>
  <c r="X119" i="19" s="1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E29" i="19" s="1"/>
  <c r="E119" i="19" s="1"/>
  <c r="D31" i="19"/>
  <c r="C31" i="19"/>
  <c r="B31" i="19"/>
  <c r="AC29" i="19"/>
  <c r="AC119" i="19" s="1"/>
  <c r="H29" i="19"/>
  <c r="H119" i="19" s="1"/>
  <c r="AW27" i="19"/>
  <c r="AW32" i="19" s="1"/>
  <c r="AW29" i="19" s="1"/>
  <c r="AW119" i="19" s="1"/>
  <c r="AB27" i="19"/>
  <c r="AB32" i="19" s="1"/>
  <c r="AB29" i="19" s="1"/>
  <c r="AB119" i="19" s="1"/>
  <c r="AA27" i="19"/>
  <c r="AA32" i="19" s="1"/>
  <c r="AA29" i="19" s="1"/>
  <c r="AA119" i="19" s="1"/>
  <c r="Q27" i="19"/>
  <c r="Q32" i="19" s="1"/>
  <c r="Q29" i="19" s="1"/>
  <c r="Q119" i="19" s="1"/>
  <c r="K27" i="19"/>
  <c r="K32" i="19" s="1"/>
  <c r="K29" i="19" s="1"/>
  <c r="K119" i="19" s="1"/>
  <c r="J27" i="19"/>
  <c r="I27" i="19"/>
  <c r="G27" i="19"/>
  <c r="G32" i="19" s="1"/>
  <c r="G29" i="19" s="1"/>
  <c r="G119" i="19" s="1"/>
  <c r="F27" i="19"/>
  <c r="F32" i="19" s="1"/>
  <c r="F29" i="19" s="1"/>
  <c r="F119" i="19" s="1"/>
  <c r="E27" i="19"/>
  <c r="E32" i="19" s="1"/>
  <c r="AW26" i="19"/>
  <c r="AV26" i="19"/>
  <c r="AU26" i="19"/>
  <c r="AT26" i="19"/>
  <c r="AS26" i="19"/>
  <c r="AR26" i="19"/>
  <c r="AQ26" i="19"/>
  <c r="AP26" i="19"/>
  <c r="AO26" i="19"/>
  <c r="AN26" i="19"/>
  <c r="AM26" i="19"/>
  <c r="AL26" i="19"/>
  <c r="AK26" i="19"/>
  <c r="AJ26" i="19"/>
  <c r="AI26" i="19"/>
  <c r="AH26" i="19"/>
  <c r="AG26" i="19"/>
  <c r="AG27" i="19" s="1"/>
  <c r="AG32" i="19" s="1"/>
  <c r="AG29" i="19" s="1"/>
  <c r="AG119" i="19" s="1"/>
  <c r="AF26" i="19"/>
  <c r="AF27" i="19" s="1"/>
  <c r="AF32" i="19" s="1"/>
  <c r="AF29" i="19" s="1"/>
  <c r="AF119" i="19" s="1"/>
  <c r="AE26" i="19"/>
  <c r="AD26" i="19"/>
  <c r="AD27" i="19" s="1"/>
  <c r="AD32" i="19" s="1"/>
  <c r="AD29" i="19" s="1"/>
  <c r="AD119" i="19" s="1"/>
  <c r="AC26" i="19"/>
  <c r="AC27" i="19" s="1"/>
  <c r="AC32" i="19" s="1"/>
  <c r="AB26" i="19"/>
  <c r="AA26" i="19"/>
  <c r="Z26" i="19"/>
  <c r="Y26" i="19"/>
  <c r="X26" i="19"/>
  <c r="W26" i="19"/>
  <c r="V26" i="19"/>
  <c r="U26" i="19"/>
  <c r="T26" i="19"/>
  <c r="S26" i="19"/>
  <c r="R26" i="19"/>
  <c r="Q26" i="19"/>
  <c r="P26" i="19"/>
  <c r="O26" i="19"/>
  <c r="N26" i="19"/>
  <c r="M26" i="19"/>
  <c r="L26" i="19"/>
  <c r="K26" i="19"/>
  <c r="J26" i="19"/>
  <c r="I26" i="19"/>
  <c r="H26" i="19"/>
  <c r="H27" i="19" s="1"/>
  <c r="H32" i="19" s="1"/>
  <c r="G26" i="19"/>
  <c r="F26" i="19"/>
  <c r="E26" i="19"/>
  <c r="D26" i="19"/>
  <c r="C26" i="19"/>
  <c r="B26" i="19"/>
  <c r="AX25" i="19"/>
  <c r="AW25" i="19"/>
  <c r="AV25" i="19"/>
  <c r="AU25" i="19"/>
  <c r="AT25" i="19"/>
  <c r="AS25" i="19"/>
  <c r="AR25" i="19"/>
  <c r="AR27" i="19" s="1"/>
  <c r="AR32" i="19" s="1"/>
  <c r="AR29" i="19" s="1"/>
  <c r="AR119" i="19" s="1"/>
  <c r="AQ25" i="19"/>
  <c r="AQ27" i="19" s="1"/>
  <c r="AQ32" i="19" s="1"/>
  <c r="AP25" i="19"/>
  <c r="AO25" i="19"/>
  <c r="AN25" i="19"/>
  <c r="AM25" i="19"/>
  <c r="AL25" i="19"/>
  <c r="AK25" i="19"/>
  <c r="AJ25" i="19"/>
  <c r="AI25" i="19"/>
  <c r="AH25" i="19"/>
  <c r="AG25" i="19"/>
  <c r="AF25" i="19"/>
  <c r="AE25" i="19"/>
  <c r="AD25" i="19"/>
  <c r="AC25" i="19"/>
  <c r="AB25" i="19"/>
  <c r="AA25" i="19"/>
  <c r="Z25" i="19"/>
  <c r="Y25" i="19"/>
  <c r="X25" i="19"/>
  <c r="W25" i="19"/>
  <c r="V25" i="19"/>
  <c r="V27" i="19" s="1"/>
  <c r="V32" i="19" s="1"/>
  <c r="V29" i="19" s="1"/>
  <c r="V119" i="19" s="1"/>
  <c r="U25" i="19"/>
  <c r="U27" i="19" s="1"/>
  <c r="U32" i="19" s="1"/>
  <c r="T25" i="19"/>
  <c r="S25" i="19"/>
  <c r="R25" i="19"/>
  <c r="Q25" i="19"/>
  <c r="P25" i="19"/>
  <c r="O25" i="19"/>
  <c r="N25" i="19"/>
  <c r="M25" i="19"/>
  <c r="L25" i="19"/>
  <c r="K25" i="19"/>
  <c r="J25" i="19"/>
  <c r="I25" i="19"/>
  <c r="H25" i="19"/>
  <c r="G25" i="19"/>
  <c r="F25" i="19"/>
  <c r="E25" i="19"/>
  <c r="D25" i="19"/>
  <c r="C25" i="19"/>
  <c r="B25" i="19"/>
  <c r="AX24" i="19"/>
  <c r="AW24" i="19"/>
  <c r="AV24" i="19"/>
  <c r="AV27" i="19" s="1"/>
  <c r="AV32" i="19" s="1"/>
  <c r="AV29" i="19" s="1"/>
  <c r="AV119" i="19" s="1"/>
  <c r="AU24" i="19"/>
  <c r="AU27" i="19" s="1"/>
  <c r="AT24" i="19"/>
  <c r="AT27" i="19" s="1"/>
  <c r="AS24" i="19"/>
  <c r="AR24" i="19"/>
  <c r="AQ24" i="19"/>
  <c r="AP24" i="19"/>
  <c r="AP27" i="19" s="1"/>
  <c r="AP32" i="19" s="1"/>
  <c r="AP29" i="19" s="1"/>
  <c r="AP119" i="19" s="1"/>
  <c r="AO24" i="19"/>
  <c r="AO27" i="19" s="1"/>
  <c r="AO32" i="19" s="1"/>
  <c r="AO29" i="19" s="1"/>
  <c r="AO119" i="19" s="1"/>
  <c r="AN24" i="19"/>
  <c r="AN27" i="19" s="1"/>
  <c r="AN32" i="19" s="1"/>
  <c r="AN29" i="19" s="1"/>
  <c r="AN119" i="19" s="1"/>
  <c r="AM24" i="19"/>
  <c r="AL24" i="19"/>
  <c r="AL27" i="19" s="1"/>
  <c r="AL32" i="19" s="1"/>
  <c r="AL29" i="19" s="1"/>
  <c r="AL119" i="19" s="1"/>
  <c r="AK24" i="19"/>
  <c r="AK27" i="19" s="1"/>
  <c r="AK32" i="19" s="1"/>
  <c r="AK29" i="19" s="1"/>
  <c r="AK119" i="19" s="1"/>
  <c r="AJ24" i="19"/>
  <c r="AJ27" i="19" s="1"/>
  <c r="AJ32" i="19" s="1"/>
  <c r="AJ29" i="19" s="1"/>
  <c r="AJ119" i="19" s="1"/>
  <c r="AI24" i="19"/>
  <c r="AI27" i="19" s="1"/>
  <c r="AI32" i="19" s="1"/>
  <c r="AI29" i="19" s="1"/>
  <c r="AI119" i="19" s="1"/>
  <c r="AH24" i="19"/>
  <c r="AG24" i="19"/>
  <c r="AF24" i="19"/>
  <c r="AE24" i="19"/>
  <c r="AD24" i="19"/>
  <c r="AC24" i="19"/>
  <c r="AB24" i="19"/>
  <c r="AA24" i="19"/>
  <c r="Z24" i="19"/>
  <c r="Z27" i="19" s="1"/>
  <c r="Y24" i="19"/>
  <c r="X24" i="19"/>
  <c r="X27" i="19" s="1"/>
  <c r="X32" i="19" s="1"/>
  <c r="W24" i="19"/>
  <c r="V24" i="19"/>
  <c r="U24" i="19"/>
  <c r="T24" i="19"/>
  <c r="T27" i="19" s="1"/>
  <c r="T32" i="19" s="1"/>
  <c r="T29" i="19" s="1"/>
  <c r="T119" i="19" s="1"/>
  <c r="S24" i="19"/>
  <c r="S27" i="19" s="1"/>
  <c r="S32" i="19" s="1"/>
  <c r="S29" i="19" s="1"/>
  <c r="S119" i="19" s="1"/>
  <c r="R24" i="19"/>
  <c r="R27" i="19" s="1"/>
  <c r="Q24" i="19"/>
  <c r="P24" i="19"/>
  <c r="P27" i="19" s="1"/>
  <c r="P32" i="19" s="1"/>
  <c r="P29" i="19" s="1"/>
  <c r="P119" i="19" s="1"/>
  <c r="O24" i="19"/>
  <c r="O27" i="19" s="1"/>
  <c r="O32" i="19" s="1"/>
  <c r="O29" i="19" s="1"/>
  <c r="O119" i="19" s="1"/>
  <c r="N24" i="19"/>
  <c r="N27" i="19" s="1"/>
  <c r="N32" i="19" s="1"/>
  <c r="N29" i="19" s="1"/>
  <c r="N119" i="19" s="1"/>
  <c r="M24" i="19"/>
  <c r="M27" i="19" s="1"/>
  <c r="M32" i="19" s="1"/>
  <c r="M29" i="19" s="1"/>
  <c r="M119" i="19" s="1"/>
  <c r="L24" i="19"/>
  <c r="K24" i="19"/>
  <c r="J24" i="19"/>
  <c r="I24" i="19"/>
  <c r="H24" i="19"/>
  <c r="G24" i="19"/>
  <c r="F24" i="19"/>
  <c r="E24" i="19"/>
  <c r="D24" i="19"/>
  <c r="D27" i="19" s="1"/>
  <c r="D32" i="19" s="1"/>
  <c r="C24" i="19"/>
  <c r="B24" i="19"/>
  <c r="B27" i="19" s="1"/>
  <c r="B32" i="19" s="1"/>
  <c r="BN22" i="19"/>
  <c r="BL22" i="19"/>
  <c r="BK22" i="19"/>
  <c r="BJ22" i="19"/>
  <c r="BI22" i="19"/>
  <c r="BH22" i="19"/>
  <c r="BG22" i="19"/>
  <c r="BD22" i="19"/>
  <c r="AY22" i="19"/>
  <c r="AM22" i="19"/>
  <c r="AL22" i="19"/>
  <c r="AC22" i="19"/>
  <c r="V22" i="19"/>
  <c r="T22" i="19"/>
  <c r="S22" i="19"/>
  <c r="R22" i="19"/>
  <c r="Q22" i="19"/>
  <c r="AQ19" i="19"/>
  <c r="AQ238" i="19" s="1"/>
  <c r="AP19" i="19"/>
  <c r="AP238" i="19" s="1"/>
  <c r="AO19" i="19"/>
  <c r="AO238" i="19" s="1"/>
  <c r="AN19" i="19"/>
  <c r="AN238" i="19" s="1"/>
  <c r="AM19" i="19"/>
  <c r="AM238" i="19" s="1"/>
  <c r="AL19" i="19"/>
  <c r="AL238" i="19" s="1"/>
  <c r="AK19" i="19"/>
  <c r="AK238" i="19" s="1"/>
  <c r="AJ19" i="19"/>
  <c r="AJ238" i="19" s="1"/>
  <c r="AI19" i="19"/>
  <c r="AI238" i="19" s="1"/>
  <c r="AG19" i="19"/>
  <c r="AG238" i="19" s="1"/>
  <c r="AF19" i="19"/>
  <c r="AF238" i="19" s="1"/>
  <c r="AE19" i="19"/>
  <c r="AE238" i="19" s="1"/>
  <c r="AD19" i="19"/>
  <c r="AD238" i="19" s="1"/>
  <c r="AC19" i="19"/>
  <c r="AC238" i="19" s="1"/>
  <c r="AB19" i="19"/>
  <c r="AB238" i="19" s="1"/>
  <c r="Z19" i="19"/>
  <c r="Z238" i="19" s="1"/>
  <c r="Y19" i="19"/>
  <c r="Y238" i="19" s="1"/>
  <c r="X19" i="19"/>
  <c r="X238" i="19" s="1"/>
  <c r="W19" i="19"/>
  <c r="W238" i="19" s="1"/>
  <c r="V19" i="19"/>
  <c r="V238" i="19" s="1"/>
  <c r="U19" i="19"/>
  <c r="U238" i="19" s="1"/>
  <c r="T19" i="19"/>
  <c r="T238" i="19" s="1"/>
  <c r="S19" i="19"/>
  <c r="S238" i="19" s="1"/>
  <c r="R19" i="19"/>
  <c r="R238" i="19" s="1"/>
  <c r="Q19" i="19"/>
  <c r="Q238" i="19" s="1"/>
  <c r="P19" i="19"/>
  <c r="P238" i="19" s="1"/>
  <c r="O19" i="19"/>
  <c r="O238" i="19" s="1"/>
  <c r="N19" i="19"/>
  <c r="N238" i="19" s="1"/>
  <c r="M19" i="19"/>
  <c r="M238" i="19" s="1"/>
  <c r="K19" i="19"/>
  <c r="K238" i="19" s="1"/>
  <c r="J19" i="19"/>
  <c r="I19" i="19"/>
  <c r="I238" i="19" s="1"/>
  <c r="H19" i="19"/>
  <c r="H238" i="19" s="1"/>
  <c r="G19" i="19"/>
  <c r="F19" i="19"/>
  <c r="F238" i="19" s="1"/>
  <c r="D19" i="19"/>
  <c r="D238" i="19" s="1"/>
  <c r="C19" i="19"/>
  <c r="C238" i="19" s="1"/>
  <c r="B19" i="19"/>
  <c r="B238" i="19" s="1"/>
  <c r="AS18" i="19"/>
  <c r="AS237" i="19" s="1"/>
  <c r="AR18" i="19"/>
  <c r="AR237" i="19" s="1"/>
  <c r="F18" i="19"/>
  <c r="F237" i="19" s="1"/>
  <c r="AV17" i="19"/>
  <c r="AW7" i="19" s="1"/>
  <c r="AW10" i="19" s="1"/>
  <c r="AU17" i="19"/>
  <c r="AT17" i="19"/>
  <c r="AS17" i="19"/>
  <c r="AR17" i="19"/>
  <c r="AQ17" i="19"/>
  <c r="AR7" i="19" s="1"/>
  <c r="AP17" i="19"/>
  <c r="AO17" i="19"/>
  <c r="AN17" i="19"/>
  <c r="AM17" i="19"/>
  <c r="AL17" i="19"/>
  <c r="AK17" i="19"/>
  <c r="AJ17" i="19"/>
  <c r="AI17" i="19"/>
  <c r="AH17" i="19"/>
  <c r="AG17" i="19"/>
  <c r="AF17" i="19"/>
  <c r="AE17" i="19"/>
  <c r="AD17" i="19"/>
  <c r="AC17" i="19"/>
  <c r="AB17" i="19"/>
  <c r="AA17" i="19"/>
  <c r="AB7" i="19" s="1"/>
  <c r="Z17" i="19"/>
  <c r="AA7" i="19" s="1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G7" i="19" s="1"/>
  <c r="E17" i="19"/>
  <c r="F7" i="19" s="1"/>
  <c r="D17" i="19"/>
  <c r="E7" i="19" s="1"/>
  <c r="C17" i="19"/>
  <c r="B17" i="19"/>
  <c r="AO16" i="19"/>
  <c r="AB16" i="19"/>
  <c r="AB11" i="19" s="1"/>
  <c r="AB12" i="19" s="1"/>
  <c r="H16" i="19"/>
  <c r="H11" i="19" s="1"/>
  <c r="H12" i="19" s="1"/>
  <c r="AV15" i="19"/>
  <c r="AT15" i="19"/>
  <c r="AS15" i="19"/>
  <c r="AR15" i="19"/>
  <c r="AQ15" i="19"/>
  <c r="AP15" i="19"/>
  <c r="AO15" i="19"/>
  <c r="AN15" i="19"/>
  <c r="AM15" i="19"/>
  <c r="AL15" i="19"/>
  <c r="AK15" i="19"/>
  <c r="AJ15" i="19"/>
  <c r="AI15" i="19"/>
  <c r="AH15" i="19"/>
  <c r="AG15" i="19"/>
  <c r="AF15" i="19"/>
  <c r="AE15" i="19"/>
  <c r="AD15" i="19"/>
  <c r="AC15" i="19"/>
  <c r="AB15" i="19"/>
  <c r="Z15" i="19"/>
  <c r="X15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G15" i="19"/>
  <c r="F15" i="19"/>
  <c r="D15" i="19"/>
  <c r="B15" i="19"/>
  <c r="AV13" i="19"/>
  <c r="AU13" i="19"/>
  <c r="AT13" i="19"/>
  <c r="AS13" i="19"/>
  <c r="AR13" i="19"/>
  <c r="AQ13" i="19"/>
  <c r="AP13" i="19"/>
  <c r="AO13" i="19"/>
  <c r="AN13" i="19"/>
  <c r="AM13" i="19"/>
  <c r="AL13" i="19"/>
  <c r="AK13" i="19"/>
  <c r="AJ13" i="19"/>
  <c r="AI13" i="19"/>
  <c r="AH13" i="19"/>
  <c r="AG13" i="19"/>
  <c r="AF13" i="19"/>
  <c r="AE13" i="19"/>
  <c r="AD13" i="19"/>
  <c r="AC13" i="19"/>
  <c r="AB13" i="19"/>
  <c r="AA13" i="19"/>
  <c r="Z13" i="19"/>
  <c r="Y13" i="19"/>
  <c r="X13" i="19"/>
  <c r="W13" i="19"/>
  <c r="V13" i="19"/>
  <c r="U13" i="19"/>
  <c r="T13" i="19"/>
  <c r="S13" i="19"/>
  <c r="R13" i="19"/>
  <c r="Q13" i="19"/>
  <c r="P13" i="19"/>
  <c r="O13" i="19"/>
  <c r="N13" i="19"/>
  <c r="M13" i="19"/>
  <c r="L13" i="19"/>
  <c r="K13" i="19"/>
  <c r="J13" i="19"/>
  <c r="I13" i="19"/>
  <c r="H13" i="19"/>
  <c r="G13" i="19"/>
  <c r="F13" i="19"/>
  <c r="E13" i="19"/>
  <c r="D13" i="19"/>
  <c r="C13" i="19"/>
  <c r="B13" i="19"/>
  <c r="AS11" i="19"/>
  <c r="AS12" i="19" s="1"/>
  <c r="R11" i="19"/>
  <c r="R12" i="19" s="1"/>
  <c r="AP10" i="19"/>
  <c r="T10" i="19"/>
  <c r="S10" i="19"/>
  <c r="S16" i="19" s="1"/>
  <c r="AV9" i="19"/>
  <c r="AU9" i="19"/>
  <c r="AT9" i="19"/>
  <c r="AS9" i="19"/>
  <c r="AS10" i="19" s="1"/>
  <c r="AS16" i="19" s="1"/>
  <c r="AR9" i="19"/>
  <c r="AR10" i="19" s="1"/>
  <c r="AR16" i="19" s="1"/>
  <c r="AR11" i="19" s="1"/>
  <c r="AR12" i="19" s="1"/>
  <c r="AP9" i="19"/>
  <c r="AO9" i="19"/>
  <c r="AN9" i="19"/>
  <c r="AN10" i="19" s="1"/>
  <c r="AN16" i="19" s="1"/>
  <c r="AM9" i="19"/>
  <c r="AL9" i="19"/>
  <c r="AL10" i="19" s="1"/>
  <c r="AL16" i="19" s="1"/>
  <c r="AL11" i="19" s="1"/>
  <c r="AL12" i="19" s="1"/>
  <c r="AK9" i="19"/>
  <c r="AK10" i="19" s="1"/>
  <c r="AK16" i="19" s="1"/>
  <c r="AK11" i="19" s="1"/>
  <c r="AK12" i="19" s="1"/>
  <c r="AJ9" i="19"/>
  <c r="AJ10" i="19" s="1"/>
  <c r="AJ16" i="19" s="1"/>
  <c r="AJ11" i="19" s="1"/>
  <c r="AJ12" i="19" s="1"/>
  <c r="AH9" i="19"/>
  <c r="AH10" i="19" s="1"/>
  <c r="AH16" i="19" s="1"/>
  <c r="AG9" i="19"/>
  <c r="AF9" i="19"/>
  <c r="AE9" i="19"/>
  <c r="AD9" i="19"/>
  <c r="AC9" i="19"/>
  <c r="Z9" i="19"/>
  <c r="Y9" i="19"/>
  <c r="X9" i="19"/>
  <c r="W9" i="19"/>
  <c r="V9" i="19"/>
  <c r="T9" i="19"/>
  <c r="S9" i="19"/>
  <c r="R9" i="19"/>
  <c r="R10" i="19" s="1"/>
  <c r="R16" i="19" s="1"/>
  <c r="R18" i="19" s="1"/>
  <c r="R237" i="19" s="1"/>
  <c r="Q9" i="19"/>
  <c r="P9" i="19"/>
  <c r="O9" i="19"/>
  <c r="O10" i="19" s="1"/>
  <c r="O16" i="19" s="1"/>
  <c r="O11" i="19" s="1"/>
  <c r="O12" i="19" s="1"/>
  <c r="N9" i="19"/>
  <c r="N10" i="19" s="1"/>
  <c r="N16" i="19" s="1"/>
  <c r="N11" i="19" s="1"/>
  <c r="N12" i="19" s="1"/>
  <c r="M9" i="19"/>
  <c r="M10" i="19" s="1"/>
  <c r="M16" i="19" s="1"/>
  <c r="L9" i="19"/>
  <c r="L10" i="19" s="1"/>
  <c r="L16" i="19" s="1"/>
  <c r="K9" i="19"/>
  <c r="K10" i="19" s="1"/>
  <c r="K16" i="19" s="1"/>
  <c r="J9" i="19"/>
  <c r="I9" i="19"/>
  <c r="H9" i="19"/>
  <c r="G9" i="19"/>
  <c r="D9" i="19"/>
  <c r="C9" i="19"/>
  <c r="B9" i="19"/>
  <c r="B10" i="19" s="1"/>
  <c r="AT7" i="19"/>
  <c r="AS7" i="19"/>
  <c r="AP7" i="19"/>
  <c r="AO7" i="19"/>
  <c r="AO10" i="19" s="1"/>
  <c r="AN7" i="19"/>
  <c r="AL7" i="19"/>
  <c r="AK7" i="19"/>
  <c r="AJ7" i="19"/>
  <c r="AI7" i="19"/>
  <c r="AH7" i="19"/>
  <c r="AG7" i="19"/>
  <c r="X7" i="19"/>
  <c r="W7" i="19"/>
  <c r="T7" i="19"/>
  <c r="S7" i="19"/>
  <c r="R7" i="19"/>
  <c r="Q7" i="19"/>
  <c r="P7" i="19"/>
  <c r="O7" i="19"/>
  <c r="N7" i="19"/>
  <c r="M7" i="19"/>
  <c r="L7" i="19"/>
  <c r="K7" i="19"/>
  <c r="H7" i="19"/>
  <c r="H10" i="19" s="1"/>
  <c r="AX6" i="19"/>
  <c r="AW6" i="19"/>
  <c r="AV6" i="19"/>
  <c r="AU6" i="19"/>
  <c r="AT6" i="19"/>
  <c r="AS6" i="19"/>
  <c r="AR6" i="19"/>
  <c r="AQ6" i="19"/>
  <c r="AP6" i="19"/>
  <c r="AO6" i="19"/>
  <c r="AN6" i="19"/>
  <c r="AM6" i="19"/>
  <c r="AL6" i="19"/>
  <c r="AK6" i="19"/>
  <c r="AJ6" i="19"/>
  <c r="AI6" i="19"/>
  <c r="AH6" i="19"/>
  <c r="AG6" i="19"/>
  <c r="AF6" i="19"/>
  <c r="AE6" i="19"/>
  <c r="AD6" i="19"/>
  <c r="AC6" i="19"/>
  <c r="AB6" i="19"/>
  <c r="AA6" i="19"/>
  <c r="Z6" i="19"/>
  <c r="Y6" i="19"/>
  <c r="X6" i="19"/>
  <c r="W6" i="19"/>
  <c r="V6" i="19"/>
  <c r="U6" i="19"/>
  <c r="T6" i="19"/>
  <c r="S6" i="19"/>
  <c r="R6" i="19"/>
  <c r="Q6" i="19"/>
  <c r="P6" i="19"/>
  <c r="O6" i="19"/>
  <c r="N6" i="19"/>
  <c r="M6" i="19"/>
  <c r="L6" i="19"/>
  <c r="K6" i="19"/>
  <c r="J6" i="19"/>
  <c r="I6" i="19"/>
  <c r="H6" i="19"/>
  <c r="G6" i="19"/>
  <c r="F6" i="19"/>
  <c r="E6" i="19"/>
  <c r="D6" i="19"/>
  <c r="C6" i="19"/>
  <c r="B6" i="19"/>
  <c r="AX5" i="19"/>
  <c r="AW5" i="19"/>
  <c r="AV5" i="19"/>
  <c r="AU5" i="19"/>
  <c r="AT5" i="19"/>
  <c r="AS5" i="19"/>
  <c r="AR5" i="19"/>
  <c r="AQ5" i="19"/>
  <c r="AP5" i="19"/>
  <c r="AO5" i="19"/>
  <c r="AN5" i="19"/>
  <c r="AM5" i="19"/>
  <c r="AL5" i="19"/>
  <c r="AK5" i="19"/>
  <c r="AJ5" i="19"/>
  <c r="AI5" i="19"/>
  <c r="AH5" i="19"/>
  <c r="AG5" i="19"/>
  <c r="AF5" i="19"/>
  <c r="AE5" i="19"/>
  <c r="AD5" i="19"/>
  <c r="AC5" i="19"/>
  <c r="AB5" i="19"/>
  <c r="AA5" i="19"/>
  <c r="Z5" i="19"/>
  <c r="Y5" i="19"/>
  <c r="X5" i="19"/>
  <c r="W5" i="19"/>
  <c r="V5" i="19"/>
  <c r="U5" i="19"/>
  <c r="T5" i="19"/>
  <c r="S5" i="19"/>
  <c r="R5" i="19"/>
  <c r="Q5" i="19"/>
  <c r="P5" i="19"/>
  <c r="O5" i="19"/>
  <c r="N5" i="19"/>
  <c r="M5" i="19"/>
  <c r="L5" i="19"/>
  <c r="K5" i="19"/>
  <c r="J5" i="19"/>
  <c r="I5" i="19"/>
  <c r="H5" i="19"/>
  <c r="G5" i="19"/>
  <c r="F5" i="19"/>
  <c r="E5" i="19"/>
  <c r="D5" i="19"/>
  <c r="C5" i="19"/>
  <c r="B5" i="19"/>
  <c r="AY3" i="19"/>
  <c r="BR2" i="19"/>
  <c r="BQ2" i="19"/>
  <c r="BP2" i="19"/>
  <c r="BO2" i="19"/>
  <c r="BN2" i="19"/>
  <c r="BM2" i="19"/>
  <c r="BM22" i="19" s="1"/>
  <c r="BL2" i="19"/>
  <c r="BK2" i="19"/>
  <c r="BK86" i="19" s="1"/>
  <c r="BJ2" i="19"/>
  <c r="BJ86" i="19" s="1"/>
  <c r="BI2" i="19"/>
  <c r="BI102" i="19" s="1"/>
  <c r="BH2" i="19"/>
  <c r="BH102" i="19" s="1"/>
  <c r="BG2" i="19"/>
  <c r="BG102" i="19" s="1"/>
  <c r="BF2" i="19"/>
  <c r="BF86" i="19" s="1"/>
  <c r="BE2" i="19"/>
  <c r="BE86" i="19" s="1"/>
  <c r="BD2" i="19"/>
  <c r="BC2" i="19"/>
  <c r="BB2" i="19"/>
  <c r="BB86" i="19" s="1"/>
  <c r="BA2" i="19"/>
  <c r="BA102" i="19" s="1"/>
  <c r="AZ2" i="19"/>
  <c r="AZ178" i="19" s="1"/>
  <c r="AY2" i="19"/>
  <c r="AX2" i="19"/>
  <c r="AW2" i="19"/>
  <c r="AV2" i="19"/>
  <c r="AU2" i="19"/>
  <c r="AT2" i="19"/>
  <c r="AS2" i="19"/>
  <c r="AR2" i="19"/>
  <c r="AR118" i="19" s="1"/>
  <c r="AQ2" i="19"/>
  <c r="AQ102" i="19" s="1"/>
  <c r="AP2" i="19"/>
  <c r="AP102" i="19" s="1"/>
  <c r="AO2" i="19"/>
  <c r="AO139" i="19" s="1"/>
  <c r="AN2" i="19"/>
  <c r="AN139" i="19" s="1"/>
  <c r="AM2" i="19"/>
  <c r="AM86" i="19" s="1"/>
  <c r="AL2" i="19"/>
  <c r="AK2" i="19"/>
  <c r="AK22" i="19" s="1"/>
  <c r="AJ2" i="19"/>
  <c r="AI2" i="19"/>
  <c r="AH2" i="19"/>
  <c r="AH22" i="19" s="1"/>
  <c r="AG2" i="19"/>
  <c r="AF2" i="19"/>
  <c r="AE2" i="19"/>
  <c r="AE244" i="19" s="1"/>
  <c r="AD2" i="19"/>
  <c r="AD244" i="19" s="1"/>
  <c r="AC2" i="19"/>
  <c r="AB2" i="19"/>
  <c r="AA2" i="19"/>
  <c r="Z2" i="19"/>
  <c r="Y2" i="19"/>
  <c r="Y139" i="19" s="1"/>
  <c r="X2" i="19"/>
  <c r="W2" i="19"/>
  <c r="V2" i="19"/>
  <c r="V194" i="19" s="1"/>
  <c r="U2" i="19"/>
  <c r="T2" i="19"/>
  <c r="T102" i="19" s="1"/>
  <c r="S2" i="19"/>
  <c r="R2" i="19"/>
  <c r="Q2" i="19"/>
  <c r="P2" i="19"/>
  <c r="P178" i="19" s="1"/>
  <c r="O2" i="19"/>
  <c r="O178" i="19" s="1"/>
  <c r="N2" i="19"/>
  <c r="N102" i="19" s="1"/>
  <c r="M2" i="19"/>
  <c r="M86" i="19" s="1"/>
  <c r="L2" i="19"/>
  <c r="L155" i="19" s="1"/>
  <c r="K2" i="19"/>
  <c r="J2" i="19"/>
  <c r="J86" i="19" s="1"/>
  <c r="I2" i="19"/>
  <c r="H2" i="19"/>
  <c r="G2" i="19"/>
  <c r="G102" i="19" s="1"/>
  <c r="F2" i="19"/>
  <c r="E2" i="19"/>
  <c r="D2" i="19"/>
  <c r="C2" i="19"/>
  <c r="B2" i="19"/>
  <c r="AR242" i="18"/>
  <c r="AQ242" i="18"/>
  <c r="AP242" i="18"/>
  <c r="AO242" i="18"/>
  <c r="AN242" i="18"/>
  <c r="AM242" i="18"/>
  <c r="AL242" i="18"/>
  <c r="AK242" i="18"/>
  <c r="AJ242" i="18"/>
  <c r="AI242" i="18"/>
  <c r="AH242" i="18"/>
  <c r="AG242" i="18"/>
  <c r="AF242" i="18"/>
  <c r="AE242" i="18"/>
  <c r="AD242" i="18"/>
  <c r="AC242" i="18"/>
  <c r="AB242" i="18"/>
  <c r="AA242" i="18"/>
  <c r="Z242" i="18"/>
  <c r="Y242" i="18"/>
  <c r="X242" i="18"/>
  <c r="W242" i="18"/>
  <c r="V242" i="18"/>
  <c r="AU241" i="18"/>
  <c r="AT241" i="18"/>
  <c r="AR241" i="18"/>
  <c r="AQ241" i="18"/>
  <c r="AP241" i="18"/>
  <c r="AO241" i="18"/>
  <c r="AN241" i="18"/>
  <c r="AM241" i="18"/>
  <c r="AL241" i="18"/>
  <c r="AK241" i="18"/>
  <c r="AJ241" i="18"/>
  <c r="AI241" i="18"/>
  <c r="AH241" i="18"/>
  <c r="AG241" i="18"/>
  <c r="AF241" i="18"/>
  <c r="AE241" i="18"/>
  <c r="AD241" i="18"/>
  <c r="AC241" i="18"/>
  <c r="AB241" i="18"/>
  <c r="AA241" i="18"/>
  <c r="Z241" i="18"/>
  <c r="Y241" i="18"/>
  <c r="X241" i="18"/>
  <c r="W241" i="18"/>
  <c r="V241" i="18"/>
  <c r="AR240" i="18"/>
  <c r="AQ240" i="18"/>
  <c r="AP240" i="18"/>
  <c r="AO240" i="18"/>
  <c r="AN240" i="18"/>
  <c r="AM240" i="18"/>
  <c r="AL240" i="18"/>
  <c r="AK240" i="18"/>
  <c r="AJ240" i="18"/>
  <c r="AI240" i="18"/>
  <c r="AH240" i="18"/>
  <c r="AG240" i="18"/>
  <c r="AF240" i="18"/>
  <c r="AE240" i="18"/>
  <c r="AD240" i="18"/>
  <c r="AC240" i="18"/>
  <c r="AB240" i="18"/>
  <c r="AA240" i="18"/>
  <c r="Z240" i="18"/>
  <c r="Y240" i="18"/>
  <c r="X240" i="18"/>
  <c r="W240" i="18"/>
  <c r="V240" i="18"/>
  <c r="AZ239" i="18"/>
  <c r="AY239" i="18"/>
  <c r="AU239" i="18"/>
  <c r="AS239" i="18"/>
  <c r="AR239" i="18"/>
  <c r="AQ239" i="18"/>
  <c r="AP239" i="18"/>
  <c r="AO239" i="18"/>
  <c r="AN239" i="18"/>
  <c r="AM239" i="18"/>
  <c r="AL239" i="18"/>
  <c r="AK239" i="18"/>
  <c r="AJ239" i="18"/>
  <c r="AI239" i="18"/>
  <c r="AH239" i="18"/>
  <c r="AG239" i="18"/>
  <c r="AF239" i="18"/>
  <c r="AE239" i="18"/>
  <c r="AD239" i="18"/>
  <c r="AC239" i="18"/>
  <c r="AB239" i="18"/>
  <c r="AA239" i="18"/>
  <c r="Z239" i="18"/>
  <c r="Y239" i="18"/>
  <c r="X239" i="18"/>
  <c r="W239" i="18"/>
  <c r="V239" i="18"/>
  <c r="AR237" i="18"/>
  <c r="E237" i="18"/>
  <c r="B237" i="18"/>
  <c r="AY236" i="18"/>
  <c r="AX236" i="18"/>
  <c r="AW236" i="18"/>
  <c r="AV236" i="18"/>
  <c r="AU236" i="18"/>
  <c r="J236" i="18"/>
  <c r="I236" i="18"/>
  <c r="F236" i="18"/>
  <c r="BP235" i="18"/>
  <c r="BI235" i="18"/>
  <c r="BG235" i="18"/>
  <c r="BC235" i="18"/>
  <c r="BB235" i="18"/>
  <c r="BA235" i="18"/>
  <c r="AZ235" i="18"/>
  <c r="AY235" i="18"/>
  <c r="AY237" i="18" s="1"/>
  <c r="AX235" i="18"/>
  <c r="AX237" i="18" s="1"/>
  <c r="AV235" i="18"/>
  <c r="AV237" i="18" s="1"/>
  <c r="AU235" i="18"/>
  <c r="AU237" i="18" s="1"/>
  <c r="AT235" i="18"/>
  <c r="AR235" i="18"/>
  <c r="AK235" i="18"/>
  <c r="AG235" i="18"/>
  <c r="AF235" i="18"/>
  <c r="AE235" i="18"/>
  <c r="AB235" i="18"/>
  <c r="AA235" i="18"/>
  <c r="Z235" i="18"/>
  <c r="Y235" i="18"/>
  <c r="X235" i="18"/>
  <c r="V235" i="18"/>
  <c r="V237" i="18" s="1"/>
  <c r="O235" i="18"/>
  <c r="N235" i="18"/>
  <c r="K235" i="18"/>
  <c r="J235" i="18"/>
  <c r="J237" i="18" s="1"/>
  <c r="F235" i="18"/>
  <c r="F237" i="18" s="1"/>
  <c r="D235" i="18"/>
  <c r="C235" i="18"/>
  <c r="B235" i="18"/>
  <c r="BR233" i="18"/>
  <c r="BQ233" i="18"/>
  <c r="BQ235" i="18" s="1"/>
  <c r="BP233" i="18"/>
  <c r="BO233" i="18"/>
  <c r="BO235" i="18" s="1"/>
  <c r="BN233" i="18"/>
  <c r="BM233" i="18"/>
  <c r="BL233" i="18"/>
  <c r="BK233" i="18"/>
  <c r="BK235" i="18" s="1"/>
  <c r="BJ233" i="18"/>
  <c r="BJ235" i="18" s="1"/>
  <c r="BI233" i="18"/>
  <c r="BH233" i="18"/>
  <c r="BG233" i="18"/>
  <c r="BF233" i="18"/>
  <c r="BF235" i="18" s="1"/>
  <c r="BE233" i="18"/>
  <c r="BE235" i="18" s="1"/>
  <c r="BD233" i="18"/>
  <c r="BC233" i="18"/>
  <c r="BB233" i="18"/>
  <c r="BA233" i="18"/>
  <c r="AZ233" i="18"/>
  <c r="AY233" i="18"/>
  <c r="AX233" i="18"/>
  <c r="AW233" i="18"/>
  <c r="AW235" i="18" s="1"/>
  <c r="AW237" i="18" s="1"/>
  <c r="AV233" i="18"/>
  <c r="AU233" i="18"/>
  <c r="AT233" i="18"/>
  <c r="AS233" i="18"/>
  <c r="AS235" i="18" s="1"/>
  <c r="AR233" i="18"/>
  <c r="AQ233" i="18"/>
  <c r="AP233" i="18"/>
  <c r="AO233" i="18"/>
  <c r="AO235" i="18" s="1"/>
  <c r="AN233" i="18"/>
  <c r="AN235" i="18" s="1"/>
  <c r="AM233" i="18"/>
  <c r="AM235" i="18" s="1"/>
  <c r="AM237" i="18" s="1"/>
  <c r="AL233" i="18"/>
  <c r="AK233" i="18"/>
  <c r="AJ233" i="18"/>
  <c r="AJ235" i="18" s="1"/>
  <c r="AI233" i="18"/>
  <c r="AI235" i="18" s="1"/>
  <c r="AH233" i="18"/>
  <c r="AG233" i="18"/>
  <c r="AF233" i="18"/>
  <c r="AE233" i="18"/>
  <c r="AD233" i="18"/>
  <c r="AD235" i="18" s="1"/>
  <c r="AC233" i="18"/>
  <c r="AC235" i="18" s="1"/>
  <c r="AB233" i="18"/>
  <c r="AA233" i="18"/>
  <c r="Z233" i="18"/>
  <c r="Y233" i="18"/>
  <c r="X233" i="18"/>
  <c r="W233" i="18"/>
  <c r="W235" i="18" s="1"/>
  <c r="W236" i="18" s="1"/>
  <c r="V233" i="18"/>
  <c r="U233" i="18"/>
  <c r="T233" i="18"/>
  <c r="S233" i="18"/>
  <c r="S235" i="18" s="1"/>
  <c r="R233" i="18"/>
  <c r="R235" i="18" s="1"/>
  <c r="Q233" i="18"/>
  <c r="Q235" i="18" s="1"/>
  <c r="P233" i="18"/>
  <c r="O233" i="18"/>
  <c r="N233" i="18"/>
  <c r="M233" i="18"/>
  <c r="M235" i="18" s="1"/>
  <c r="L233" i="18"/>
  <c r="K233" i="18"/>
  <c r="J233" i="18"/>
  <c r="I233" i="18"/>
  <c r="I235" i="18" s="1"/>
  <c r="I237" i="18" s="1"/>
  <c r="H233" i="18"/>
  <c r="G233" i="18"/>
  <c r="G235" i="18" s="1"/>
  <c r="F233" i="18"/>
  <c r="E233" i="18"/>
  <c r="E235" i="18" s="1"/>
  <c r="E236" i="18" s="1"/>
  <c r="D233" i="18"/>
  <c r="C233" i="18"/>
  <c r="B233" i="18"/>
  <c r="BR232" i="18"/>
  <c r="BQ232" i="18"/>
  <c r="BP232" i="18"/>
  <c r="BO232" i="18"/>
  <c r="BN232" i="18"/>
  <c r="BM232" i="18"/>
  <c r="BL232" i="18"/>
  <c r="BL235" i="18" s="1"/>
  <c r="BK232" i="18"/>
  <c r="BJ232" i="18"/>
  <c r="BI232" i="18"/>
  <c r="BH232" i="18"/>
  <c r="BG232" i="18"/>
  <c r="BF232" i="18"/>
  <c r="BE232" i="18"/>
  <c r="BD232" i="18"/>
  <c r="BC232" i="18"/>
  <c r="BB232" i="18"/>
  <c r="BA232" i="18"/>
  <c r="AZ232" i="18"/>
  <c r="AY232" i="18"/>
  <c r="AX232" i="18"/>
  <c r="AW232" i="18"/>
  <c r="AV232" i="18"/>
  <c r="AU232" i="18"/>
  <c r="AT232" i="18"/>
  <c r="AS232" i="18"/>
  <c r="AR232" i="18"/>
  <c r="AQ232" i="18"/>
  <c r="AQ235" i="18" s="1"/>
  <c r="AQ237" i="18" s="1"/>
  <c r="AP232" i="18"/>
  <c r="AP235" i="18" s="1"/>
  <c r="AO232" i="18"/>
  <c r="AN232" i="18"/>
  <c r="AM232" i="18"/>
  <c r="AL232" i="18"/>
  <c r="AK232" i="18"/>
  <c r="AJ232" i="18"/>
  <c r="AI232" i="18"/>
  <c r="AH232" i="18"/>
  <c r="AG232" i="18"/>
  <c r="AF232" i="18"/>
  <c r="AE232" i="18"/>
  <c r="AD232" i="18"/>
  <c r="AC232" i="18"/>
  <c r="AB232" i="18"/>
  <c r="AA232" i="18"/>
  <c r="Z232" i="18"/>
  <c r="Y232" i="18"/>
  <c r="X232" i="18"/>
  <c r="W232" i="18"/>
  <c r="V232" i="18"/>
  <c r="U232" i="18"/>
  <c r="U235" i="18" s="1"/>
  <c r="T232" i="18"/>
  <c r="T235" i="18" s="1"/>
  <c r="S232" i="18"/>
  <c r="R232" i="18"/>
  <c r="Q232" i="18"/>
  <c r="P232" i="18"/>
  <c r="O232" i="18"/>
  <c r="N232" i="18"/>
  <c r="M232" i="18"/>
  <c r="L232" i="18"/>
  <c r="K232" i="18"/>
  <c r="J232" i="18"/>
  <c r="I232" i="18"/>
  <c r="H232" i="18"/>
  <c r="H235" i="18" s="1"/>
  <c r="G232" i="18"/>
  <c r="F232" i="18"/>
  <c r="E232" i="18"/>
  <c r="D232" i="18"/>
  <c r="C232" i="18"/>
  <c r="B232" i="18"/>
  <c r="AW230" i="18"/>
  <c r="AV230" i="18"/>
  <c r="AU230" i="18"/>
  <c r="AT230" i="18"/>
  <c r="AS230" i="18"/>
  <c r="AR230" i="18"/>
  <c r="AQ230" i="18"/>
  <c r="AP230" i="18"/>
  <c r="AO230" i="18"/>
  <c r="AN230" i="18"/>
  <c r="AM230" i="18"/>
  <c r="AL230" i="18"/>
  <c r="AK230" i="18"/>
  <c r="AJ230" i="18"/>
  <c r="AI230" i="18"/>
  <c r="AH230" i="18"/>
  <c r="AG230" i="18"/>
  <c r="AF230" i="18"/>
  <c r="AE230" i="18"/>
  <c r="AD230" i="18"/>
  <c r="AC230" i="18"/>
  <c r="AB230" i="18"/>
  <c r="AA230" i="18"/>
  <c r="Z230" i="18"/>
  <c r="Y230" i="18"/>
  <c r="X230" i="18"/>
  <c r="W230" i="18"/>
  <c r="V230" i="18"/>
  <c r="U230" i="18"/>
  <c r="T230" i="18"/>
  <c r="S230" i="18"/>
  <c r="R230" i="18"/>
  <c r="Q230" i="18"/>
  <c r="P230" i="18"/>
  <c r="O230" i="18"/>
  <c r="N230" i="18"/>
  <c r="M230" i="18"/>
  <c r="L230" i="18"/>
  <c r="K230" i="18"/>
  <c r="J230" i="18"/>
  <c r="I230" i="18"/>
  <c r="H230" i="18"/>
  <c r="G230" i="18"/>
  <c r="F230" i="18"/>
  <c r="E230" i="18"/>
  <c r="D230" i="18"/>
  <c r="C230" i="18"/>
  <c r="B230" i="18"/>
  <c r="AX229" i="18"/>
  <c r="AX228" i="18"/>
  <c r="AX227" i="18"/>
  <c r="AY227" i="18" s="1"/>
  <c r="AY226" i="18"/>
  <c r="AX226" i="18"/>
  <c r="AX225" i="18"/>
  <c r="AY224" i="18"/>
  <c r="AX224" i="18"/>
  <c r="AZ224" i="18" s="1"/>
  <c r="AX223" i="18"/>
  <c r="AY223" i="18" s="1"/>
  <c r="AZ223" i="18" s="1"/>
  <c r="BA222" i="18"/>
  <c r="AY222" i="18"/>
  <c r="AZ222" i="18" s="1"/>
  <c r="AX222" i="18"/>
  <c r="AX221" i="18"/>
  <c r="AX220" i="18"/>
  <c r="AX219" i="18"/>
  <c r="AX218" i="18"/>
  <c r="BR217" i="18"/>
  <c r="BG217" i="18"/>
  <c r="BF217" i="18"/>
  <c r="BC217" i="18"/>
  <c r="BB217" i="18"/>
  <c r="BA217" i="18"/>
  <c r="AZ217" i="18"/>
  <c r="AY217" i="18"/>
  <c r="AX217" i="18"/>
  <c r="AW217" i="18"/>
  <c r="AV217" i="18"/>
  <c r="AU217" i="18"/>
  <c r="AT217" i="18"/>
  <c r="AK217" i="18"/>
  <c r="AJ217" i="18"/>
  <c r="AG217" i="18"/>
  <c r="AF217" i="18"/>
  <c r="AE217" i="18"/>
  <c r="AD217" i="18"/>
  <c r="AA217" i="18"/>
  <c r="Z217" i="18"/>
  <c r="O217" i="18"/>
  <c r="N217" i="18"/>
  <c r="K217" i="18"/>
  <c r="J217" i="18"/>
  <c r="I217" i="18"/>
  <c r="H217" i="18"/>
  <c r="G217" i="18"/>
  <c r="F217" i="18"/>
  <c r="E217" i="18"/>
  <c r="D217" i="18"/>
  <c r="C217" i="18"/>
  <c r="B217" i="18"/>
  <c r="AY214" i="18"/>
  <c r="AY197" i="21" s="1"/>
  <c r="AQ214" i="18"/>
  <c r="AQ191" i="19" s="1"/>
  <c r="AP214" i="18"/>
  <c r="AP197" i="21" s="1"/>
  <c r="AO214" i="18"/>
  <c r="AO197" i="21" s="1"/>
  <c r="AN214" i="18"/>
  <c r="AM214" i="18"/>
  <c r="AL214" i="18"/>
  <c r="AK214" i="18"/>
  <c r="AJ214" i="18"/>
  <c r="AJ197" i="21" s="1"/>
  <c r="AI214" i="18"/>
  <c r="AI191" i="19" s="1"/>
  <c r="AH214" i="18"/>
  <c r="AH197" i="20" s="1"/>
  <c r="AG214" i="18"/>
  <c r="AF214" i="18"/>
  <c r="AE214" i="18"/>
  <c r="AE197" i="20" s="1"/>
  <c r="AD214" i="18"/>
  <c r="AD197" i="20" s="1"/>
  <c r="AC214" i="18"/>
  <c r="AB214" i="18"/>
  <c r="AA214" i="18"/>
  <c r="AA197" i="20" s="1"/>
  <c r="Z214" i="18"/>
  <c r="Y214" i="18"/>
  <c r="Y191" i="19" s="1"/>
  <c r="X214" i="18"/>
  <c r="X197" i="20" s="1"/>
  <c r="W214" i="18"/>
  <c r="W197" i="20" s="1"/>
  <c r="V214" i="18"/>
  <c r="V197" i="20" s="1"/>
  <c r="U214" i="18"/>
  <c r="T214" i="18"/>
  <c r="S214" i="18"/>
  <c r="R214" i="18"/>
  <c r="Q214" i="18"/>
  <c r="Q191" i="19" s="1"/>
  <c r="P214" i="18"/>
  <c r="O214" i="18"/>
  <c r="O197" i="21" s="1"/>
  <c r="N214" i="18"/>
  <c r="N191" i="19" s="1"/>
  <c r="M214" i="18"/>
  <c r="L214" i="18"/>
  <c r="L197" i="20" s="1"/>
  <c r="K214" i="18"/>
  <c r="J214" i="18"/>
  <c r="I214" i="18"/>
  <c r="I197" i="20" s="1"/>
  <c r="H214" i="18"/>
  <c r="H197" i="20" s="1"/>
  <c r="G214" i="18"/>
  <c r="G197" i="21" s="1"/>
  <c r="F214" i="18"/>
  <c r="E214" i="18"/>
  <c r="E197" i="20" s="1"/>
  <c r="D214" i="18"/>
  <c r="C214" i="18"/>
  <c r="B214" i="18"/>
  <c r="AY213" i="18"/>
  <c r="AX213" i="18"/>
  <c r="AW213" i="18"/>
  <c r="AV213" i="18"/>
  <c r="AU213" i="18"/>
  <c r="AT213" i="18"/>
  <c r="AS213" i="18"/>
  <c r="AR213" i="18"/>
  <c r="AY212" i="18"/>
  <c r="AX212" i="18"/>
  <c r="AW212" i="18"/>
  <c r="AV212" i="18"/>
  <c r="AU212" i="18"/>
  <c r="AT212" i="18"/>
  <c r="AS212" i="18"/>
  <c r="AR212" i="18"/>
  <c r="AY211" i="18"/>
  <c r="AX211" i="18"/>
  <c r="AW211" i="18"/>
  <c r="AV211" i="18"/>
  <c r="AU211" i="18"/>
  <c r="AT211" i="18"/>
  <c r="AS211" i="18"/>
  <c r="AR211" i="18"/>
  <c r="AY210" i="18"/>
  <c r="AX210" i="18"/>
  <c r="AW210" i="18"/>
  <c r="AV210" i="18"/>
  <c r="AU210" i="18"/>
  <c r="AT210" i="18"/>
  <c r="AS210" i="18"/>
  <c r="AR210" i="18"/>
  <c r="AR214" i="18" s="1"/>
  <c r="AY209" i="18"/>
  <c r="AX209" i="18"/>
  <c r="AW209" i="18"/>
  <c r="AV209" i="18"/>
  <c r="AU209" i="18"/>
  <c r="AT209" i="18"/>
  <c r="AU240" i="18" s="1"/>
  <c r="AS209" i="18"/>
  <c r="AT240" i="18" s="1"/>
  <c r="AY208" i="18"/>
  <c r="AX208" i="18"/>
  <c r="AW208" i="18"/>
  <c r="AV208" i="18"/>
  <c r="AU208" i="18"/>
  <c r="AT208" i="18"/>
  <c r="AS208" i="18"/>
  <c r="AY207" i="18"/>
  <c r="AX207" i="18"/>
  <c r="AW207" i="18"/>
  <c r="AV207" i="18"/>
  <c r="AU207" i="18"/>
  <c r="AT207" i="18"/>
  <c r="AS207" i="18"/>
  <c r="AY206" i="18"/>
  <c r="AX206" i="18"/>
  <c r="AW206" i="18"/>
  <c r="AV206" i="18"/>
  <c r="AU206" i="18"/>
  <c r="AT206" i="18"/>
  <c r="AS206" i="18"/>
  <c r="AY205" i="18"/>
  <c r="AX205" i="18"/>
  <c r="AW205" i="18"/>
  <c r="AV205" i="18"/>
  <c r="AU205" i="18"/>
  <c r="AT205" i="18"/>
  <c r="AS205" i="18"/>
  <c r="AY204" i="18"/>
  <c r="AX204" i="18"/>
  <c r="AW204" i="18"/>
  <c r="AV204" i="18"/>
  <c r="AU204" i="18"/>
  <c r="AT204" i="18"/>
  <c r="AS204" i="18"/>
  <c r="AY203" i="18"/>
  <c r="AX203" i="18"/>
  <c r="AW203" i="18"/>
  <c r="AV203" i="18"/>
  <c r="AU203" i="18"/>
  <c r="AT203" i="18"/>
  <c r="AS203" i="18"/>
  <c r="AY202" i="18"/>
  <c r="AX202" i="18"/>
  <c r="AW202" i="18"/>
  <c r="AV202" i="18"/>
  <c r="AU202" i="18"/>
  <c r="AT202" i="18"/>
  <c r="AS202" i="18"/>
  <c r="BR201" i="18"/>
  <c r="BQ201" i="18"/>
  <c r="BQ217" i="18" s="1"/>
  <c r="BP201" i="18"/>
  <c r="BP217" i="18" s="1"/>
  <c r="BO201" i="18"/>
  <c r="BO217" i="18" s="1"/>
  <c r="BN201" i="18"/>
  <c r="BN217" i="18" s="1"/>
  <c r="BM201" i="18"/>
  <c r="BM217" i="18" s="1"/>
  <c r="BL201" i="18"/>
  <c r="BL217" i="18" s="1"/>
  <c r="BK201" i="18"/>
  <c r="BK217" i="18" s="1"/>
  <c r="BJ201" i="18"/>
  <c r="BJ217" i="18" s="1"/>
  <c r="BI201" i="18"/>
  <c r="BI217" i="18" s="1"/>
  <c r="BH201" i="18"/>
  <c r="BH217" i="18" s="1"/>
  <c r="BG201" i="18"/>
  <c r="BF201" i="18"/>
  <c r="BE201" i="18"/>
  <c r="BE217" i="18" s="1"/>
  <c r="BD201" i="18"/>
  <c r="BD217" i="18" s="1"/>
  <c r="BC201" i="18"/>
  <c r="BB201" i="18"/>
  <c r="BA201" i="18"/>
  <c r="AZ201" i="18"/>
  <c r="AY201" i="18"/>
  <c r="AX201" i="18"/>
  <c r="AW201" i="18"/>
  <c r="AV201" i="18"/>
  <c r="AU201" i="18"/>
  <c r="AT201" i="18"/>
  <c r="AS201" i="18"/>
  <c r="AS217" i="18" s="1"/>
  <c r="AR201" i="18"/>
  <c r="AR217" i="18" s="1"/>
  <c r="AQ201" i="18"/>
  <c r="AQ217" i="18" s="1"/>
  <c r="AP201" i="18"/>
  <c r="AP217" i="18" s="1"/>
  <c r="AO201" i="18"/>
  <c r="AO217" i="18" s="1"/>
  <c r="AN201" i="18"/>
  <c r="AN217" i="18" s="1"/>
  <c r="AM201" i="18"/>
  <c r="AM217" i="18" s="1"/>
  <c r="AL201" i="18"/>
  <c r="AL217" i="18" s="1"/>
  <c r="AK201" i="18"/>
  <c r="AJ201" i="18"/>
  <c r="AI201" i="18"/>
  <c r="AI217" i="18" s="1"/>
  <c r="AH201" i="18"/>
  <c r="AH217" i="18" s="1"/>
  <c r="AG201" i="18"/>
  <c r="AF201" i="18"/>
  <c r="AE201" i="18"/>
  <c r="AD201" i="18"/>
  <c r="AC201" i="18"/>
  <c r="AC217" i="18" s="1"/>
  <c r="AB201" i="18"/>
  <c r="AB217" i="18" s="1"/>
  <c r="AA201" i="18"/>
  <c r="Z201" i="18"/>
  <c r="Y201" i="18"/>
  <c r="Y217" i="18" s="1"/>
  <c r="X201" i="18"/>
  <c r="X217" i="18" s="1"/>
  <c r="W201" i="18"/>
  <c r="W217" i="18" s="1"/>
  <c r="V201" i="18"/>
  <c r="V217" i="18" s="1"/>
  <c r="U201" i="18"/>
  <c r="U217" i="18" s="1"/>
  <c r="T201" i="18"/>
  <c r="T217" i="18" s="1"/>
  <c r="S201" i="18"/>
  <c r="S217" i="18" s="1"/>
  <c r="R201" i="18"/>
  <c r="R217" i="18" s="1"/>
  <c r="Q201" i="18"/>
  <c r="Q217" i="18" s="1"/>
  <c r="P201" i="18"/>
  <c r="P217" i="18" s="1"/>
  <c r="O201" i="18"/>
  <c r="N201" i="18"/>
  <c r="M201" i="18"/>
  <c r="M217" i="18" s="1"/>
  <c r="L201" i="18"/>
  <c r="L217" i="18" s="1"/>
  <c r="K201" i="18"/>
  <c r="J201" i="18"/>
  <c r="I201" i="18"/>
  <c r="H201" i="18"/>
  <c r="G201" i="18"/>
  <c r="F201" i="18"/>
  <c r="E201" i="18"/>
  <c r="D201" i="18"/>
  <c r="C201" i="18"/>
  <c r="B201" i="18"/>
  <c r="AS192" i="18"/>
  <c r="AP192" i="18"/>
  <c r="AP20" i="18" s="1"/>
  <c r="AP22" i="18" s="1"/>
  <c r="AO192" i="18"/>
  <c r="AN192" i="18"/>
  <c r="AM192" i="18"/>
  <c r="AM20" i="18" s="1"/>
  <c r="T192" i="18"/>
  <c r="S192" i="18"/>
  <c r="P192" i="18"/>
  <c r="P20" i="18" s="1"/>
  <c r="AY191" i="18"/>
  <c r="AX191" i="18"/>
  <c r="AW191" i="18"/>
  <c r="AV191" i="18"/>
  <c r="AU191" i="18"/>
  <c r="AT191" i="18"/>
  <c r="AS191" i="18"/>
  <c r="AR191" i="18"/>
  <c r="AQ191" i="18"/>
  <c r="AP191" i="18"/>
  <c r="AO191" i="18"/>
  <c r="AN191" i="18"/>
  <c r="AM191" i="18"/>
  <c r="AL191" i="18"/>
  <c r="AK191" i="18"/>
  <c r="AJ191" i="18"/>
  <c r="AI191" i="18"/>
  <c r="AH191" i="18"/>
  <c r="AG191" i="18"/>
  <c r="AF191" i="18"/>
  <c r="AE191" i="18"/>
  <c r="AD191" i="18"/>
  <c r="AC191" i="18"/>
  <c r="AB191" i="18"/>
  <c r="AA191" i="18"/>
  <c r="Z191" i="18"/>
  <c r="Y191" i="18"/>
  <c r="X191" i="18"/>
  <c r="W191" i="18"/>
  <c r="V191" i="18"/>
  <c r="U191" i="18"/>
  <c r="T191" i="18"/>
  <c r="S191" i="18"/>
  <c r="R191" i="18"/>
  <c r="Q191" i="18"/>
  <c r="P191" i="18"/>
  <c r="O191" i="18"/>
  <c r="N191" i="18"/>
  <c r="M191" i="18"/>
  <c r="L191" i="18"/>
  <c r="K191" i="18"/>
  <c r="J191" i="18"/>
  <c r="I191" i="18"/>
  <c r="H191" i="18"/>
  <c r="G191" i="18"/>
  <c r="F191" i="18"/>
  <c r="E191" i="18"/>
  <c r="D191" i="18"/>
  <c r="C191" i="18"/>
  <c r="B191" i="18"/>
  <c r="AY190" i="18"/>
  <c r="AX190" i="18"/>
  <c r="AW190" i="18"/>
  <c r="AV190" i="18"/>
  <c r="AU190" i="18"/>
  <c r="AT190" i="18"/>
  <c r="AS190" i="18"/>
  <c r="AR190" i="18"/>
  <c r="AQ190" i="18"/>
  <c r="AP190" i="18"/>
  <c r="AO190" i="18"/>
  <c r="AN190" i="18"/>
  <c r="AM190" i="18"/>
  <c r="AL190" i="18"/>
  <c r="AK190" i="18"/>
  <c r="AJ190" i="18"/>
  <c r="AI190" i="18"/>
  <c r="AH190" i="18"/>
  <c r="AG190" i="18"/>
  <c r="AF190" i="18"/>
  <c r="AE190" i="18"/>
  <c r="AD190" i="18"/>
  <c r="AC190" i="18"/>
  <c r="AB190" i="18"/>
  <c r="AA190" i="18"/>
  <c r="Z190" i="18"/>
  <c r="Y190" i="18"/>
  <c r="X190" i="18"/>
  <c r="W190" i="18"/>
  <c r="V190" i="18"/>
  <c r="U190" i="18"/>
  <c r="T190" i="18"/>
  <c r="S190" i="18"/>
  <c r="R190" i="18"/>
  <c r="Q190" i="18"/>
  <c r="P190" i="18"/>
  <c r="O190" i="18"/>
  <c r="N190" i="18"/>
  <c r="M190" i="18"/>
  <c r="L190" i="18"/>
  <c r="K190" i="18"/>
  <c r="J190" i="18"/>
  <c r="I190" i="18"/>
  <c r="H190" i="18"/>
  <c r="G190" i="18"/>
  <c r="F190" i="18"/>
  <c r="E190" i="18"/>
  <c r="D190" i="18"/>
  <c r="C190" i="18"/>
  <c r="B190" i="18"/>
  <c r="AY189" i="18"/>
  <c r="AX189" i="18"/>
  <c r="AW189" i="18"/>
  <c r="AV189" i="18"/>
  <c r="AU189" i="18"/>
  <c r="AT189" i="18"/>
  <c r="AS189" i="18"/>
  <c r="AR189" i="18"/>
  <c r="AQ189" i="18"/>
  <c r="AP189" i="18"/>
  <c r="AO189" i="18"/>
  <c r="AN189" i="18"/>
  <c r="AM189" i="18"/>
  <c r="AL189" i="18"/>
  <c r="AK189" i="18"/>
  <c r="AJ189" i="18"/>
  <c r="AI189" i="18"/>
  <c r="AH189" i="18"/>
  <c r="AG189" i="18"/>
  <c r="AF189" i="18"/>
  <c r="AE189" i="18"/>
  <c r="AD189" i="18"/>
  <c r="AC189" i="18"/>
  <c r="AB189" i="18"/>
  <c r="AA189" i="18"/>
  <c r="Z189" i="18"/>
  <c r="Y189" i="18"/>
  <c r="X189" i="18"/>
  <c r="W189" i="18"/>
  <c r="V189" i="18"/>
  <c r="U189" i="18"/>
  <c r="T189" i="18"/>
  <c r="S189" i="18"/>
  <c r="R189" i="18"/>
  <c r="Q189" i="18"/>
  <c r="P189" i="18"/>
  <c r="O189" i="18"/>
  <c r="N189" i="18"/>
  <c r="M189" i="18"/>
  <c r="L189" i="18"/>
  <c r="K189" i="18"/>
  <c r="J189" i="18"/>
  <c r="I189" i="18"/>
  <c r="H189" i="18"/>
  <c r="G189" i="18"/>
  <c r="F189" i="18"/>
  <c r="E189" i="18"/>
  <c r="D189" i="18"/>
  <c r="C189" i="18"/>
  <c r="B189" i="18"/>
  <c r="AY188" i="18"/>
  <c r="AX188" i="18"/>
  <c r="AW188" i="18"/>
  <c r="AV188" i="18"/>
  <c r="AU188" i="18"/>
  <c r="AT188" i="18"/>
  <c r="AS188" i="18"/>
  <c r="AR188" i="18"/>
  <c r="AQ188" i="18"/>
  <c r="AP188" i="18"/>
  <c r="AO188" i="18"/>
  <c r="AN188" i="18"/>
  <c r="AM188" i="18"/>
  <c r="AL188" i="18"/>
  <c r="AK188" i="18"/>
  <c r="AJ188" i="18"/>
  <c r="AI188" i="18"/>
  <c r="AH188" i="18"/>
  <c r="AG188" i="18"/>
  <c r="AF188" i="18"/>
  <c r="AE188" i="18"/>
  <c r="AD188" i="18"/>
  <c r="AC188" i="18"/>
  <c r="AB188" i="18"/>
  <c r="AA188" i="18"/>
  <c r="Z188" i="18"/>
  <c r="Y188" i="18"/>
  <c r="X188" i="18"/>
  <c r="W188" i="18"/>
  <c r="V188" i="18"/>
  <c r="U188" i="18"/>
  <c r="T188" i="18"/>
  <c r="S188" i="18"/>
  <c r="R188" i="18"/>
  <c r="Q188" i="18"/>
  <c r="P188" i="18"/>
  <c r="O188" i="18"/>
  <c r="N188" i="18"/>
  <c r="M188" i="18"/>
  <c r="L188" i="18"/>
  <c r="K188" i="18"/>
  <c r="J188" i="18"/>
  <c r="I188" i="18"/>
  <c r="H188" i="18"/>
  <c r="G188" i="18"/>
  <c r="F188" i="18"/>
  <c r="E188" i="18"/>
  <c r="D188" i="18"/>
  <c r="C188" i="18"/>
  <c r="B188" i="18"/>
  <c r="AY187" i="18"/>
  <c r="AX187" i="18"/>
  <c r="AW187" i="18"/>
  <c r="AV187" i="18"/>
  <c r="AU187" i="18"/>
  <c r="AT187" i="18"/>
  <c r="AS187" i="18"/>
  <c r="AR187" i="18"/>
  <c r="AQ187" i="18"/>
  <c r="AP187" i="18"/>
  <c r="AO187" i="18"/>
  <c r="AN187" i="18"/>
  <c r="AM187" i="18"/>
  <c r="AL187" i="18"/>
  <c r="AK187" i="18"/>
  <c r="AJ187" i="18"/>
  <c r="AI187" i="18"/>
  <c r="AH187" i="18"/>
  <c r="AG187" i="18"/>
  <c r="AF187" i="18"/>
  <c r="AE187" i="18"/>
  <c r="AD187" i="18"/>
  <c r="AC187" i="18"/>
  <c r="AB187" i="18"/>
  <c r="AA187" i="18"/>
  <c r="Z187" i="18"/>
  <c r="Y187" i="18"/>
  <c r="X187" i="18"/>
  <c r="W187" i="18"/>
  <c r="V187" i="18"/>
  <c r="U187" i="18"/>
  <c r="T187" i="18"/>
  <c r="S187" i="18"/>
  <c r="R187" i="18"/>
  <c r="Q187" i="18"/>
  <c r="P187" i="18"/>
  <c r="O187" i="18"/>
  <c r="N187" i="18"/>
  <c r="M187" i="18"/>
  <c r="L187" i="18"/>
  <c r="K187" i="18"/>
  <c r="J187" i="18"/>
  <c r="I187" i="18"/>
  <c r="H187" i="18"/>
  <c r="G187" i="18"/>
  <c r="F187" i="18"/>
  <c r="E187" i="18"/>
  <c r="D187" i="18"/>
  <c r="C187" i="18"/>
  <c r="B187" i="18"/>
  <c r="AY186" i="18"/>
  <c r="AX186" i="18"/>
  <c r="AW186" i="18"/>
  <c r="AV186" i="18"/>
  <c r="AU186" i="18"/>
  <c r="AT186" i="18"/>
  <c r="AS186" i="18"/>
  <c r="AR186" i="18"/>
  <c r="AQ186" i="18"/>
  <c r="AP186" i="18"/>
  <c r="AO186" i="18"/>
  <c r="AN186" i="18"/>
  <c r="AM186" i="18"/>
  <c r="AL186" i="18"/>
  <c r="AK186" i="18"/>
  <c r="AJ186" i="18"/>
  <c r="AI186" i="18"/>
  <c r="AH186" i="18"/>
  <c r="AG186" i="18"/>
  <c r="AF186" i="18"/>
  <c r="AE186" i="18"/>
  <c r="AD186" i="18"/>
  <c r="AC186" i="18"/>
  <c r="AB186" i="18"/>
  <c r="AA186" i="18"/>
  <c r="Z186" i="18"/>
  <c r="Y186" i="18"/>
  <c r="X186" i="18"/>
  <c r="W186" i="18"/>
  <c r="V186" i="18"/>
  <c r="U186" i="18"/>
  <c r="T186" i="18"/>
  <c r="S186" i="18"/>
  <c r="R186" i="18"/>
  <c r="Q186" i="18"/>
  <c r="P186" i="18"/>
  <c r="O186" i="18"/>
  <c r="N186" i="18"/>
  <c r="N192" i="18" s="1"/>
  <c r="M186" i="18"/>
  <c r="M192" i="18" s="1"/>
  <c r="L186" i="18"/>
  <c r="K186" i="18"/>
  <c r="J186" i="18"/>
  <c r="I186" i="18"/>
  <c r="H186" i="18"/>
  <c r="G186" i="18"/>
  <c r="F186" i="18"/>
  <c r="E186" i="18"/>
  <c r="D186" i="18"/>
  <c r="C186" i="18"/>
  <c r="B186" i="18"/>
  <c r="AY185" i="18"/>
  <c r="AX185" i="18"/>
  <c r="AW185" i="18"/>
  <c r="AV185" i="18"/>
  <c r="AU185" i="18"/>
  <c r="AT185" i="18"/>
  <c r="AS185" i="18"/>
  <c r="AR185" i="18"/>
  <c r="AQ185" i="18"/>
  <c r="AP185" i="18"/>
  <c r="AO185" i="18"/>
  <c r="AN185" i="18"/>
  <c r="AM185" i="18"/>
  <c r="AL185" i="18"/>
  <c r="AK185" i="18"/>
  <c r="AJ185" i="18"/>
  <c r="AI185" i="18"/>
  <c r="AH185" i="18"/>
  <c r="AG185" i="18"/>
  <c r="AF185" i="18"/>
  <c r="AE185" i="18"/>
  <c r="AD185" i="18"/>
  <c r="AC185" i="18"/>
  <c r="AB185" i="18"/>
  <c r="AA185" i="18"/>
  <c r="Z185" i="18"/>
  <c r="Y185" i="18"/>
  <c r="X185" i="18"/>
  <c r="W185" i="18"/>
  <c r="V185" i="18"/>
  <c r="U185" i="18"/>
  <c r="T185" i="18"/>
  <c r="S185" i="18"/>
  <c r="R185" i="18"/>
  <c r="Q185" i="18"/>
  <c r="P185" i="18"/>
  <c r="O185" i="18"/>
  <c r="O192" i="18" s="1"/>
  <c r="O20" i="18" s="1"/>
  <c r="N185" i="18"/>
  <c r="M185" i="18"/>
  <c r="L185" i="18"/>
  <c r="L192" i="18" s="1"/>
  <c r="K185" i="18"/>
  <c r="J185" i="18"/>
  <c r="I185" i="18"/>
  <c r="H185" i="18"/>
  <c r="G185" i="18"/>
  <c r="F185" i="18"/>
  <c r="E185" i="18"/>
  <c r="D185" i="18"/>
  <c r="C185" i="18"/>
  <c r="B185" i="18"/>
  <c r="AY184" i="18"/>
  <c r="AX184" i="18"/>
  <c r="AW184" i="18"/>
  <c r="AV184" i="18"/>
  <c r="AU184" i="18"/>
  <c r="AT184" i="18"/>
  <c r="AS184" i="18"/>
  <c r="AR184" i="18"/>
  <c r="AQ184" i="18"/>
  <c r="AP184" i="18"/>
  <c r="AO184" i="18"/>
  <c r="AN184" i="18"/>
  <c r="AM184" i="18"/>
  <c r="AL184" i="18"/>
  <c r="AK184" i="18"/>
  <c r="AJ184" i="18"/>
  <c r="AJ192" i="18" s="1"/>
  <c r="AI184" i="18"/>
  <c r="AH184" i="18"/>
  <c r="AG184" i="18"/>
  <c r="AF184" i="18"/>
  <c r="AE184" i="18"/>
  <c r="AD184" i="18"/>
  <c r="AC184" i="18"/>
  <c r="AB184" i="18"/>
  <c r="AA184" i="18"/>
  <c r="Z184" i="18"/>
  <c r="Y184" i="18"/>
  <c r="X184" i="18"/>
  <c r="W184" i="18"/>
  <c r="V184" i="18"/>
  <c r="U184" i="18"/>
  <c r="T184" i="18"/>
  <c r="S184" i="18"/>
  <c r="R184" i="18"/>
  <c r="Q184" i="18"/>
  <c r="P184" i="18"/>
  <c r="O184" i="18"/>
  <c r="N184" i="18"/>
  <c r="M184" i="18"/>
  <c r="L184" i="18"/>
  <c r="K184" i="18"/>
  <c r="J184" i="18"/>
  <c r="I184" i="18"/>
  <c r="H184" i="18"/>
  <c r="G184" i="18"/>
  <c r="F184" i="18"/>
  <c r="E184" i="18"/>
  <c r="D184" i="18"/>
  <c r="C184" i="18"/>
  <c r="B184" i="18"/>
  <c r="AY183" i="18"/>
  <c r="AX183" i="18"/>
  <c r="AW183" i="18"/>
  <c r="AV183" i="18"/>
  <c r="AU183" i="18"/>
  <c r="AT183" i="18"/>
  <c r="AT192" i="18" s="1"/>
  <c r="AS183" i="18"/>
  <c r="AR183" i="18"/>
  <c r="AQ183" i="18"/>
  <c r="AP183" i="18"/>
  <c r="AO183" i="18"/>
  <c r="AN183" i="18"/>
  <c r="AM183" i="18"/>
  <c r="AL183" i="18"/>
  <c r="AK183" i="18"/>
  <c r="AJ183" i="18"/>
  <c r="AI183" i="18"/>
  <c r="AH183" i="18"/>
  <c r="AG183" i="18"/>
  <c r="AF183" i="18"/>
  <c r="AE183" i="18"/>
  <c r="AD183" i="18"/>
  <c r="AC183" i="18"/>
  <c r="AB183" i="18"/>
  <c r="AA183" i="18"/>
  <c r="Z183" i="18"/>
  <c r="Y183" i="18"/>
  <c r="X183" i="18"/>
  <c r="W183" i="18"/>
  <c r="V183" i="18"/>
  <c r="U183" i="18"/>
  <c r="T183" i="18"/>
  <c r="S183" i="18"/>
  <c r="R183" i="18"/>
  <c r="Q183" i="18"/>
  <c r="P183" i="18"/>
  <c r="O183" i="18"/>
  <c r="N183" i="18"/>
  <c r="M183" i="18"/>
  <c r="L183" i="18"/>
  <c r="K183" i="18"/>
  <c r="J183" i="18"/>
  <c r="I183" i="18"/>
  <c r="H183" i="18"/>
  <c r="G183" i="18"/>
  <c r="F183" i="18"/>
  <c r="E183" i="18"/>
  <c r="D183" i="18"/>
  <c r="C183" i="18"/>
  <c r="B183" i="18"/>
  <c r="AY182" i="18"/>
  <c r="AX182" i="18"/>
  <c r="AW182" i="18"/>
  <c r="AV182" i="18"/>
  <c r="AU182" i="18"/>
  <c r="AT182" i="18"/>
  <c r="AS182" i="18"/>
  <c r="AR182" i="18"/>
  <c r="AQ182" i="18"/>
  <c r="AP182" i="18"/>
  <c r="AO182" i="18"/>
  <c r="AN182" i="18"/>
  <c r="AM182" i="18"/>
  <c r="AL182" i="18"/>
  <c r="AK182" i="18"/>
  <c r="AJ182" i="18"/>
  <c r="AI182" i="18"/>
  <c r="AH182" i="18"/>
  <c r="AG182" i="18"/>
  <c r="AF182" i="18"/>
  <c r="AE182" i="18"/>
  <c r="AD182" i="18"/>
  <c r="AC182" i="18"/>
  <c r="AB182" i="18"/>
  <c r="AA182" i="18"/>
  <c r="Z182" i="18"/>
  <c r="Y182" i="18"/>
  <c r="X182" i="18"/>
  <c r="W182" i="18"/>
  <c r="V182" i="18"/>
  <c r="U182" i="18"/>
  <c r="T182" i="18"/>
  <c r="S182" i="18"/>
  <c r="R182" i="18"/>
  <c r="Q182" i="18"/>
  <c r="P182" i="18"/>
  <c r="O182" i="18"/>
  <c r="N182" i="18"/>
  <c r="M182" i="18"/>
  <c r="L182" i="18"/>
  <c r="K182" i="18"/>
  <c r="J182" i="18"/>
  <c r="I182" i="18"/>
  <c r="H182" i="18"/>
  <c r="G182" i="18"/>
  <c r="F182" i="18"/>
  <c r="E182" i="18"/>
  <c r="D182" i="18"/>
  <c r="C182" i="18"/>
  <c r="B182" i="18"/>
  <c r="AY181" i="18"/>
  <c r="AX181" i="18"/>
  <c r="AW181" i="18"/>
  <c r="AV181" i="18"/>
  <c r="AU181" i="18"/>
  <c r="AT181" i="18"/>
  <c r="AS181" i="18"/>
  <c r="AR181" i="18"/>
  <c r="AQ181" i="18"/>
  <c r="AP181" i="18"/>
  <c r="AO181" i="18"/>
  <c r="AN181" i="18"/>
  <c r="AM181" i="18"/>
  <c r="AL181" i="18"/>
  <c r="AK181" i="18"/>
  <c r="AJ181" i="18"/>
  <c r="AI181" i="18"/>
  <c r="AH181" i="18"/>
  <c r="AG181" i="18"/>
  <c r="AF181" i="18"/>
  <c r="AE181" i="18"/>
  <c r="AD181" i="18"/>
  <c r="AC181" i="18"/>
  <c r="AB181" i="18"/>
  <c r="AA181" i="18"/>
  <c r="Z181" i="18"/>
  <c r="Y181" i="18"/>
  <c r="X181" i="18"/>
  <c r="W181" i="18"/>
  <c r="V181" i="18"/>
  <c r="U181" i="18"/>
  <c r="T181" i="18"/>
  <c r="S181" i="18"/>
  <c r="R181" i="18"/>
  <c r="Q181" i="18"/>
  <c r="P181" i="18"/>
  <c r="O181" i="18"/>
  <c r="N181" i="18"/>
  <c r="M181" i="18"/>
  <c r="L181" i="18"/>
  <c r="K181" i="18"/>
  <c r="J181" i="18"/>
  <c r="I181" i="18"/>
  <c r="H181" i="18"/>
  <c r="G181" i="18"/>
  <c r="F181" i="18"/>
  <c r="E181" i="18"/>
  <c r="D181" i="18"/>
  <c r="C181" i="18"/>
  <c r="B181" i="18"/>
  <c r="B192" i="18" s="1"/>
  <c r="B20" i="18" s="1"/>
  <c r="AY180" i="18"/>
  <c r="AX180" i="18"/>
  <c r="AW180" i="18"/>
  <c r="AV180" i="18"/>
  <c r="AU180" i="18"/>
  <c r="AT180" i="18"/>
  <c r="AS180" i="18"/>
  <c r="AR180" i="18"/>
  <c r="AQ180" i="18"/>
  <c r="AP180" i="18"/>
  <c r="AO180" i="18"/>
  <c r="AN180" i="18"/>
  <c r="AM180" i="18"/>
  <c r="AL180" i="18"/>
  <c r="AK180" i="18"/>
  <c r="AJ180" i="18"/>
  <c r="AI180" i="18"/>
  <c r="AH180" i="18"/>
  <c r="AH192" i="18" s="1"/>
  <c r="AG180" i="18"/>
  <c r="AG192" i="18" s="1"/>
  <c r="AF180" i="18"/>
  <c r="AE180" i="18"/>
  <c r="AD180" i="18"/>
  <c r="AC180" i="18"/>
  <c r="AB180" i="18"/>
  <c r="AA180" i="18"/>
  <c r="Z180" i="18"/>
  <c r="Y180" i="18"/>
  <c r="X180" i="18"/>
  <c r="W180" i="18"/>
  <c r="V180" i="18"/>
  <c r="U180" i="18"/>
  <c r="T180" i="18"/>
  <c r="S180" i="18"/>
  <c r="R180" i="18"/>
  <c r="Q180" i="18"/>
  <c r="P180" i="18"/>
  <c r="O180" i="18"/>
  <c r="N180" i="18"/>
  <c r="M180" i="18"/>
  <c r="L180" i="18"/>
  <c r="K180" i="18"/>
  <c r="J180" i="18"/>
  <c r="I180" i="18"/>
  <c r="H180" i="18"/>
  <c r="G180" i="18"/>
  <c r="F180" i="18"/>
  <c r="E180" i="18"/>
  <c r="D180" i="18"/>
  <c r="C180" i="18"/>
  <c r="B180" i="18"/>
  <c r="BR179" i="18"/>
  <c r="BQ179" i="18"/>
  <c r="BP179" i="18"/>
  <c r="BO179" i="18"/>
  <c r="BN179" i="18"/>
  <c r="BM179" i="18"/>
  <c r="BL179" i="18"/>
  <c r="BK179" i="18"/>
  <c r="BJ179" i="18"/>
  <c r="BI179" i="18"/>
  <c r="BH179" i="18"/>
  <c r="BG179" i="18"/>
  <c r="BF179" i="18"/>
  <c r="BE179" i="18"/>
  <c r="BD179" i="18"/>
  <c r="BC179" i="18"/>
  <c r="BB179" i="18"/>
  <c r="BA179" i="18"/>
  <c r="AZ179" i="18"/>
  <c r="AY179" i="18"/>
  <c r="AX179" i="18"/>
  <c r="AW179" i="18"/>
  <c r="AV179" i="18"/>
  <c r="AE174" i="18"/>
  <c r="AX173" i="18"/>
  <c r="AW173" i="18"/>
  <c r="AV173" i="18"/>
  <c r="AU173" i="18"/>
  <c r="AT173" i="18"/>
  <c r="AS173" i="18"/>
  <c r="AR173" i="18"/>
  <c r="AQ173" i="18"/>
  <c r="AP173" i="18"/>
  <c r="AO173" i="18"/>
  <c r="AN173" i="18"/>
  <c r="AM173" i="18"/>
  <c r="AL173" i="18"/>
  <c r="AK173" i="18"/>
  <c r="AJ173" i="18"/>
  <c r="AI173" i="18"/>
  <c r="AH173" i="18"/>
  <c r="AG173" i="18"/>
  <c r="AF173" i="18"/>
  <c r="AE173" i="18"/>
  <c r="AD173" i="18"/>
  <c r="AC173" i="18"/>
  <c r="AB173" i="18"/>
  <c r="AA173" i="18"/>
  <c r="Z173" i="18"/>
  <c r="Y173" i="18"/>
  <c r="X173" i="18"/>
  <c r="W173" i="18"/>
  <c r="V173" i="18"/>
  <c r="U173" i="18"/>
  <c r="T173" i="18"/>
  <c r="S173" i="18"/>
  <c r="R173" i="18"/>
  <c r="Q173" i="18"/>
  <c r="P173" i="18"/>
  <c r="O173" i="18"/>
  <c r="N173" i="18"/>
  <c r="M173" i="18"/>
  <c r="AX172" i="18"/>
  <c r="AW172" i="18"/>
  <c r="AV172" i="18"/>
  <c r="AU172" i="18"/>
  <c r="AT172" i="18"/>
  <c r="AS172" i="18"/>
  <c r="AR172" i="18"/>
  <c r="AQ172" i="18"/>
  <c r="AP172" i="18"/>
  <c r="AO172" i="18"/>
  <c r="AN172" i="18"/>
  <c r="AM172" i="18"/>
  <c r="AL172" i="18"/>
  <c r="AK172" i="18"/>
  <c r="AJ172" i="18"/>
  <c r="AI172" i="18"/>
  <c r="AH172" i="18"/>
  <c r="AG172" i="18"/>
  <c r="AF172" i="18"/>
  <c r="AE172" i="18"/>
  <c r="AD172" i="18"/>
  <c r="AC172" i="18"/>
  <c r="AB172" i="18"/>
  <c r="AA172" i="18"/>
  <c r="Z172" i="18"/>
  <c r="Y172" i="18"/>
  <c r="X172" i="18"/>
  <c r="W172" i="18"/>
  <c r="V172" i="18"/>
  <c r="U172" i="18"/>
  <c r="T172" i="18"/>
  <c r="S172" i="18"/>
  <c r="R172" i="18"/>
  <c r="Q172" i="18"/>
  <c r="P172" i="18"/>
  <c r="O172" i="18"/>
  <c r="N172" i="18"/>
  <c r="M172" i="18"/>
  <c r="AY171" i="18"/>
  <c r="AX171" i="18"/>
  <c r="AW171" i="18"/>
  <c r="AV171" i="18"/>
  <c r="AU171" i="18"/>
  <c r="AT171" i="18"/>
  <c r="AS171" i="18"/>
  <c r="AR171" i="18"/>
  <c r="AQ171" i="18"/>
  <c r="AP171" i="18"/>
  <c r="AO171" i="18"/>
  <c r="AN171" i="18"/>
  <c r="AM171" i="18"/>
  <c r="AL171" i="18"/>
  <c r="AK171" i="18"/>
  <c r="AJ171" i="18"/>
  <c r="AI171" i="18"/>
  <c r="AH171" i="18"/>
  <c r="AG171" i="18"/>
  <c r="AF171" i="18"/>
  <c r="AE171" i="18"/>
  <c r="AD171" i="18"/>
  <c r="AC171" i="18"/>
  <c r="AB171" i="18"/>
  <c r="AA171" i="18"/>
  <c r="Z171" i="18"/>
  <c r="Y171" i="18"/>
  <c r="X171" i="18"/>
  <c r="W171" i="18"/>
  <c r="V171" i="18"/>
  <c r="U171" i="18"/>
  <c r="T171" i="18"/>
  <c r="S171" i="18"/>
  <c r="R171" i="18"/>
  <c r="Q171" i="18"/>
  <c r="P171" i="18"/>
  <c r="O171" i="18"/>
  <c r="N171" i="18"/>
  <c r="M171" i="18"/>
  <c r="AP170" i="18"/>
  <c r="AE170" i="18"/>
  <c r="AA170" i="18"/>
  <c r="Z170" i="18"/>
  <c r="S170" i="18"/>
  <c r="R170" i="18"/>
  <c r="Q170" i="18"/>
  <c r="P170" i="18"/>
  <c r="O170" i="18"/>
  <c r="N170" i="18"/>
  <c r="M170" i="18"/>
  <c r="AX169" i="18"/>
  <c r="AW169" i="18"/>
  <c r="AV169" i="18"/>
  <c r="AU169" i="18"/>
  <c r="AT169" i="18"/>
  <c r="AS169" i="18"/>
  <c r="AR169" i="18"/>
  <c r="AQ169" i="18"/>
  <c r="AP169" i="18"/>
  <c r="AO169" i="18"/>
  <c r="AN169" i="18"/>
  <c r="AM169" i="18"/>
  <c r="AL169" i="18"/>
  <c r="AK169" i="18"/>
  <c r="AJ169" i="18"/>
  <c r="AI169" i="18"/>
  <c r="AH169" i="18"/>
  <c r="AG169" i="18"/>
  <c r="AF169" i="18"/>
  <c r="AE169" i="18"/>
  <c r="AD169" i="18"/>
  <c r="AC169" i="18"/>
  <c r="AB169" i="18"/>
  <c r="AA169" i="18"/>
  <c r="Z169" i="18"/>
  <c r="Y169" i="18"/>
  <c r="X169" i="18"/>
  <c r="W169" i="18"/>
  <c r="V169" i="18"/>
  <c r="U169" i="18"/>
  <c r="T169" i="18"/>
  <c r="S169" i="18"/>
  <c r="R169" i="18"/>
  <c r="Q169" i="18"/>
  <c r="P169" i="18"/>
  <c r="O169" i="18"/>
  <c r="N169" i="18"/>
  <c r="M169" i="18"/>
  <c r="M174" i="18" s="1"/>
  <c r="M14" i="18" s="1"/>
  <c r="AX168" i="18"/>
  <c r="AW168" i="18"/>
  <c r="AV168" i="18"/>
  <c r="AU168" i="18"/>
  <c r="AT168" i="18"/>
  <c r="AS168" i="18"/>
  <c r="AR168" i="18"/>
  <c r="AQ168" i="18"/>
  <c r="AP168" i="18"/>
  <c r="AO168" i="18"/>
  <c r="AN168" i="18"/>
  <c r="AM168" i="18"/>
  <c r="AL168" i="18"/>
  <c r="AK168" i="18"/>
  <c r="AJ168" i="18"/>
  <c r="AI168" i="18"/>
  <c r="AH168" i="18"/>
  <c r="AG168" i="18"/>
  <c r="AF168" i="18"/>
  <c r="AE168" i="18"/>
  <c r="AD168" i="18"/>
  <c r="AC168" i="18"/>
  <c r="AB168" i="18"/>
  <c r="AA168" i="18"/>
  <c r="Z168" i="18"/>
  <c r="Y168" i="18"/>
  <c r="X168" i="18"/>
  <c r="W168" i="18"/>
  <c r="V168" i="18"/>
  <c r="U168" i="18"/>
  <c r="T168" i="18"/>
  <c r="S168" i="18"/>
  <c r="R168" i="18"/>
  <c r="Q168" i="18"/>
  <c r="P168" i="18"/>
  <c r="P174" i="18" s="1"/>
  <c r="P14" i="18" s="1"/>
  <c r="O168" i="18"/>
  <c r="O174" i="18" s="1"/>
  <c r="O14" i="18" s="1"/>
  <c r="N168" i="18"/>
  <c r="M168" i="18"/>
  <c r="AX167" i="18"/>
  <c r="AW167" i="18"/>
  <c r="AV167" i="18"/>
  <c r="AU167" i="18"/>
  <c r="AT167" i="18"/>
  <c r="AS167" i="18"/>
  <c r="AR167" i="18"/>
  <c r="AQ167" i="18"/>
  <c r="AP167" i="18"/>
  <c r="AO167" i="18"/>
  <c r="AN167" i="18"/>
  <c r="AM167" i="18"/>
  <c r="AL167" i="18"/>
  <c r="AK167" i="18"/>
  <c r="AJ167" i="18"/>
  <c r="AI167" i="18"/>
  <c r="AH167" i="18"/>
  <c r="AG167" i="18"/>
  <c r="AF167" i="18"/>
  <c r="AE167" i="18"/>
  <c r="AD167" i="18"/>
  <c r="AC167" i="18"/>
  <c r="AB167" i="18"/>
  <c r="AA167" i="18"/>
  <c r="Z167" i="18"/>
  <c r="Y167" i="18"/>
  <c r="X167" i="18"/>
  <c r="W167" i="18"/>
  <c r="V167" i="18"/>
  <c r="U167" i="18"/>
  <c r="T167" i="18"/>
  <c r="S167" i="18"/>
  <c r="R167" i="18"/>
  <c r="R174" i="18" s="1"/>
  <c r="Q167" i="18"/>
  <c r="Q174" i="18" s="1"/>
  <c r="P167" i="18"/>
  <c r="O167" i="18"/>
  <c r="N167" i="18"/>
  <c r="M167" i="18"/>
  <c r="AX165" i="18"/>
  <c r="AX68" i="18" s="1"/>
  <c r="AN165" i="18"/>
  <c r="AN68" i="18" s="1"/>
  <c r="AL165" i="18"/>
  <c r="AK165" i="18"/>
  <c r="AJ165" i="18"/>
  <c r="AI165" i="18"/>
  <c r="AE165" i="18"/>
  <c r="AB165" i="18"/>
  <c r="V165" i="18"/>
  <c r="U165" i="18"/>
  <c r="S165" i="18"/>
  <c r="R165" i="18"/>
  <c r="Q165" i="18"/>
  <c r="P165" i="18"/>
  <c r="O165" i="18"/>
  <c r="O68" i="18" s="1"/>
  <c r="N165" i="18"/>
  <c r="N68" i="18" s="1"/>
  <c r="M165" i="18"/>
  <c r="M68" i="18" s="1"/>
  <c r="BX161" i="18"/>
  <c r="BW161" i="18"/>
  <c r="AX161" i="18"/>
  <c r="AW161" i="18"/>
  <c r="AW165" i="18" s="1"/>
  <c r="AV161" i="18"/>
  <c r="AV165" i="18" s="1"/>
  <c r="AU161" i="18"/>
  <c r="AU165" i="18" s="1"/>
  <c r="AT161" i="18"/>
  <c r="AT165" i="18" s="1"/>
  <c r="AS161" i="18"/>
  <c r="AS165" i="18" s="1"/>
  <c r="AR161" i="18"/>
  <c r="AQ161" i="18"/>
  <c r="AQ170" i="18" s="1"/>
  <c r="AP161" i="18"/>
  <c r="AP165" i="18" s="1"/>
  <c r="AO161" i="18"/>
  <c r="AO165" i="18" s="1"/>
  <c r="AN161" i="18"/>
  <c r="AM161" i="18"/>
  <c r="AL161" i="18"/>
  <c r="AL170" i="18" s="1"/>
  <c r="AL174" i="18" s="1"/>
  <c r="AL14" i="18" s="1"/>
  <c r="AK161" i="18"/>
  <c r="AK170" i="18" s="1"/>
  <c r="AK174" i="18" s="1"/>
  <c r="AK14" i="18" s="1"/>
  <c r="AJ161" i="18"/>
  <c r="AJ170" i="18" s="1"/>
  <c r="AI161" i="18"/>
  <c r="AH161" i="18"/>
  <c r="AG161" i="18"/>
  <c r="AF161" i="18"/>
  <c r="AE161" i="18"/>
  <c r="AD161" i="18"/>
  <c r="AC161" i="18"/>
  <c r="AB161" i="18"/>
  <c r="AA161" i="18"/>
  <c r="AA165" i="18" s="1"/>
  <c r="Z161" i="18"/>
  <c r="Z165" i="18" s="1"/>
  <c r="Y161" i="18"/>
  <c r="Y165" i="18" s="1"/>
  <c r="X161" i="18"/>
  <c r="X165" i="18" s="1"/>
  <c r="W161" i="18"/>
  <c r="W165" i="18" s="1"/>
  <c r="V161" i="18"/>
  <c r="U161" i="18"/>
  <c r="U170" i="18" s="1"/>
  <c r="T161" i="18"/>
  <c r="T165" i="18" s="1"/>
  <c r="CA156" i="18"/>
  <c r="BT156" i="18"/>
  <c r="AX156" i="18"/>
  <c r="AX56" i="18" s="1"/>
  <c r="AW156" i="18"/>
  <c r="AW56" i="18" s="1"/>
  <c r="AV156" i="18"/>
  <c r="AV56" i="18" s="1"/>
  <c r="AU156" i="18"/>
  <c r="AT156" i="18"/>
  <c r="AK156" i="18"/>
  <c r="AJ156" i="18"/>
  <c r="AH156" i="18"/>
  <c r="AG156" i="18"/>
  <c r="AG56" i="18" s="1"/>
  <c r="AF156" i="18"/>
  <c r="AF56" i="18" s="1"/>
  <c r="AE156" i="18"/>
  <c r="AE56" i="18" s="1"/>
  <c r="AD156" i="18"/>
  <c r="AD56" i="18" s="1"/>
  <c r="AC156" i="18"/>
  <c r="AC56" i="18" s="1"/>
  <c r="AB156" i="18"/>
  <c r="AB56" i="18" s="1"/>
  <c r="AA156" i="18"/>
  <c r="AA56" i="18" s="1"/>
  <c r="X156" i="18"/>
  <c r="S156" i="18"/>
  <c r="R156" i="18"/>
  <c r="Q156" i="18"/>
  <c r="P156" i="18"/>
  <c r="O156" i="18"/>
  <c r="N156" i="18"/>
  <c r="M156" i="18"/>
  <c r="BR152" i="18"/>
  <c r="BQ152" i="18"/>
  <c r="BP152" i="18"/>
  <c r="BO152" i="18"/>
  <c r="BN152" i="18"/>
  <c r="BM152" i="18"/>
  <c r="BL152" i="18"/>
  <c r="BK152" i="18"/>
  <c r="BJ152" i="18"/>
  <c r="BI152" i="18"/>
  <c r="BH152" i="18"/>
  <c r="BG152" i="18"/>
  <c r="BF152" i="18"/>
  <c r="BE152" i="18"/>
  <c r="BD152" i="18"/>
  <c r="BC152" i="18"/>
  <c r="BB152" i="18"/>
  <c r="BA152" i="18"/>
  <c r="AZ152" i="18"/>
  <c r="AY152" i="18"/>
  <c r="AX152" i="18"/>
  <c r="AW152" i="18"/>
  <c r="AW170" i="18" s="1"/>
  <c r="AV152" i="18"/>
  <c r="AU152" i="18"/>
  <c r="BY152" i="18" s="1"/>
  <c r="AT152" i="18"/>
  <c r="BX152" i="18" s="1"/>
  <c r="AS152" i="18"/>
  <c r="AS156" i="18" s="1"/>
  <c r="AR152" i="18"/>
  <c r="AR156" i="18" s="1"/>
  <c r="AQ152" i="18"/>
  <c r="AQ156" i="18" s="1"/>
  <c r="AP152" i="18"/>
  <c r="AP156" i="18" s="1"/>
  <c r="AO152" i="18"/>
  <c r="AO156" i="18" s="1"/>
  <c r="AO56" i="18" s="1"/>
  <c r="AN152" i="18"/>
  <c r="AN156" i="18" s="1"/>
  <c r="AN56" i="18" s="1"/>
  <c r="AM152" i="18"/>
  <c r="AM156" i="18" s="1"/>
  <c r="AM56" i="18" s="1"/>
  <c r="AL152" i="18"/>
  <c r="AL156" i="18" s="1"/>
  <c r="AK152" i="18"/>
  <c r="AJ152" i="18"/>
  <c r="AI152" i="18"/>
  <c r="AI156" i="18" s="1"/>
  <c r="AI56" i="18" s="1"/>
  <c r="AH152" i="18"/>
  <c r="AG152" i="18"/>
  <c r="AF152" i="18"/>
  <c r="AE152" i="18"/>
  <c r="AD152" i="18"/>
  <c r="AC152" i="18"/>
  <c r="AB152" i="18"/>
  <c r="AA152" i="18"/>
  <c r="Z152" i="18"/>
  <c r="Z156" i="18" s="1"/>
  <c r="Z56" i="18" s="1"/>
  <c r="Y152" i="18"/>
  <c r="Y170" i="18" s="1"/>
  <c r="X152" i="18"/>
  <c r="W152" i="18"/>
  <c r="W156" i="18" s="1"/>
  <c r="V152" i="18"/>
  <c r="V156" i="18" s="1"/>
  <c r="U152" i="18"/>
  <c r="U156" i="18" s="1"/>
  <c r="T152" i="18"/>
  <c r="T156" i="18" s="1"/>
  <c r="AW147" i="18"/>
  <c r="AV147" i="18"/>
  <c r="AV44" i="18" s="1"/>
  <c r="AU147" i="18"/>
  <c r="AT147" i="18"/>
  <c r="AS147" i="18"/>
  <c r="AR147" i="18"/>
  <c r="AQ147" i="18"/>
  <c r="AP147" i="18"/>
  <c r="AO147" i="18"/>
  <c r="AN147" i="18"/>
  <c r="AM147" i="18"/>
  <c r="AL147" i="18"/>
  <c r="AK147" i="18"/>
  <c r="AJ147" i="18"/>
  <c r="AA147" i="18"/>
  <c r="Z147" i="18"/>
  <c r="Y147" i="18"/>
  <c r="X147" i="18"/>
  <c r="W147" i="18"/>
  <c r="V147" i="18"/>
  <c r="U147" i="18"/>
  <c r="T147" i="18"/>
  <c r="S147" i="18"/>
  <c r="R147" i="18"/>
  <c r="R44" i="18" s="1"/>
  <c r="R43" i="18" s="1"/>
  <c r="R110" i="18" s="1"/>
  <c r="Q147" i="18"/>
  <c r="Q44" i="18" s="1"/>
  <c r="P147" i="18"/>
  <c r="P44" i="18" s="1"/>
  <c r="O147" i="18"/>
  <c r="N147" i="18"/>
  <c r="M147" i="18"/>
  <c r="BU145" i="18"/>
  <c r="AY144" i="18"/>
  <c r="BY143" i="18"/>
  <c r="BX143" i="18"/>
  <c r="BR143" i="18"/>
  <c r="BQ143" i="18"/>
  <c r="BP143" i="18"/>
  <c r="BO143" i="18"/>
  <c r="BN143" i="18"/>
  <c r="BM143" i="18"/>
  <c r="BL143" i="18"/>
  <c r="BK143" i="18"/>
  <c r="BJ143" i="18"/>
  <c r="BI143" i="18"/>
  <c r="BH143" i="18"/>
  <c r="BG143" i="18"/>
  <c r="BF143" i="18"/>
  <c r="BE143" i="18"/>
  <c r="BD143" i="18"/>
  <c r="BC143" i="18"/>
  <c r="BB143" i="18"/>
  <c r="BA143" i="18"/>
  <c r="AZ143" i="18"/>
  <c r="AY143" i="18"/>
  <c r="AX143" i="18"/>
  <c r="AW143" i="18"/>
  <c r="AV143" i="18"/>
  <c r="AU143" i="18"/>
  <c r="AT143" i="18"/>
  <c r="AS143" i="18"/>
  <c r="BW143" i="18" s="1"/>
  <c r="AR143" i="18"/>
  <c r="AQ143" i="18"/>
  <c r="AP143" i="18"/>
  <c r="AO143" i="18"/>
  <c r="AN143" i="18"/>
  <c r="AM143" i="18"/>
  <c r="AL143" i="18"/>
  <c r="AK143" i="18"/>
  <c r="AJ143" i="18"/>
  <c r="AI143" i="18"/>
  <c r="AI147" i="18" s="1"/>
  <c r="AH143" i="18"/>
  <c r="AH147" i="18" s="1"/>
  <c r="AG143" i="18"/>
  <c r="AG147" i="18" s="1"/>
  <c r="AF143" i="18"/>
  <c r="AF147" i="18" s="1"/>
  <c r="AE143" i="18"/>
  <c r="AE147" i="18" s="1"/>
  <c r="AD143" i="18"/>
  <c r="AD147" i="18" s="1"/>
  <c r="AC143" i="18"/>
  <c r="AC147" i="18" s="1"/>
  <c r="AB143" i="18"/>
  <c r="AB147" i="18" s="1"/>
  <c r="AA143" i="18"/>
  <c r="Z143" i="18"/>
  <c r="Y143" i="18"/>
  <c r="X143" i="18"/>
  <c r="W143" i="18"/>
  <c r="V143" i="18"/>
  <c r="U143" i="18"/>
  <c r="T143" i="18"/>
  <c r="AY138" i="18"/>
  <c r="AO138" i="18"/>
  <c r="AM138" i="18"/>
  <c r="AL138" i="18"/>
  <c r="AK138" i="18"/>
  <c r="AJ138" i="18"/>
  <c r="AI138" i="18"/>
  <c r="AH138" i="18"/>
  <c r="AG138" i="18"/>
  <c r="AF138" i="18"/>
  <c r="AE138" i="18"/>
  <c r="AD138" i="18"/>
  <c r="AC138" i="18"/>
  <c r="AC32" i="18" s="1"/>
  <c r="T138" i="18"/>
  <c r="S138" i="18"/>
  <c r="R138" i="18"/>
  <c r="Q138" i="18"/>
  <c r="P138" i="18"/>
  <c r="O138" i="18"/>
  <c r="N138" i="18"/>
  <c r="M138" i="18"/>
  <c r="BR134" i="18"/>
  <c r="BQ134" i="18"/>
  <c r="BP134" i="18"/>
  <c r="BO134" i="18"/>
  <c r="BN134" i="18"/>
  <c r="BM134" i="18"/>
  <c r="BL134" i="18"/>
  <c r="BK134" i="18"/>
  <c r="BJ134" i="18"/>
  <c r="BI134" i="18"/>
  <c r="BH134" i="18"/>
  <c r="BG134" i="18"/>
  <c r="BF134" i="18"/>
  <c r="BE134" i="18"/>
  <c r="BD134" i="18"/>
  <c r="BC134" i="18"/>
  <c r="BB134" i="18"/>
  <c r="BA134" i="18"/>
  <c r="AZ134" i="18"/>
  <c r="AY134" i="18"/>
  <c r="AX134" i="18"/>
  <c r="AW134" i="18"/>
  <c r="AW138" i="18" s="1"/>
  <c r="AV134" i="18"/>
  <c r="AU134" i="18"/>
  <c r="AT134" i="18"/>
  <c r="AS134" i="18"/>
  <c r="AR134" i="18"/>
  <c r="AR138" i="18" s="1"/>
  <c r="AQ134" i="18"/>
  <c r="AQ138" i="18" s="1"/>
  <c r="AP134" i="18"/>
  <c r="AP138" i="18" s="1"/>
  <c r="AO134" i="18"/>
  <c r="AN134" i="18"/>
  <c r="AN138" i="18" s="1"/>
  <c r="AN32" i="18" s="1"/>
  <c r="AM134" i="18"/>
  <c r="AL134" i="18"/>
  <c r="AK134" i="18"/>
  <c r="AJ134" i="18"/>
  <c r="AI134" i="18"/>
  <c r="AH134" i="18"/>
  <c r="AG134" i="18"/>
  <c r="AF134" i="18"/>
  <c r="AE134" i="18"/>
  <c r="AD134" i="18"/>
  <c r="AC134" i="18"/>
  <c r="AB134" i="18"/>
  <c r="AB138" i="18" s="1"/>
  <c r="AA134" i="18"/>
  <c r="AA138" i="18" s="1"/>
  <c r="Z134" i="18"/>
  <c r="Z138" i="18" s="1"/>
  <c r="Y134" i="18"/>
  <c r="Y138" i="18" s="1"/>
  <c r="X134" i="18"/>
  <c r="W134" i="18"/>
  <c r="V134" i="18"/>
  <c r="V138" i="18" s="1"/>
  <c r="U134" i="18"/>
  <c r="U138" i="18" s="1"/>
  <c r="T134" i="18"/>
  <c r="BT129" i="18"/>
  <c r="BR129" i="18"/>
  <c r="BQ129" i="18"/>
  <c r="BP129" i="18"/>
  <c r="BO129" i="18"/>
  <c r="BN129" i="18"/>
  <c r="BM129" i="18"/>
  <c r="BL129" i="18"/>
  <c r="BK129" i="18"/>
  <c r="BJ129" i="18"/>
  <c r="BI129" i="18"/>
  <c r="BH129" i="18"/>
  <c r="BG129" i="18"/>
  <c r="BF129" i="18"/>
  <c r="BE129" i="18"/>
  <c r="BD129" i="18"/>
  <c r="BC129" i="18"/>
  <c r="BB129" i="18"/>
  <c r="BA129" i="18"/>
  <c r="AZ129" i="18"/>
  <c r="AY129" i="18"/>
  <c r="AX129" i="18"/>
  <c r="AW129" i="18"/>
  <c r="AV129" i="18"/>
  <c r="BU129" i="18" s="1"/>
  <c r="CC115" i="18"/>
  <c r="AZ115" i="18"/>
  <c r="BR113" i="18"/>
  <c r="BQ113" i="18"/>
  <c r="BP113" i="18"/>
  <c r="BO113" i="18"/>
  <c r="BN113" i="18"/>
  <c r="BM113" i="18"/>
  <c r="BL113" i="18"/>
  <c r="BK113" i="18"/>
  <c r="BJ113" i="18"/>
  <c r="BI113" i="18"/>
  <c r="BH113" i="18"/>
  <c r="BG113" i="18"/>
  <c r="BF113" i="18"/>
  <c r="BE113" i="18"/>
  <c r="BD113" i="18"/>
  <c r="BC113" i="18"/>
  <c r="BB113" i="18"/>
  <c r="BA113" i="18"/>
  <c r="AZ113" i="18"/>
  <c r="CC108" i="18"/>
  <c r="CB108" i="18"/>
  <c r="CB115" i="18" s="1"/>
  <c r="BR108" i="18"/>
  <c r="BQ108" i="18"/>
  <c r="BP108" i="18"/>
  <c r="BO108" i="18"/>
  <c r="BN108" i="18"/>
  <c r="BM108" i="18"/>
  <c r="BL108" i="18"/>
  <c r="BK108" i="18"/>
  <c r="BJ108" i="18"/>
  <c r="BI108" i="18"/>
  <c r="BH108" i="18"/>
  <c r="BG108" i="18"/>
  <c r="BF108" i="18"/>
  <c r="BE108" i="18"/>
  <c r="BD108" i="18"/>
  <c r="BC108" i="18"/>
  <c r="BB108" i="18"/>
  <c r="BA108" i="18"/>
  <c r="AZ108" i="18"/>
  <c r="AY108" i="18"/>
  <c r="AX108" i="18"/>
  <c r="AW108" i="18"/>
  <c r="CE108" i="18" s="1"/>
  <c r="CE115" i="18" s="1"/>
  <c r="AV108" i="18"/>
  <c r="CD108" i="18" s="1"/>
  <c r="CD115" i="18" s="1"/>
  <c r="BR105" i="18"/>
  <c r="BQ105" i="18"/>
  <c r="BP105" i="18"/>
  <c r="BO105" i="18"/>
  <c r="BN105" i="18"/>
  <c r="BM105" i="18"/>
  <c r="BL105" i="18"/>
  <c r="BK105" i="18"/>
  <c r="BJ105" i="18"/>
  <c r="BI105" i="18"/>
  <c r="BH105" i="18"/>
  <c r="BG105" i="18"/>
  <c r="BF105" i="18"/>
  <c r="BE105" i="18"/>
  <c r="BA105" i="18"/>
  <c r="AZ105" i="18"/>
  <c r="AY105" i="18"/>
  <c r="S105" i="18"/>
  <c r="R105" i="18"/>
  <c r="Q105" i="18"/>
  <c r="P105" i="18"/>
  <c r="O105" i="18"/>
  <c r="N105" i="18"/>
  <c r="M105" i="18"/>
  <c r="L105" i="18"/>
  <c r="K105" i="18"/>
  <c r="J105" i="18"/>
  <c r="J16" i="18" s="1"/>
  <c r="I105" i="18"/>
  <c r="H105" i="18"/>
  <c r="G105" i="18"/>
  <c r="F105" i="18"/>
  <c r="F16" i="18" s="1"/>
  <c r="E105" i="18"/>
  <c r="D105" i="18"/>
  <c r="D16" i="18" s="1"/>
  <c r="C105" i="18"/>
  <c r="C16" i="18" s="1"/>
  <c r="B105" i="18"/>
  <c r="AX104" i="18"/>
  <c r="AX69" i="18" s="1"/>
  <c r="AX104" i="18" a="1"/>
  <c r="AW104" i="18" a="1"/>
  <c r="AW104" i="18" s="1"/>
  <c r="AV104" i="18" a="1"/>
  <c r="AV104" i="18" s="1"/>
  <c r="AU104" i="18"/>
  <c r="AU104" i="18" a="1"/>
  <c r="AT104" i="18" a="1"/>
  <c r="AT104" i="18" s="1"/>
  <c r="AS104" i="18" a="1"/>
  <c r="AS104" i="18" s="1"/>
  <c r="AS106" i="18" s="1"/>
  <c r="AR104" i="18"/>
  <c r="AR104" i="18" a="1"/>
  <c r="AQ104" i="18"/>
  <c r="AQ104" i="18" a="1"/>
  <c r="AP104" i="18" a="1"/>
  <c r="AP104" i="18" s="1"/>
  <c r="AP106" i="18" s="1"/>
  <c r="AO104" i="18"/>
  <c r="AO106" i="18" s="1"/>
  <c r="AO104" i="18" a="1"/>
  <c r="AN104" i="18" a="1"/>
  <c r="AN104" i="18" s="1"/>
  <c r="AM104" i="18"/>
  <c r="AM104" i="18" a="1"/>
  <c r="AL104" i="18"/>
  <c r="AL104" i="18" a="1"/>
  <c r="AK104" i="18" a="1"/>
  <c r="AK104" i="18" s="1"/>
  <c r="AK106" i="18" s="1"/>
  <c r="AJ104" i="18" a="1"/>
  <c r="AJ104" i="18" s="1"/>
  <c r="AI104" i="18" a="1"/>
  <c r="AI104" i="18" s="1"/>
  <c r="AH104" i="18" a="1"/>
  <c r="AH104" i="18" s="1"/>
  <c r="AG104" i="18"/>
  <c r="AG104" i="18" a="1"/>
  <c r="AF104" i="18"/>
  <c r="AF104" i="18" a="1"/>
  <c r="AE104" i="18" a="1"/>
  <c r="AE104" i="18" s="1"/>
  <c r="AD104" i="18"/>
  <c r="AD104" i="18" a="1"/>
  <c r="AC104" i="18" a="1"/>
  <c r="AC104" i="18" s="1"/>
  <c r="AB104" i="18"/>
  <c r="AB104" i="18" a="1"/>
  <c r="AA104" i="18"/>
  <c r="AA104" i="18" a="1"/>
  <c r="Z104" i="18"/>
  <c r="Z104" i="18" a="1"/>
  <c r="Y104" i="18"/>
  <c r="Y104" i="18" a="1"/>
  <c r="X104" i="18"/>
  <c r="X104" i="18" a="1"/>
  <c r="W104" i="18" a="1"/>
  <c r="W104" i="18" s="1"/>
  <c r="V104" i="18"/>
  <c r="V104" i="18" a="1"/>
  <c r="U104" i="18"/>
  <c r="U104" i="18" a="1"/>
  <c r="T104" i="18" a="1"/>
  <c r="T104" i="18" s="1"/>
  <c r="BX103" i="18"/>
  <c r="AX103" i="18" a="1"/>
  <c r="AX103" i="18" s="1"/>
  <c r="AW103" i="18" a="1"/>
  <c r="AW103" i="18" s="1"/>
  <c r="AV103" i="18"/>
  <c r="AV103" i="18" a="1"/>
  <c r="AU103" i="18" a="1"/>
  <c r="AU103" i="18" s="1"/>
  <c r="AT103" i="18" a="1"/>
  <c r="AT103" i="18" s="1"/>
  <c r="AS103" i="18"/>
  <c r="AS103" i="18" a="1"/>
  <c r="AR103" i="18" a="1"/>
  <c r="AR103" i="18" s="1"/>
  <c r="AQ103" i="18" a="1"/>
  <c r="AQ103" i="18" s="1"/>
  <c r="AP103" i="18"/>
  <c r="AP103" i="18" a="1"/>
  <c r="AO103" i="18" a="1"/>
  <c r="AO103" i="18" s="1"/>
  <c r="AN103" i="18" a="1"/>
  <c r="AN103" i="18" s="1"/>
  <c r="AM103" i="18" a="1"/>
  <c r="AM103" i="18" s="1"/>
  <c r="AL103" i="18" a="1"/>
  <c r="AL103" i="18" s="1"/>
  <c r="AK103" i="18"/>
  <c r="AK69" i="18" s="1"/>
  <c r="AK103" i="18" a="1"/>
  <c r="AJ103" i="18" a="1"/>
  <c r="AJ103" i="18" s="1"/>
  <c r="AI103" i="18" a="1"/>
  <c r="AI103" i="18" s="1"/>
  <c r="AH103" i="18" a="1"/>
  <c r="AH103" i="18" s="1"/>
  <c r="AG103" i="18"/>
  <c r="AG103" i="18" a="1"/>
  <c r="AF103" i="18"/>
  <c r="AF103" i="18" a="1"/>
  <c r="AE103" i="18" a="1"/>
  <c r="AE103" i="18" s="1"/>
  <c r="AD103" i="18" a="1"/>
  <c r="AD103" i="18" s="1"/>
  <c r="AC103" i="18" a="1"/>
  <c r="AC103" i="18" s="1"/>
  <c r="AB103" i="18" a="1"/>
  <c r="AB103" i="18" s="1"/>
  <c r="AB69" i="18" s="1"/>
  <c r="AA103" i="18" a="1"/>
  <c r="AA103" i="18" s="1"/>
  <c r="Z103" i="18" a="1"/>
  <c r="Z103" i="18" s="1"/>
  <c r="Z69" i="18" s="1"/>
  <c r="Y103" i="18" a="1"/>
  <c r="Y103" i="18" s="1"/>
  <c r="Y69" i="18" s="1"/>
  <c r="X103" i="18"/>
  <c r="X103" i="18" a="1"/>
  <c r="W103" i="18" a="1"/>
  <c r="W103" i="18" s="1"/>
  <c r="W69" i="18" s="1"/>
  <c r="V103" i="18" a="1"/>
  <c r="V103" i="18" s="1"/>
  <c r="U103" i="18" a="1"/>
  <c r="U103" i="18" s="1"/>
  <c r="T103" i="18"/>
  <c r="T103" i="18" a="1"/>
  <c r="AX102" i="18"/>
  <c r="AX102" i="18" a="1"/>
  <c r="AW102" i="18"/>
  <c r="BX102" i="18" s="1"/>
  <c r="AW102" i="18" a="1"/>
  <c r="AV102" i="18" a="1"/>
  <c r="AV102" i="18" s="1"/>
  <c r="AU102" i="18"/>
  <c r="AU102" i="18" a="1"/>
  <c r="AT102" i="18"/>
  <c r="AT102" i="18" a="1"/>
  <c r="AS102" i="18" a="1"/>
  <c r="AS102" i="18" s="1"/>
  <c r="AR102" i="18"/>
  <c r="AR69" i="18" s="1"/>
  <c r="AR102" i="18" a="1"/>
  <c r="AQ102" i="18" a="1"/>
  <c r="AQ102" i="18" s="1"/>
  <c r="AP102" i="18"/>
  <c r="AP102" i="18" a="1"/>
  <c r="AO102" i="18" a="1"/>
  <c r="AO102" i="18" s="1"/>
  <c r="AN102" i="18" a="1"/>
  <c r="AN102" i="18" s="1"/>
  <c r="AM102" i="18"/>
  <c r="AM102" i="18" a="1"/>
  <c r="AL102" i="18"/>
  <c r="AL102" i="18" a="1"/>
  <c r="AK102" i="18" a="1"/>
  <c r="AK102" i="18" s="1"/>
  <c r="AJ102" i="18"/>
  <c r="AJ69" i="18" s="1"/>
  <c r="AJ102" i="18" a="1"/>
  <c r="AI102" i="18"/>
  <c r="AI106" i="18" s="1"/>
  <c r="AI102" i="18" a="1"/>
  <c r="AH102" i="18" a="1"/>
  <c r="AH102" i="18" s="1"/>
  <c r="AH69" i="18" s="1"/>
  <c r="AG102" i="18" a="1"/>
  <c r="AG102" i="18" s="1"/>
  <c r="AG69" i="18" s="1"/>
  <c r="AF102" i="18" a="1"/>
  <c r="AF102" i="18" s="1"/>
  <c r="AF69" i="18" s="1"/>
  <c r="AE102" i="18" a="1"/>
  <c r="AE102" i="18" s="1"/>
  <c r="AD102" i="18" a="1"/>
  <c r="AD102" i="18" s="1"/>
  <c r="AC102" i="18"/>
  <c r="AC102" i="18" a="1"/>
  <c r="AB102" i="18"/>
  <c r="AB102" i="18" a="1"/>
  <c r="AA102" i="18"/>
  <c r="AA102" i="18" a="1"/>
  <c r="Z102" i="18" a="1"/>
  <c r="Z102" i="18" s="1"/>
  <c r="Y102" i="18"/>
  <c r="Y102" i="18" a="1"/>
  <c r="X102" i="18" a="1"/>
  <c r="X102" i="18" s="1"/>
  <c r="X69" i="18" s="1"/>
  <c r="W102" i="18"/>
  <c r="W102" i="18" a="1"/>
  <c r="V102" i="18" a="1"/>
  <c r="V102" i="18" s="1"/>
  <c r="V69" i="18" s="1"/>
  <c r="U102" i="18" a="1"/>
  <c r="U102" i="18" s="1"/>
  <c r="U69" i="18" s="1"/>
  <c r="T102" i="18" a="1"/>
  <c r="T102" i="18" s="1"/>
  <c r="T69" i="18" s="1"/>
  <c r="AX101" i="18" a="1"/>
  <c r="AX101" i="18" s="1"/>
  <c r="AX106" i="18" s="1"/>
  <c r="AW101" i="18" a="1"/>
  <c r="AW101" i="18" s="1"/>
  <c r="BX101" i="18" s="1"/>
  <c r="AV101" i="18" a="1"/>
  <c r="AV101" i="18" s="1"/>
  <c r="AU101" i="18" a="1"/>
  <c r="AU101" i="18" s="1"/>
  <c r="AT101" i="18" a="1"/>
  <c r="AT101" i="18" s="1"/>
  <c r="AS101" i="18"/>
  <c r="AS101" i="18" a="1"/>
  <c r="AR101" i="18" a="1"/>
  <c r="AR101" i="18" s="1"/>
  <c r="AR106" i="18" s="1"/>
  <c r="AQ101" i="18" a="1"/>
  <c r="AQ101" i="18" s="1"/>
  <c r="AP101" i="18"/>
  <c r="AP101" i="18" a="1"/>
  <c r="AO101" i="18" a="1"/>
  <c r="AO101" i="18" s="1"/>
  <c r="AN101" i="18" a="1"/>
  <c r="AN101" i="18" s="1"/>
  <c r="AM101" i="18" a="1"/>
  <c r="AM101" i="18" s="1"/>
  <c r="AL101" i="18" a="1"/>
  <c r="AL101" i="18" s="1"/>
  <c r="AK101" i="18" a="1"/>
  <c r="AK101" i="18" s="1"/>
  <c r="AJ101" i="18" a="1"/>
  <c r="AJ101" i="18" s="1"/>
  <c r="AI101" i="18" a="1"/>
  <c r="AI101" i="18" s="1"/>
  <c r="AH101" i="18" a="1"/>
  <c r="AH101" i="18" s="1"/>
  <c r="AG101" i="18" a="1"/>
  <c r="AG101" i="18" s="1"/>
  <c r="AF101" i="18"/>
  <c r="AF101" i="18" a="1"/>
  <c r="AE101" i="18" a="1"/>
  <c r="AE101" i="18" s="1"/>
  <c r="AD101" i="18" a="1"/>
  <c r="AD101" i="18" s="1"/>
  <c r="AC101" i="18" a="1"/>
  <c r="AC101" i="18" s="1"/>
  <c r="AB101" i="18" a="1"/>
  <c r="AB101" i="18" s="1"/>
  <c r="AA101" i="18"/>
  <c r="AA101" i="18" a="1"/>
  <c r="Z101" i="18" a="1"/>
  <c r="Z101" i="18" s="1"/>
  <c r="Y101" i="18" a="1"/>
  <c r="Y101" i="18" s="1"/>
  <c r="X101" i="18" a="1"/>
  <c r="X101" i="18" s="1"/>
  <c r="W101" i="18"/>
  <c r="W101" i="18" a="1"/>
  <c r="V101" i="18" a="1"/>
  <c r="V101" i="18" s="1"/>
  <c r="U101" i="18" a="1"/>
  <c r="U101" i="18" s="1"/>
  <c r="T101" i="18" a="1"/>
  <c r="T101" i="18" s="1"/>
  <c r="AX100" i="18" a="1"/>
  <c r="AX100" i="18" s="1"/>
  <c r="AW100" i="18" a="1"/>
  <c r="AW100" i="18" s="1"/>
  <c r="AV100" i="18" a="1"/>
  <c r="AV100" i="18" s="1"/>
  <c r="AU100" i="18" a="1"/>
  <c r="AU100" i="18" s="1"/>
  <c r="AT100" i="18"/>
  <c r="AT100" i="18" a="1"/>
  <c r="AS100" i="18"/>
  <c r="AS100" i="18" a="1"/>
  <c r="AR100" i="18"/>
  <c r="AR100" i="18" a="1"/>
  <c r="AQ100" i="18" a="1"/>
  <c r="AQ100" i="18" s="1"/>
  <c r="AP100" i="18"/>
  <c r="AP100" i="18" a="1"/>
  <c r="AO100" i="18" a="1"/>
  <c r="AO100" i="18" s="1"/>
  <c r="AN100" i="18" a="1"/>
  <c r="AN100" i="18" s="1"/>
  <c r="AM100" i="18" a="1"/>
  <c r="AM100" i="18" s="1"/>
  <c r="AM57" i="18" s="1"/>
  <c r="AL100" i="18" a="1"/>
  <c r="AL100" i="18" s="1"/>
  <c r="AK100" i="18" a="1"/>
  <c r="AK100" i="18" s="1"/>
  <c r="AJ100" i="18" a="1"/>
  <c r="AJ100" i="18" s="1"/>
  <c r="AI100" i="18"/>
  <c r="AI100" i="18" a="1"/>
  <c r="AH100" i="18"/>
  <c r="AH100" i="18" a="1"/>
  <c r="AG100" i="18"/>
  <c r="AG100" i="18" a="1"/>
  <c r="AF100" i="18" a="1"/>
  <c r="AF100" i="18" s="1"/>
  <c r="AE100" i="18"/>
  <c r="AE100" i="18" a="1"/>
  <c r="AD100" i="18" a="1"/>
  <c r="AD100" i="18" s="1"/>
  <c r="AD57" i="18" s="1"/>
  <c r="AC100" i="18" a="1"/>
  <c r="AC100" i="18" s="1"/>
  <c r="AC57" i="18" s="1"/>
  <c r="AB100" i="18" a="1"/>
  <c r="AB100" i="18" s="1"/>
  <c r="AA100" i="18" a="1"/>
  <c r="AA100" i="18" s="1"/>
  <c r="Z100" i="18" a="1"/>
  <c r="Z100" i="18" s="1"/>
  <c r="Y100" i="18" a="1"/>
  <c r="Y100" i="18" s="1"/>
  <c r="X100" i="18"/>
  <c r="X100" i="18" a="1"/>
  <c r="W100" i="18" a="1"/>
  <c r="W100" i="18" s="1"/>
  <c r="V100" i="18" a="1"/>
  <c r="V100" i="18" s="1"/>
  <c r="U100" i="18" a="1"/>
  <c r="U100" i="18" s="1"/>
  <c r="T100" i="18" a="1"/>
  <c r="T100" i="18" s="1"/>
  <c r="AX99" i="18" a="1"/>
  <c r="AX99" i="18" s="1"/>
  <c r="AX57" i="18" s="1"/>
  <c r="AW99" i="18"/>
  <c r="BX99" i="18" s="1"/>
  <c r="AW99" i="18" a="1"/>
  <c r="AV99" i="18" a="1"/>
  <c r="AV99" i="18" s="1"/>
  <c r="AU99" i="18" a="1"/>
  <c r="AU99" i="18" s="1"/>
  <c r="AT99" i="18"/>
  <c r="AT99" i="18" a="1"/>
  <c r="AS99" i="18"/>
  <c r="AS99" i="18" a="1"/>
  <c r="AR99" i="18" a="1"/>
  <c r="AR99" i="18" s="1"/>
  <c r="AR57" i="18" s="1"/>
  <c r="AQ99" i="18" a="1"/>
  <c r="AQ99" i="18" s="1"/>
  <c r="AP99" i="18" a="1"/>
  <c r="AP99" i="18" s="1"/>
  <c r="AP57" i="18" s="1"/>
  <c r="AO99" i="18"/>
  <c r="AO99" i="18" a="1"/>
  <c r="AN99" i="18" a="1"/>
  <c r="AN99" i="18" s="1"/>
  <c r="AM99" i="18" a="1"/>
  <c r="AM99" i="18" s="1"/>
  <c r="AL99" i="18" a="1"/>
  <c r="AL99" i="18" s="1"/>
  <c r="AK99" i="18"/>
  <c r="AK99" i="18" a="1"/>
  <c r="AJ99" i="18"/>
  <c r="AJ99" i="18" a="1"/>
  <c r="AI99" i="18"/>
  <c r="AI57" i="18" s="1"/>
  <c r="AI99" i="18" a="1"/>
  <c r="AH99" i="18" a="1"/>
  <c r="AH99" i="18" s="1"/>
  <c r="AG99" i="18" a="1"/>
  <c r="AG99" i="18" s="1"/>
  <c r="AF99" i="18" a="1"/>
  <c r="AF99" i="18" s="1"/>
  <c r="AE99" i="18" a="1"/>
  <c r="AE99" i="18" s="1"/>
  <c r="AD99" i="18"/>
  <c r="AD99" i="18" a="1"/>
  <c r="AC99" i="18" a="1"/>
  <c r="AC99" i="18" s="1"/>
  <c r="AB99" i="18" a="1"/>
  <c r="AB99" i="18" s="1"/>
  <c r="AA99" i="18" a="1"/>
  <c r="AA99" i="18" s="1"/>
  <c r="Z99" i="18" a="1"/>
  <c r="Z99" i="18" s="1"/>
  <c r="Z57" i="18" s="1"/>
  <c r="Y99" i="18" a="1"/>
  <c r="Y99" i="18" s="1"/>
  <c r="Y57" i="18" s="1"/>
  <c r="X99" i="18"/>
  <c r="X57" i="18" s="1"/>
  <c r="X99" i="18" a="1"/>
  <c r="W99" i="18" a="1"/>
  <c r="W99" i="18" s="1"/>
  <c r="V99" i="18" a="1"/>
  <c r="V99" i="18" s="1"/>
  <c r="U99" i="18" a="1"/>
  <c r="U99" i="18" s="1"/>
  <c r="T99" i="18" a="1"/>
  <c r="T99" i="18" s="1"/>
  <c r="T57" i="18" s="1"/>
  <c r="AX98" i="18" a="1"/>
  <c r="AX98" i="18" s="1"/>
  <c r="AX45" i="18" s="1"/>
  <c r="AW98" i="18" a="1"/>
  <c r="AW98" i="18" s="1"/>
  <c r="AW45" i="18" s="1"/>
  <c r="AV98" i="18" a="1"/>
  <c r="AV98" i="18" s="1"/>
  <c r="AU98" i="18" a="1"/>
  <c r="AU98" i="18" s="1"/>
  <c r="AT98" i="18" a="1"/>
  <c r="AT98" i="18" s="1"/>
  <c r="AS98" i="18" a="1"/>
  <c r="AS98" i="18" s="1"/>
  <c r="AR98" i="18" a="1"/>
  <c r="AR98" i="18" s="1"/>
  <c r="AQ98" i="18" a="1"/>
  <c r="AQ98" i="18" s="1"/>
  <c r="AP98" i="18" a="1"/>
  <c r="AP98" i="18" s="1"/>
  <c r="AO98" i="18"/>
  <c r="AO98" i="18" a="1"/>
  <c r="AN98" i="18" a="1"/>
  <c r="AN98" i="18" s="1"/>
  <c r="AM98" i="18" a="1"/>
  <c r="AM98" i="18" s="1"/>
  <c r="AL98" i="18" a="1"/>
  <c r="AL98" i="18" s="1"/>
  <c r="AK98" i="18" a="1"/>
  <c r="AK98" i="18" s="1"/>
  <c r="AJ98" i="18" a="1"/>
  <c r="AJ98" i="18" s="1"/>
  <c r="AJ45" i="18" s="1"/>
  <c r="AI98" i="18"/>
  <c r="AI98" i="18" a="1"/>
  <c r="AH98" i="18" a="1"/>
  <c r="AH98" i="18" s="1"/>
  <c r="AG98" i="18" a="1"/>
  <c r="AG98" i="18" s="1"/>
  <c r="AF98" i="18" a="1"/>
  <c r="AF98" i="18" s="1"/>
  <c r="AE98" i="18" a="1"/>
  <c r="AE98" i="18" s="1"/>
  <c r="AD98" i="18"/>
  <c r="AD98" i="18" a="1"/>
  <c r="AC98" i="18" a="1"/>
  <c r="AC98" i="18" s="1"/>
  <c r="AB98" i="18"/>
  <c r="AB98" i="18" a="1"/>
  <c r="AA98" i="18" a="1"/>
  <c r="AA98" i="18" s="1"/>
  <c r="Z98" i="18" a="1"/>
  <c r="Z98" i="18" s="1"/>
  <c r="Y98" i="18"/>
  <c r="Y98" i="18" a="1"/>
  <c r="X98" i="18" a="1"/>
  <c r="X98" i="18" s="1"/>
  <c r="W98" i="18" a="1"/>
  <c r="W98" i="18" s="1"/>
  <c r="V98" i="18" a="1"/>
  <c r="V98" i="18" s="1"/>
  <c r="U98" i="18" a="1"/>
  <c r="U98" i="18" s="1"/>
  <c r="T98" i="18" a="1"/>
  <c r="T98" i="18" s="1"/>
  <c r="AY97" i="18" a="1"/>
  <c r="AY97" i="18" s="1"/>
  <c r="AX97" i="18" a="1"/>
  <c r="AX97" i="18" s="1"/>
  <c r="AW97" i="18" a="1"/>
  <c r="AW97" i="18" s="1"/>
  <c r="AV97" i="18" a="1"/>
  <c r="AV97" i="18" s="1"/>
  <c r="AU97" i="18"/>
  <c r="AU97" i="18" a="1"/>
  <c r="AT97" i="18" a="1"/>
  <c r="AT97" i="18" s="1"/>
  <c r="AS97" i="18" a="1"/>
  <c r="AS97" i="18" s="1"/>
  <c r="AS45" i="18" s="1"/>
  <c r="AR97" i="18" a="1"/>
  <c r="AR97" i="18" s="1"/>
  <c r="AR105" i="18" s="1"/>
  <c r="AR16" i="18" s="1"/>
  <c r="AQ97" i="18" a="1"/>
  <c r="AQ97" i="18" s="1"/>
  <c r="AP97" i="18"/>
  <c r="AP97" i="18" a="1"/>
  <c r="AO97" i="18"/>
  <c r="AO97" i="18" a="1"/>
  <c r="AN97" i="18" a="1"/>
  <c r="AN97" i="18" s="1"/>
  <c r="AM97" i="18" a="1"/>
  <c r="AM97" i="18" s="1"/>
  <c r="AL97" i="18" a="1"/>
  <c r="AL97" i="18" s="1"/>
  <c r="AK97" i="18" a="1"/>
  <c r="AK97" i="18" s="1"/>
  <c r="AJ97" i="18"/>
  <c r="AJ97" i="18" a="1"/>
  <c r="AI97" i="18" a="1"/>
  <c r="AI97" i="18" s="1"/>
  <c r="AH97" i="18" a="1"/>
  <c r="AH97" i="18" s="1"/>
  <c r="AG97" i="18" a="1"/>
  <c r="AG97" i="18" s="1"/>
  <c r="AF97" i="18" a="1"/>
  <c r="AF97" i="18" s="1"/>
  <c r="AF45" i="18" s="1"/>
  <c r="AE97" i="18"/>
  <c r="AE45" i="18" s="1"/>
  <c r="AE97" i="18" a="1"/>
  <c r="AD97" i="18"/>
  <c r="AD97" i="18" a="1"/>
  <c r="AC97" i="18" a="1"/>
  <c r="AC97" i="18" s="1"/>
  <c r="AB97" i="18" a="1"/>
  <c r="AB97" i="18" s="1"/>
  <c r="AA97" i="18" a="1"/>
  <c r="AA97" i="18" s="1"/>
  <c r="Z97" i="18" a="1"/>
  <c r="Z97" i="18" s="1"/>
  <c r="Z45" i="18" s="1"/>
  <c r="Y97" i="18"/>
  <c r="Y97" i="18" a="1"/>
  <c r="X97" i="18" a="1"/>
  <c r="X97" i="18" s="1"/>
  <c r="W97" i="18"/>
  <c r="W97" i="18" a="1"/>
  <c r="V97" i="18" a="1"/>
  <c r="V97" i="18" s="1"/>
  <c r="U97" i="18" a="1"/>
  <c r="U97" i="18" s="1"/>
  <c r="U45" i="18" s="1"/>
  <c r="T97" i="18" a="1"/>
  <c r="T97" i="18" s="1"/>
  <c r="T45" i="18" s="1"/>
  <c r="AY96" i="18"/>
  <c r="AY96" i="18" a="1"/>
  <c r="AX96" i="18" a="1"/>
  <c r="AX96" i="18" s="1"/>
  <c r="AW96" i="18" a="1"/>
  <c r="AW96" i="18" s="1"/>
  <c r="AV96" i="18" a="1"/>
  <c r="AV96" i="18" s="1"/>
  <c r="AU96" i="18"/>
  <c r="AU96" i="18" a="1"/>
  <c r="AT96" i="18" a="1"/>
  <c r="AT96" i="18" s="1"/>
  <c r="AS96" i="18" a="1"/>
  <c r="AS96" i="18" s="1"/>
  <c r="AR96" i="18" a="1"/>
  <c r="AR96" i="18" s="1"/>
  <c r="AQ96" i="18" a="1"/>
  <c r="AQ96" i="18" s="1"/>
  <c r="AP96" i="18" a="1"/>
  <c r="AP96" i="18" s="1"/>
  <c r="AO96" i="18" a="1"/>
  <c r="AO96" i="18" s="1"/>
  <c r="AO45" i="18" s="1"/>
  <c r="AN96" i="18" a="1"/>
  <c r="AN96" i="18" s="1"/>
  <c r="AN45" i="18" s="1"/>
  <c r="AM96" i="18" a="1"/>
  <c r="AM96" i="18" s="1"/>
  <c r="AM45" i="18" s="1"/>
  <c r="AL96" i="18" a="1"/>
  <c r="AL96" i="18" s="1"/>
  <c r="AL45" i="18" s="1"/>
  <c r="AK96" i="18" a="1"/>
  <c r="AK96" i="18" s="1"/>
  <c r="AJ96" i="18"/>
  <c r="AJ96" i="18" a="1"/>
  <c r="AI96" i="18" a="1"/>
  <c r="AI96" i="18" s="1"/>
  <c r="AH96" i="18" a="1"/>
  <c r="AH96" i="18" s="1"/>
  <c r="AG96" i="18" a="1"/>
  <c r="AG96" i="18" s="1"/>
  <c r="AF96" i="18" a="1"/>
  <c r="AF96" i="18" s="1"/>
  <c r="AE96" i="18" a="1"/>
  <c r="AE96" i="18" s="1"/>
  <c r="AD96" i="18" a="1"/>
  <c r="AD96" i="18" s="1"/>
  <c r="AC96" i="18" a="1"/>
  <c r="AC96" i="18" s="1"/>
  <c r="AC45" i="18" s="1"/>
  <c r="AB96" i="18" a="1"/>
  <c r="AB96" i="18" s="1"/>
  <c r="AB45" i="18" s="1"/>
  <c r="AA96" i="18" a="1"/>
  <c r="AA96" i="18" s="1"/>
  <c r="Z96" i="18" a="1"/>
  <c r="Z96" i="18" s="1"/>
  <c r="Y96" i="18"/>
  <c r="Y96" i="18" a="1"/>
  <c r="X96" i="18" a="1"/>
  <c r="X96" i="18" s="1"/>
  <c r="W96" i="18" a="1"/>
  <c r="W96" i="18" s="1"/>
  <c r="W45" i="18" s="1"/>
  <c r="V96" i="18" a="1"/>
  <c r="V96" i="18" s="1"/>
  <c r="V45" i="18" s="1"/>
  <c r="U96" i="18" a="1"/>
  <c r="U96" i="18" s="1"/>
  <c r="T96" i="18"/>
  <c r="T96" i="18" a="1"/>
  <c r="AY95" i="18"/>
  <c r="AY95" i="18" a="1"/>
  <c r="AX95" i="18" a="1"/>
  <c r="AX95" i="18" s="1"/>
  <c r="AW95" i="18"/>
  <c r="AW95" i="18" a="1"/>
  <c r="AV95" i="18" a="1"/>
  <c r="AV95" i="18" s="1"/>
  <c r="AU95" i="18"/>
  <c r="AU95" i="18" a="1"/>
  <c r="AT95" i="18"/>
  <c r="AT95" i="18" a="1"/>
  <c r="AS95" i="18" a="1"/>
  <c r="AS95" i="18" s="1"/>
  <c r="AR95" i="18" a="1"/>
  <c r="AR95" i="18" s="1"/>
  <c r="AQ95" i="18" a="1"/>
  <c r="AQ95" i="18" s="1"/>
  <c r="AQ33" i="18" s="1"/>
  <c r="AP95" i="18"/>
  <c r="AP95" i="18" a="1"/>
  <c r="AO95" i="18" a="1"/>
  <c r="AO95" i="18" s="1"/>
  <c r="AN95" i="18" a="1"/>
  <c r="AN95" i="18" s="1"/>
  <c r="AM95" i="18" a="1"/>
  <c r="AM95" i="18" s="1"/>
  <c r="AM33" i="18" s="1"/>
  <c r="AL95" i="18" a="1"/>
  <c r="AL95" i="18" s="1"/>
  <c r="AK95" i="18"/>
  <c r="AK95" i="18" a="1"/>
  <c r="AJ95" i="18"/>
  <c r="AJ95" i="18" a="1"/>
  <c r="AI95" i="18" a="1"/>
  <c r="AI95" i="18" s="1"/>
  <c r="AH95" i="18" a="1"/>
  <c r="AH95" i="18" s="1"/>
  <c r="AG95" i="18" a="1"/>
  <c r="AG95" i="18" s="1"/>
  <c r="AF95" i="18" a="1"/>
  <c r="AF95" i="18" s="1"/>
  <c r="AE95" i="18"/>
  <c r="AE95" i="18" a="1"/>
  <c r="AD95" i="18" a="1"/>
  <c r="AD95" i="18" s="1"/>
  <c r="AC95" i="18" a="1"/>
  <c r="AC95" i="18" s="1"/>
  <c r="AB95" i="18" a="1"/>
  <c r="AB95" i="18" s="1"/>
  <c r="AA95" i="18" a="1"/>
  <c r="AA95" i="18" s="1"/>
  <c r="Z95" i="18" a="1"/>
  <c r="Z95" i="18" s="1"/>
  <c r="Y95" i="18"/>
  <c r="Y95" i="18" a="1"/>
  <c r="X95" i="18" a="1"/>
  <c r="X95" i="18" s="1"/>
  <c r="W95" i="18" a="1"/>
  <c r="W95" i="18" s="1"/>
  <c r="V95" i="18" a="1"/>
  <c r="V95" i="18" s="1"/>
  <c r="U95" i="18"/>
  <c r="U95" i="18" a="1"/>
  <c r="T95" i="18"/>
  <c r="T95" i="18" a="1"/>
  <c r="AY94" i="18"/>
  <c r="AY33" i="18" s="1"/>
  <c r="AY94" i="18" a="1"/>
  <c r="AX94" i="18" a="1"/>
  <c r="AX94" i="18" s="1"/>
  <c r="AW94" i="18" a="1"/>
  <c r="AW94" i="18" s="1"/>
  <c r="AV94" i="18" a="1"/>
  <c r="AV94" i="18" s="1"/>
  <c r="AU94" i="18" a="1"/>
  <c r="AU94" i="18" s="1"/>
  <c r="AT94" i="18" a="1"/>
  <c r="AT94" i="18" s="1"/>
  <c r="AS94" i="18" a="1"/>
  <c r="AS94" i="18" s="1"/>
  <c r="AR94" i="18" a="1"/>
  <c r="AR94" i="18" s="1"/>
  <c r="AQ94" i="18" a="1"/>
  <c r="AQ94" i="18" s="1"/>
  <c r="AP94" i="18"/>
  <c r="AP94" i="18" a="1"/>
  <c r="AO94" i="18" a="1"/>
  <c r="AO94" i="18" s="1"/>
  <c r="AN94" i="18" a="1"/>
  <c r="AN94" i="18" s="1"/>
  <c r="AM94" i="18" a="1"/>
  <c r="AM94" i="18" s="1"/>
  <c r="AL94" i="18" a="1"/>
  <c r="AL94" i="18" s="1"/>
  <c r="AK94" i="18" a="1"/>
  <c r="AK94" i="18" s="1"/>
  <c r="AK105" i="18" s="1"/>
  <c r="AK16" i="18" s="1"/>
  <c r="AJ94" i="18" a="1"/>
  <c r="AJ94" i="18" s="1"/>
  <c r="AI94" i="18" a="1"/>
  <c r="AI94" i="18" s="1"/>
  <c r="AH94" i="18" a="1"/>
  <c r="AH94" i="18" s="1"/>
  <c r="AG94" i="18" a="1"/>
  <c r="AG94" i="18" s="1"/>
  <c r="AF94" i="18" a="1"/>
  <c r="AF94" i="18" s="1"/>
  <c r="AE94" i="18"/>
  <c r="AE94" i="18" a="1"/>
  <c r="AD94" i="18" a="1"/>
  <c r="AD94" i="18" s="1"/>
  <c r="AC94" i="18" a="1"/>
  <c r="AC94" i="18" s="1"/>
  <c r="AB94" i="18" a="1"/>
  <c r="AB94" i="18" s="1"/>
  <c r="AA94" i="18" a="1"/>
  <c r="AA94" i="18" s="1"/>
  <c r="Z94" i="18" a="1"/>
  <c r="Z94" i="18" s="1"/>
  <c r="Y94" i="18" a="1"/>
  <c r="Y94" i="18" s="1"/>
  <c r="Y33" i="18" s="1"/>
  <c r="X94" i="18" a="1"/>
  <c r="X94" i="18" s="1"/>
  <c r="W94" i="18"/>
  <c r="W94" i="18" a="1"/>
  <c r="V94" i="18" a="1"/>
  <c r="V94" i="18" s="1"/>
  <c r="U94" i="18" a="1"/>
  <c r="U94" i="18" s="1"/>
  <c r="T94" i="18"/>
  <c r="T94" i="18" a="1"/>
  <c r="AY93" i="18" a="1"/>
  <c r="AY93" i="18" s="1"/>
  <c r="AX93" i="18" a="1"/>
  <c r="AX93" i="18" s="1"/>
  <c r="AW93" i="18" a="1"/>
  <c r="AW93" i="18" s="1"/>
  <c r="AV93" i="18"/>
  <c r="AV93" i="18" a="1"/>
  <c r="AU93" i="18" a="1"/>
  <c r="AU93" i="18" s="1"/>
  <c r="AT93" i="18"/>
  <c r="AT93" i="18" a="1"/>
  <c r="AS93" i="18"/>
  <c r="AS93" i="18" a="1"/>
  <c r="AR93" i="18"/>
  <c r="AR93" i="18" a="1"/>
  <c r="AQ93" i="18"/>
  <c r="AQ93" i="18" a="1"/>
  <c r="AP93" i="18"/>
  <c r="AP93" i="18" a="1"/>
  <c r="AO93" i="18" a="1"/>
  <c r="AO93" i="18" s="1"/>
  <c r="AN93" i="18" a="1"/>
  <c r="AN93" i="18" s="1"/>
  <c r="AM93" i="18" a="1"/>
  <c r="AM93" i="18" s="1"/>
  <c r="AL93" i="18" a="1"/>
  <c r="AL93" i="18" s="1"/>
  <c r="AK93" i="18"/>
  <c r="AK93" i="18" a="1"/>
  <c r="AJ93" i="18" a="1"/>
  <c r="AJ93" i="18" s="1"/>
  <c r="AI93" i="18" a="1"/>
  <c r="AI93" i="18" s="1"/>
  <c r="AH93" i="18" a="1"/>
  <c r="AH93" i="18" s="1"/>
  <c r="AG93" i="18" a="1"/>
  <c r="AG93" i="18" s="1"/>
  <c r="AF93" i="18"/>
  <c r="AF93" i="18" a="1"/>
  <c r="AE93" i="18"/>
  <c r="AE93" i="18" a="1"/>
  <c r="AD93" i="18" a="1"/>
  <c r="AD93" i="18" s="1"/>
  <c r="AC93" i="18" a="1"/>
  <c r="AC93" i="18" s="1"/>
  <c r="AB93" i="18" a="1"/>
  <c r="AB93" i="18" s="1"/>
  <c r="AA93" i="18" a="1"/>
  <c r="AA93" i="18" s="1"/>
  <c r="Z93" i="18"/>
  <c r="Z93" i="18" a="1"/>
  <c r="Y93" i="18" a="1"/>
  <c r="Y93" i="18" s="1"/>
  <c r="X93" i="18" a="1"/>
  <c r="X93" i="18" s="1"/>
  <c r="W93" i="18" a="1"/>
  <c r="W93" i="18" s="1"/>
  <c r="V93" i="18" a="1"/>
  <c r="V93" i="18" s="1"/>
  <c r="U93" i="18" a="1"/>
  <c r="U93" i="18" s="1"/>
  <c r="T93" i="18"/>
  <c r="T93" i="18" a="1"/>
  <c r="CC92" i="18"/>
  <c r="CB92" i="18"/>
  <c r="BR92" i="18"/>
  <c r="BQ92" i="18"/>
  <c r="BP92" i="18"/>
  <c r="BO92" i="18"/>
  <c r="BN92" i="18"/>
  <c r="BM92" i="18"/>
  <c r="BL92" i="18"/>
  <c r="BK92" i="18"/>
  <c r="BJ92" i="18"/>
  <c r="BI92" i="18"/>
  <c r="BH92" i="18"/>
  <c r="BG92" i="18"/>
  <c r="BF92" i="18"/>
  <c r="BE92" i="18"/>
  <c r="BD92" i="18"/>
  <c r="BC92" i="18"/>
  <c r="BB92" i="18"/>
  <c r="BA92" i="18"/>
  <c r="AZ92" i="18"/>
  <c r="AY92" i="18"/>
  <c r="AX92" i="18"/>
  <c r="CF92" i="18" s="1"/>
  <c r="AW92" i="18"/>
  <c r="CI92" i="18" s="1"/>
  <c r="AV92" i="18"/>
  <c r="CD92" i="18" s="1"/>
  <c r="BR89" i="18"/>
  <c r="BQ89" i="18"/>
  <c r="BP89" i="18"/>
  <c r="BO89" i="18"/>
  <c r="BN89" i="18"/>
  <c r="BM89" i="18"/>
  <c r="BL89" i="18"/>
  <c r="BK89" i="18"/>
  <c r="BJ89" i="18"/>
  <c r="BI89" i="18"/>
  <c r="BH89" i="18"/>
  <c r="BG89" i="18"/>
  <c r="BF89" i="18"/>
  <c r="BE89" i="18"/>
  <c r="BD89" i="18"/>
  <c r="BC89" i="18"/>
  <c r="BB89" i="18"/>
  <c r="BA89" i="18"/>
  <c r="AZ89" i="18"/>
  <c r="AY89" i="18"/>
  <c r="AW89" i="18"/>
  <c r="AV89" i="18"/>
  <c r="AU89" i="18"/>
  <c r="AZ87" i="18" s="1"/>
  <c r="AT89" i="18"/>
  <c r="AS89" i="18"/>
  <c r="AR89" i="18"/>
  <c r="AQ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AP88" i="18" a="1"/>
  <c r="AP88" i="18" s="1"/>
  <c r="AO88" i="18" a="1"/>
  <c r="AO88" i="18" s="1"/>
  <c r="AN88" i="18" a="1"/>
  <c r="AN88" i="18" s="1"/>
  <c r="AM88" i="18" a="1"/>
  <c r="AM88" i="18" s="1"/>
  <c r="AL88" i="18" a="1"/>
  <c r="AL88" i="18" s="1"/>
  <c r="AK88" i="18" a="1"/>
  <c r="AK88" i="18" s="1"/>
  <c r="AJ88" i="18" a="1"/>
  <c r="AJ88" i="18" s="1"/>
  <c r="AJ64" i="18" s="1"/>
  <c r="AJ65" i="18" s="1"/>
  <c r="AJ70" i="18" s="1"/>
  <c r="AJ67" i="18" s="1"/>
  <c r="AJ112" i="18" s="1"/>
  <c r="AI88" i="18" a="1"/>
  <c r="AI88" i="18" s="1"/>
  <c r="AH88" i="18" a="1"/>
  <c r="AH88" i="18" s="1"/>
  <c r="AG88" i="18" a="1"/>
  <c r="AG88" i="18" s="1"/>
  <c r="AF88" i="18" a="1"/>
  <c r="AF88" i="18" s="1"/>
  <c r="AE88" i="18" a="1"/>
  <c r="AE88" i="18" s="1"/>
  <c r="AD88" i="18" a="1"/>
  <c r="AD88" i="18" s="1"/>
  <c r="AC88" i="18" a="1"/>
  <c r="AC88" i="18" s="1"/>
  <c r="AB88" i="18"/>
  <c r="AB88" i="18" a="1"/>
  <c r="AA88" i="18" a="1"/>
  <c r="AA88" i="18" s="1"/>
  <c r="Z88" i="18" a="1"/>
  <c r="Z88" i="18" s="1"/>
  <c r="Y88" i="18" a="1"/>
  <c r="Y88" i="18" s="1"/>
  <c r="X88" i="18" a="1"/>
  <c r="X88" i="18" s="1"/>
  <c r="W88" i="18" a="1"/>
  <c r="W88" i="18" s="1"/>
  <c r="V88" i="18" a="1"/>
  <c r="V88" i="18" s="1"/>
  <c r="U88" i="18" a="1"/>
  <c r="U88" i="18" s="1"/>
  <c r="T88" i="18" a="1"/>
  <c r="T88" i="18" s="1"/>
  <c r="AP87" i="18" a="1"/>
  <c r="AP87" i="18" s="1"/>
  <c r="AO87" i="18" a="1"/>
  <c r="AO87" i="18" s="1"/>
  <c r="AN87" i="18" a="1"/>
  <c r="AN87" i="18" s="1"/>
  <c r="AM87" i="18" a="1"/>
  <c r="AM87" i="18" s="1"/>
  <c r="AL87" i="18" a="1"/>
  <c r="AL87" i="18" s="1"/>
  <c r="AL64" i="18" s="1"/>
  <c r="AK87" i="18"/>
  <c r="AK64" i="18" s="1"/>
  <c r="AK65" i="18" s="1"/>
  <c r="AK70" i="18" s="1"/>
  <c r="AK87" i="18" a="1"/>
  <c r="AJ87" i="18"/>
  <c r="AJ87" i="18" a="1"/>
  <c r="AI87" i="18"/>
  <c r="AI87" i="18" a="1"/>
  <c r="AH87" i="18" a="1"/>
  <c r="AH87" i="18" s="1"/>
  <c r="AH64" i="18" s="1"/>
  <c r="AH65" i="18" s="1"/>
  <c r="AH70" i="18" s="1"/>
  <c r="AG87" i="18" a="1"/>
  <c r="AG87" i="18" s="1"/>
  <c r="AG64" i="18" s="1"/>
  <c r="AG65" i="18" s="1"/>
  <c r="AG70" i="18" s="1"/>
  <c r="AF87" i="18"/>
  <c r="AF87" i="18" a="1"/>
  <c r="AE87" i="18" a="1"/>
  <c r="AE87" i="18" s="1"/>
  <c r="AD87" i="18" a="1"/>
  <c r="AD87" i="18" s="1"/>
  <c r="AC87" i="18" a="1"/>
  <c r="AC87" i="18" s="1"/>
  <c r="AB87" i="18" a="1"/>
  <c r="AB87" i="18" s="1"/>
  <c r="AA87" i="18" a="1"/>
  <c r="AA87" i="18" s="1"/>
  <c r="Z87" i="18"/>
  <c r="Z87" i="18" a="1"/>
  <c r="Y87" i="18"/>
  <c r="Y87" i="18" a="1"/>
  <c r="X87" i="18"/>
  <c r="X87" i="18" a="1"/>
  <c r="W87" i="18" a="1"/>
  <c r="W87" i="18" s="1"/>
  <c r="V87" i="18" a="1"/>
  <c r="V87" i="18" s="1"/>
  <c r="U87" i="18"/>
  <c r="U87" i="18" a="1"/>
  <c r="T87" i="18" a="1"/>
  <c r="T87" i="18" s="1"/>
  <c r="AP86" i="18" a="1"/>
  <c r="AP86" i="18" s="1"/>
  <c r="AP64" i="18" s="1"/>
  <c r="AO86" i="18" a="1"/>
  <c r="AO86" i="18" s="1"/>
  <c r="AO64" i="18" s="1"/>
  <c r="AN86" i="18" a="1"/>
  <c r="AN86" i="18" s="1"/>
  <c r="AN64" i="18" s="1"/>
  <c r="AM86" i="18" a="1"/>
  <c r="AM86" i="18" s="1"/>
  <c r="AM64" i="18" s="1"/>
  <c r="AL86" i="18"/>
  <c r="AL86" i="18" a="1"/>
  <c r="AK86" i="18" a="1"/>
  <c r="AK86" i="18" s="1"/>
  <c r="AJ86" i="18" a="1"/>
  <c r="AJ86" i="18" s="1"/>
  <c r="AI86" i="18" a="1"/>
  <c r="AI86" i="18" s="1"/>
  <c r="AH86" i="18" a="1"/>
  <c r="AH86" i="18" s="1"/>
  <c r="AG86" i="18"/>
  <c r="AG86" i="18" a="1"/>
  <c r="AF86" i="18" a="1"/>
  <c r="AF86" i="18" s="1"/>
  <c r="AE86" i="18" a="1"/>
  <c r="AE86" i="18" s="1"/>
  <c r="AD86" i="18" a="1"/>
  <c r="AD86" i="18" s="1"/>
  <c r="AD64" i="18" s="1"/>
  <c r="AD65" i="18" s="1"/>
  <c r="AD70" i="18" s="1"/>
  <c r="AC86" i="18" a="1"/>
  <c r="AC86" i="18" s="1"/>
  <c r="AB86" i="18" a="1"/>
  <c r="AB86" i="18" s="1"/>
  <c r="AB64" i="18" s="1"/>
  <c r="AA86" i="18" a="1"/>
  <c r="AA86" i="18" s="1"/>
  <c r="AA64" i="18" s="1"/>
  <c r="Z86" i="18" a="1"/>
  <c r="Z86" i="18" s="1"/>
  <c r="Z64" i="18" s="1"/>
  <c r="Y86" i="18" a="1"/>
  <c r="Y86" i="18" s="1"/>
  <c r="Y64" i="18" s="1"/>
  <c r="X86" i="18" a="1"/>
  <c r="X86" i="18" s="1"/>
  <c r="X64" i="18" s="1"/>
  <c r="W86" i="18" a="1"/>
  <c r="W86" i="18" s="1"/>
  <c r="V86" i="18" a="1"/>
  <c r="V86" i="18" s="1"/>
  <c r="V64" i="18" s="1"/>
  <c r="U86" i="18" a="1"/>
  <c r="U86" i="18" s="1"/>
  <c r="T86" i="18" a="1"/>
  <c r="T86" i="18" s="1"/>
  <c r="AP85" i="18" a="1"/>
  <c r="AP85" i="18" s="1"/>
  <c r="AO85" i="18" a="1"/>
  <c r="AO85" i="18" s="1"/>
  <c r="AN85" i="18" a="1"/>
  <c r="AN85" i="18" s="1"/>
  <c r="AN52" i="18" s="1"/>
  <c r="AN53" i="18" s="1"/>
  <c r="AN58" i="18" s="1"/>
  <c r="AM85" i="18" a="1"/>
  <c r="AM85" i="18" s="1"/>
  <c r="AM52" i="18" s="1"/>
  <c r="AM53" i="18" s="1"/>
  <c r="AM58" i="18" s="1"/>
  <c r="AL85" i="18"/>
  <c r="AL85" i="18" a="1"/>
  <c r="AK85" i="18"/>
  <c r="AK85" i="18" a="1"/>
  <c r="AJ85" i="18"/>
  <c r="AJ85" i="18" a="1"/>
  <c r="AI85" i="18" a="1"/>
  <c r="AI85" i="18" s="1"/>
  <c r="AH85" i="18"/>
  <c r="AH85" i="18" a="1"/>
  <c r="AG85" i="18"/>
  <c r="AG85" i="18" a="1"/>
  <c r="AF85" i="18" a="1"/>
  <c r="AF85" i="18" s="1"/>
  <c r="AE85" i="18" a="1"/>
  <c r="AE85" i="18" s="1"/>
  <c r="AD85" i="18" a="1"/>
  <c r="AD85" i="18" s="1"/>
  <c r="AC85" i="18"/>
  <c r="AC85" i="18" a="1"/>
  <c r="AB85" i="18" a="1"/>
  <c r="AB85" i="18" s="1"/>
  <c r="AA85" i="18"/>
  <c r="AA52" i="18" s="1"/>
  <c r="AA53" i="18" s="1"/>
  <c r="AA85" i="18" a="1"/>
  <c r="Z85" i="18"/>
  <c r="Z85" i="18" a="1"/>
  <c r="Y85" i="18"/>
  <c r="Y85" i="18" a="1"/>
  <c r="X85" i="18" a="1"/>
  <c r="X85" i="18" s="1"/>
  <c r="W85" i="18"/>
  <c r="W85" i="18" a="1"/>
  <c r="V85" i="18"/>
  <c r="V85" i="18" a="1"/>
  <c r="U85" i="18" a="1"/>
  <c r="U85" i="18" s="1"/>
  <c r="T85" i="18" a="1"/>
  <c r="T85" i="18" s="1"/>
  <c r="AP84" i="18" a="1"/>
  <c r="AP84" i="18" s="1"/>
  <c r="AP52" i="18" s="1"/>
  <c r="AP53" i="18" s="1"/>
  <c r="AP58" i="18" s="1"/>
  <c r="AP55" i="18" s="1"/>
  <c r="AP111" i="18" s="1"/>
  <c r="AO84" i="18" a="1"/>
  <c r="AO84" i="18" s="1"/>
  <c r="AO52" i="18" s="1"/>
  <c r="AO53" i="18" s="1"/>
  <c r="AO58" i="18" s="1"/>
  <c r="AN84" i="18" a="1"/>
  <c r="AN84" i="18" s="1"/>
  <c r="AM84" i="18" a="1"/>
  <c r="AM84" i="18" s="1"/>
  <c r="AL84" i="18"/>
  <c r="AL84" i="18" a="1"/>
  <c r="AK84" i="18" a="1"/>
  <c r="AK84" i="18" s="1"/>
  <c r="AJ84" i="18" a="1"/>
  <c r="AJ84" i="18" s="1"/>
  <c r="AI84" i="18" a="1"/>
  <c r="AI84" i="18" s="1"/>
  <c r="AH84" i="18" a="1"/>
  <c r="AH84" i="18" s="1"/>
  <c r="AG84" i="18"/>
  <c r="AG84" i="18" a="1"/>
  <c r="AF84" i="18" a="1"/>
  <c r="AF84" i="18" s="1"/>
  <c r="AE84" i="18"/>
  <c r="AE84" i="18" a="1"/>
  <c r="AD84" i="18" a="1"/>
  <c r="AD84" i="18" s="1"/>
  <c r="AC84" i="18"/>
  <c r="AC84" i="18" a="1"/>
  <c r="AB84" i="18" a="1"/>
  <c r="AB84" i="18" s="1"/>
  <c r="AA84" i="18"/>
  <c r="AA84" i="18" a="1"/>
  <c r="Z84" i="18" a="1"/>
  <c r="Z84" i="18" s="1"/>
  <c r="Y84" i="18" a="1"/>
  <c r="Y84" i="18" s="1"/>
  <c r="X84" i="18" a="1"/>
  <c r="X84" i="18" s="1"/>
  <c r="W84" i="18" a="1"/>
  <c r="W84" i="18" s="1"/>
  <c r="V84" i="18"/>
  <c r="V84" i="18" a="1"/>
  <c r="U84" i="18" a="1"/>
  <c r="U84" i="18" s="1"/>
  <c r="T84" i="18" a="1"/>
  <c r="T84" i="18" s="1"/>
  <c r="AP83" i="18" a="1"/>
  <c r="AP83" i="18" s="1"/>
  <c r="AO83" i="18" a="1"/>
  <c r="AO83" i="18" s="1"/>
  <c r="AN83" i="18" a="1"/>
  <c r="AN83" i="18" s="1"/>
  <c r="AM83" i="18" a="1"/>
  <c r="AM83" i="18" s="1"/>
  <c r="AL83" i="18"/>
  <c r="AL83" i="18" a="1"/>
  <c r="AK83" i="18" a="1"/>
  <c r="AK83" i="18" s="1"/>
  <c r="AK52" i="18" s="1"/>
  <c r="AK53" i="18" s="1"/>
  <c r="AK58" i="18" s="1"/>
  <c r="AJ83" i="18" a="1"/>
  <c r="AJ83" i="18" s="1"/>
  <c r="AJ52" i="18" s="1"/>
  <c r="AJ53" i="18" s="1"/>
  <c r="AJ58" i="18" s="1"/>
  <c r="AI83" i="18" a="1"/>
  <c r="AI83" i="18" s="1"/>
  <c r="AI52" i="18" s="1"/>
  <c r="AI53" i="18" s="1"/>
  <c r="AI58" i="18" s="1"/>
  <c r="AI55" i="18" s="1"/>
  <c r="AI111" i="18" s="1"/>
  <c r="AH83" i="18"/>
  <c r="AH52" i="18" s="1"/>
  <c r="AH53" i="18" s="1"/>
  <c r="AH58" i="18" s="1"/>
  <c r="AH83" i="18" a="1"/>
  <c r="AG83" i="18"/>
  <c r="AG52" i="18" s="1"/>
  <c r="AG83" i="18" a="1"/>
  <c r="AF83" i="18" a="1"/>
  <c r="AF83" i="18" s="1"/>
  <c r="AF52" i="18" s="1"/>
  <c r="AE83" i="18" a="1"/>
  <c r="AE83" i="18" s="1"/>
  <c r="AE52" i="18" s="1"/>
  <c r="AE53" i="18" s="1"/>
  <c r="AE58" i="18" s="1"/>
  <c r="AD83" i="18"/>
  <c r="AD83" i="18" a="1"/>
  <c r="AC83" i="18" a="1"/>
  <c r="AC83" i="18" s="1"/>
  <c r="AB83" i="18" a="1"/>
  <c r="AB83" i="18" s="1"/>
  <c r="AA83" i="18"/>
  <c r="AA83" i="18" a="1"/>
  <c r="Z83" i="18" a="1"/>
  <c r="Z83" i="18" s="1"/>
  <c r="Z52" i="18" s="1"/>
  <c r="Y83" i="18" a="1"/>
  <c r="Y83" i="18" s="1"/>
  <c r="Y52" i="18" s="1"/>
  <c r="Y53" i="18" s="1"/>
  <c r="X83" i="18" a="1"/>
  <c r="X83" i="18" s="1"/>
  <c r="X52" i="18" s="1"/>
  <c r="X53" i="18" s="1"/>
  <c r="W83" i="18" a="1"/>
  <c r="W83" i="18" s="1"/>
  <c r="V83" i="18"/>
  <c r="V52" i="18" s="1"/>
  <c r="V53" i="18" s="1"/>
  <c r="V83" i="18" a="1"/>
  <c r="U83" i="18" a="1"/>
  <c r="U83" i="18" s="1"/>
  <c r="U52" i="18" s="1"/>
  <c r="U53" i="18" s="1"/>
  <c r="U58" i="18" s="1"/>
  <c r="T83" i="18" a="1"/>
  <c r="T83" i="18" s="1"/>
  <c r="T52" i="18" s="1"/>
  <c r="T53" i="18" s="1"/>
  <c r="T58" i="18" s="1"/>
  <c r="AP82" i="18" a="1"/>
  <c r="AP82" i="18" s="1"/>
  <c r="AO82" i="18" a="1"/>
  <c r="AO82" i="18" s="1"/>
  <c r="AN82" i="18" a="1"/>
  <c r="AN82" i="18" s="1"/>
  <c r="AM82" i="18" a="1"/>
  <c r="AM82" i="18" s="1"/>
  <c r="AL82" i="18"/>
  <c r="AL82" i="18" a="1"/>
  <c r="AK82" i="18" a="1"/>
  <c r="AK82" i="18" s="1"/>
  <c r="AJ82" i="18" a="1"/>
  <c r="AJ82" i="18" s="1"/>
  <c r="AI82" i="18" a="1"/>
  <c r="AI82" i="18" s="1"/>
  <c r="AH82" i="18" a="1"/>
  <c r="AH82" i="18" s="1"/>
  <c r="AG82" i="18"/>
  <c r="AG40" i="18" s="1"/>
  <c r="AG82" i="18" a="1"/>
  <c r="AF82" i="18" a="1"/>
  <c r="AF82" i="18" s="1"/>
  <c r="AF40" i="18" s="1"/>
  <c r="AE82" i="18" a="1"/>
  <c r="AE82" i="18" s="1"/>
  <c r="AE40" i="18" s="1"/>
  <c r="AD82" i="18" a="1"/>
  <c r="AD82" i="18" s="1"/>
  <c r="AC82" i="18" a="1"/>
  <c r="AC82" i="18" s="1"/>
  <c r="AB82" i="18" a="1"/>
  <c r="AB82" i="18" s="1"/>
  <c r="AA82" i="18"/>
  <c r="AA82" i="18" a="1"/>
  <c r="Z82" i="18" a="1"/>
  <c r="Z82" i="18" s="1"/>
  <c r="Y82" i="18" a="1"/>
  <c r="Y82" i="18" s="1"/>
  <c r="X82" i="18" a="1"/>
  <c r="X82" i="18" s="1"/>
  <c r="W82" i="18" a="1"/>
  <c r="W82" i="18" s="1"/>
  <c r="V82" i="18"/>
  <c r="V82" i="18" a="1"/>
  <c r="U82" i="18" a="1"/>
  <c r="U82" i="18" s="1"/>
  <c r="T82" i="18" a="1"/>
  <c r="T82" i="18" s="1"/>
  <c r="AP81" i="18" a="1"/>
  <c r="AP81" i="18" s="1"/>
  <c r="AO81" i="18" a="1"/>
  <c r="AO81" i="18" s="1"/>
  <c r="AN81" i="18" a="1"/>
  <c r="AN81" i="18" s="1"/>
  <c r="AM81" i="18"/>
  <c r="AM81" i="18" a="1"/>
  <c r="AL81" i="18"/>
  <c r="AL81" i="18" a="1"/>
  <c r="AK81" i="18" a="1"/>
  <c r="AK81" i="18" s="1"/>
  <c r="AJ81" i="18" a="1"/>
  <c r="AJ81" i="18" s="1"/>
  <c r="AI81" i="18" a="1"/>
  <c r="AI81" i="18" s="1"/>
  <c r="AH81" i="18"/>
  <c r="AH81" i="18" a="1"/>
  <c r="AG81" i="18"/>
  <c r="AG81" i="18" a="1"/>
  <c r="AF81" i="18" a="1"/>
  <c r="AF81" i="18" s="1"/>
  <c r="AE81" i="18" a="1"/>
  <c r="AE81" i="18" s="1"/>
  <c r="AD81" i="18" a="1"/>
  <c r="AD81" i="18" s="1"/>
  <c r="AC81" i="18" a="1"/>
  <c r="AC81" i="18" s="1"/>
  <c r="AC40" i="18" s="1"/>
  <c r="AC41" i="18" s="1"/>
  <c r="AC46" i="18" s="1"/>
  <c r="AC43" i="18" s="1"/>
  <c r="AC110" i="18" s="1"/>
  <c r="AB81" i="18" a="1"/>
  <c r="AB81" i="18" s="1"/>
  <c r="AA81" i="18"/>
  <c r="AA40" i="18" s="1"/>
  <c r="AA41" i="18" s="1"/>
  <c r="AA46" i="18" s="1"/>
  <c r="AA43" i="18" s="1"/>
  <c r="AA110" i="18" s="1"/>
  <c r="AA81" i="18" a="1"/>
  <c r="Z81" i="18" a="1"/>
  <c r="Z81" i="18" s="1"/>
  <c r="Z40" i="18" s="1"/>
  <c r="Z41" i="18" s="1"/>
  <c r="Z46" i="18" s="1"/>
  <c r="Y81" i="18" a="1"/>
  <c r="Y81" i="18" s="1"/>
  <c r="Y40" i="18" s="1"/>
  <c r="Y41" i="18" s="1"/>
  <c r="Y46" i="18" s="1"/>
  <c r="Y43" i="18" s="1"/>
  <c r="Y110" i="18" s="1"/>
  <c r="X81" i="18" a="1"/>
  <c r="X81" i="18" s="1"/>
  <c r="X40" i="18" s="1"/>
  <c r="X41" i="18" s="1"/>
  <c r="X46" i="18" s="1"/>
  <c r="X43" i="18" s="1"/>
  <c r="X110" i="18" s="1"/>
  <c r="W81" i="18"/>
  <c r="W40" i="18" s="1"/>
  <c r="W41" i="18" s="1"/>
  <c r="W46" i="18" s="1"/>
  <c r="W43" i="18" s="1"/>
  <c r="W110" i="18" s="1"/>
  <c r="W81" i="18" a="1"/>
  <c r="V81" i="18"/>
  <c r="V81" i="18" a="1"/>
  <c r="U81" i="18" a="1"/>
  <c r="U81" i="18" s="1"/>
  <c r="T81" i="18" a="1"/>
  <c r="T81" i="18" s="1"/>
  <c r="AP80" i="18" a="1"/>
  <c r="AP80" i="18" s="1"/>
  <c r="AP40" i="18" s="1"/>
  <c r="AP41" i="18" s="1"/>
  <c r="AP46" i="18" s="1"/>
  <c r="AO80" i="18"/>
  <c r="AO80" i="18" a="1"/>
  <c r="AN80" i="18" a="1"/>
  <c r="AN80" i="18" s="1"/>
  <c r="AM80" i="18" a="1"/>
  <c r="AM80" i="18" s="1"/>
  <c r="AL80" i="18"/>
  <c r="AL40" i="18" s="1"/>
  <c r="AL80" i="18" a="1"/>
  <c r="AK80" i="18" a="1"/>
  <c r="AK80" i="18" s="1"/>
  <c r="AJ80" i="18" a="1"/>
  <c r="AJ80" i="18" s="1"/>
  <c r="AI80" i="18" a="1"/>
  <c r="AI80" i="18" s="1"/>
  <c r="AH80" i="18"/>
  <c r="AH80" i="18" a="1"/>
  <c r="AG80" i="18"/>
  <c r="AG80" i="18" a="1"/>
  <c r="AF80" i="18" a="1"/>
  <c r="AF80" i="18" s="1"/>
  <c r="AE80" i="18" a="1"/>
  <c r="AE80" i="18" s="1"/>
  <c r="AD80" i="18" a="1"/>
  <c r="AD80" i="18" s="1"/>
  <c r="AD40" i="18" s="1"/>
  <c r="AD41" i="18" s="1"/>
  <c r="AD46" i="18" s="1"/>
  <c r="AD43" i="18" s="1"/>
  <c r="AD110" i="18" s="1"/>
  <c r="AC80" i="18"/>
  <c r="AC80" i="18" a="1"/>
  <c r="AB80" i="18" a="1"/>
  <c r="AB80" i="18" s="1"/>
  <c r="AB40" i="18" s="1"/>
  <c r="AB41" i="18" s="1"/>
  <c r="AB46" i="18" s="1"/>
  <c r="AB43" i="18" s="1"/>
  <c r="AB110" i="18" s="1"/>
  <c r="AA80" i="18"/>
  <c r="AA80" i="18" a="1"/>
  <c r="Z80" i="18" a="1"/>
  <c r="Z80" i="18" s="1"/>
  <c r="Z89" i="18" s="1"/>
  <c r="Z10" i="18" s="1"/>
  <c r="Y80" i="18" a="1"/>
  <c r="Y80" i="18" s="1"/>
  <c r="Y89" i="18" s="1"/>
  <c r="Y10" i="18" s="1"/>
  <c r="X80" i="18" a="1"/>
  <c r="X80" i="18" s="1"/>
  <c r="W80" i="18"/>
  <c r="W80" i="18" a="1"/>
  <c r="V80" i="18"/>
  <c r="V80" i="18" a="1"/>
  <c r="U80" i="18" a="1"/>
  <c r="U80" i="18" s="1"/>
  <c r="T80" i="18" a="1"/>
  <c r="T80" i="18" s="1"/>
  <c r="AP79" i="18"/>
  <c r="AP79" i="18" a="1"/>
  <c r="AO79" i="18" a="1"/>
  <c r="AO79" i="18" s="1"/>
  <c r="AN79" i="18"/>
  <c r="AN79" i="18" a="1"/>
  <c r="AM79" i="18" a="1"/>
  <c r="AM79" i="18" s="1"/>
  <c r="AL79" i="18"/>
  <c r="AL79" i="18" a="1"/>
  <c r="AK79" i="18" a="1"/>
  <c r="AK79" i="18" s="1"/>
  <c r="AJ79" i="18" a="1"/>
  <c r="AJ79" i="18" s="1"/>
  <c r="AI79" i="18" a="1"/>
  <c r="AI79" i="18" s="1"/>
  <c r="AH79" i="18" a="1"/>
  <c r="AH79" i="18" s="1"/>
  <c r="AG79" i="18"/>
  <c r="AG79" i="18" a="1"/>
  <c r="AF79" i="18" a="1"/>
  <c r="AF79" i="18" s="1"/>
  <c r="AE79" i="18"/>
  <c r="AE79" i="18" a="1"/>
  <c r="AD79" i="18"/>
  <c r="AD79" i="18" a="1"/>
  <c r="AC79" i="18" a="1"/>
  <c r="AC79" i="18" s="1"/>
  <c r="AB79" i="18"/>
  <c r="AB79" i="18" a="1"/>
  <c r="AA79" i="18"/>
  <c r="AA79" i="18" a="1"/>
  <c r="Z79" i="18" a="1"/>
  <c r="Z79" i="18" s="1"/>
  <c r="Y79" i="18" a="1"/>
  <c r="Y79" i="18" s="1"/>
  <c r="X79" i="18" a="1"/>
  <c r="X79" i="18" s="1"/>
  <c r="W79" i="18"/>
  <c r="W79" i="18" a="1"/>
  <c r="V79" i="18"/>
  <c r="V79" i="18" a="1"/>
  <c r="U79" i="18" a="1"/>
  <c r="U79" i="18" s="1"/>
  <c r="T79" i="18" a="1"/>
  <c r="T79" i="18" s="1"/>
  <c r="AP78" i="18"/>
  <c r="AP78" i="18" a="1"/>
  <c r="AO78" i="18" a="1"/>
  <c r="AO78" i="18" s="1"/>
  <c r="AN78" i="18" a="1"/>
  <c r="AN78" i="18" s="1"/>
  <c r="AN28" i="18" s="1"/>
  <c r="AM78" i="18" a="1"/>
  <c r="AM78" i="18" s="1"/>
  <c r="AL78" i="18"/>
  <c r="AL78" i="18" a="1"/>
  <c r="AK78" i="18" a="1"/>
  <c r="AK78" i="18" s="1"/>
  <c r="AJ78" i="18" a="1"/>
  <c r="AJ78" i="18" s="1"/>
  <c r="AI78" i="18" a="1"/>
  <c r="AI78" i="18" s="1"/>
  <c r="AH78" i="18" a="1"/>
  <c r="AH78" i="18" s="1"/>
  <c r="AG78" i="18"/>
  <c r="AG78" i="18" a="1"/>
  <c r="AF78" i="18" a="1"/>
  <c r="AF78" i="18" s="1"/>
  <c r="AE78" i="18"/>
  <c r="AE78" i="18" a="1"/>
  <c r="AD78" i="18"/>
  <c r="AD78" i="18" a="1"/>
  <c r="AC78" i="18" a="1"/>
  <c r="AC78" i="18" s="1"/>
  <c r="AB78" i="18" a="1"/>
  <c r="AB78" i="18" s="1"/>
  <c r="AA78" i="18"/>
  <c r="AA78" i="18" a="1"/>
  <c r="Z78" i="18" a="1"/>
  <c r="Z78" i="18" s="1"/>
  <c r="Y78" i="18" a="1"/>
  <c r="Y78" i="18" s="1"/>
  <c r="X78" i="18" a="1"/>
  <c r="X78" i="18" s="1"/>
  <c r="W78" i="18" a="1"/>
  <c r="W78" i="18" s="1"/>
  <c r="V78" i="18"/>
  <c r="V78" i="18" a="1"/>
  <c r="U78" i="18" a="1"/>
  <c r="U78" i="18" s="1"/>
  <c r="T78" i="18" a="1"/>
  <c r="T78" i="18" s="1"/>
  <c r="AP77" i="18" a="1"/>
  <c r="AP77" i="18" s="1"/>
  <c r="AO77" i="18" a="1"/>
  <c r="AO77" i="18" s="1"/>
  <c r="AN77" i="18" a="1"/>
  <c r="AN77" i="18" s="1"/>
  <c r="AM77" i="18" a="1"/>
  <c r="AM77" i="18" s="1"/>
  <c r="AL77" i="18"/>
  <c r="AL77" i="18" a="1"/>
  <c r="AK77" i="18" a="1"/>
  <c r="AK77" i="18" s="1"/>
  <c r="AJ77" i="18" a="1"/>
  <c r="AJ77" i="18" s="1"/>
  <c r="AI77" i="18" a="1"/>
  <c r="AI77" i="18" s="1"/>
  <c r="AH77" i="18" a="1"/>
  <c r="AH77" i="18" s="1"/>
  <c r="AG77" i="18"/>
  <c r="AG77" i="18" a="1"/>
  <c r="AF77" i="18" a="1"/>
  <c r="AF77" i="18" s="1"/>
  <c r="AE77" i="18" a="1"/>
  <c r="AE77" i="18" s="1"/>
  <c r="AD77" i="18" a="1"/>
  <c r="AD77" i="18" s="1"/>
  <c r="AC77" i="18" a="1"/>
  <c r="AC77" i="18" s="1"/>
  <c r="AB77" i="18" a="1"/>
  <c r="AB77" i="18" s="1"/>
  <c r="AA77" i="18"/>
  <c r="AA77" i="18" a="1"/>
  <c r="Z77" i="18" a="1"/>
  <c r="Z77" i="18" s="1"/>
  <c r="Y77" i="18" a="1"/>
  <c r="Y77" i="18" s="1"/>
  <c r="Y28" i="18" s="1"/>
  <c r="X77" i="18" a="1"/>
  <c r="X77" i="18" s="1"/>
  <c r="W77" i="18"/>
  <c r="W77" i="18" a="1"/>
  <c r="V77" i="18"/>
  <c r="V77" i="18" a="1"/>
  <c r="U77" i="18" a="1"/>
  <c r="U77" i="18" s="1"/>
  <c r="U28" i="18" s="1"/>
  <c r="T77" i="18" a="1"/>
  <c r="T77" i="18" s="1"/>
  <c r="CE76" i="18"/>
  <c r="CD76" i="18"/>
  <c r="CC76" i="18"/>
  <c r="CB76" i="18"/>
  <c r="BR76" i="18"/>
  <c r="BQ76" i="18"/>
  <c r="BP76" i="18"/>
  <c r="BO76" i="18"/>
  <c r="BN76" i="18"/>
  <c r="BM76" i="18"/>
  <c r="BL76" i="18"/>
  <c r="BK76" i="18"/>
  <c r="BJ76" i="18"/>
  <c r="BI76" i="18"/>
  <c r="BH76" i="18"/>
  <c r="BG76" i="18"/>
  <c r="BF76" i="18"/>
  <c r="BE76" i="18"/>
  <c r="BD76" i="18"/>
  <c r="BC76" i="18"/>
  <c r="BB76" i="18"/>
  <c r="BA76" i="18"/>
  <c r="AZ76" i="18"/>
  <c r="AY76" i="18"/>
  <c r="AX76" i="18"/>
  <c r="CF76" i="18" s="1"/>
  <c r="AW76" i="18"/>
  <c r="AV76" i="18"/>
  <c r="AX73" i="18"/>
  <c r="AW73" i="18"/>
  <c r="AV73" i="18"/>
  <c r="AU73" i="18"/>
  <c r="AT73" i="18"/>
  <c r="AS73" i="18"/>
  <c r="AR73" i="18"/>
  <c r="AQ73" i="18"/>
  <c r="AP73" i="18"/>
  <c r="AO73" i="18"/>
  <c r="AN73" i="18"/>
  <c r="AM73" i="18"/>
  <c r="AL73" i="18"/>
  <c r="AK73" i="18"/>
  <c r="AJ73" i="18"/>
  <c r="AI73" i="18"/>
  <c r="AH73" i="18"/>
  <c r="AG73" i="18"/>
  <c r="AF73" i="18"/>
  <c r="AE73" i="18"/>
  <c r="AD73" i="18"/>
  <c r="AC73" i="18"/>
  <c r="AB73" i="18"/>
  <c r="AA73" i="18"/>
  <c r="Z73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BX72" i="18"/>
  <c r="BW72" i="18"/>
  <c r="BX71" i="18"/>
  <c r="BW71" i="18"/>
  <c r="P70" i="18"/>
  <c r="P67" i="18" s="1"/>
  <c r="P112" i="18" s="1"/>
  <c r="O70" i="18"/>
  <c r="N70" i="18"/>
  <c r="J70" i="18"/>
  <c r="J67" i="18" s="1"/>
  <c r="J112" i="18" s="1"/>
  <c r="I70" i="18"/>
  <c r="I67" i="18" s="1"/>
  <c r="I112" i="18" s="1"/>
  <c r="AV69" i="18"/>
  <c r="AU69" i="18"/>
  <c r="AT69" i="18"/>
  <c r="AO69" i="18"/>
  <c r="AN69" i="18"/>
  <c r="AM69" i="18"/>
  <c r="AL69" i="18"/>
  <c r="S69" i="18"/>
  <c r="R69" i="18"/>
  <c r="Q69" i="18"/>
  <c r="P69" i="18"/>
  <c r="O69" i="18"/>
  <c r="N69" i="18"/>
  <c r="M69" i="18"/>
  <c r="L69" i="18"/>
  <c r="K69" i="18"/>
  <c r="J69" i="18"/>
  <c r="I69" i="18"/>
  <c r="H69" i="18"/>
  <c r="G69" i="18"/>
  <c r="F69" i="18"/>
  <c r="E69" i="18"/>
  <c r="D69" i="18"/>
  <c r="C69" i="18"/>
  <c r="B69" i="18"/>
  <c r="AW68" i="18"/>
  <c r="AV68" i="18"/>
  <c r="AU68" i="18"/>
  <c r="CH68" i="18" s="1"/>
  <c r="AT68" i="18"/>
  <c r="CG68" i="18" s="1"/>
  <c r="AS68" i="18"/>
  <c r="CF68" i="18" s="1"/>
  <c r="AP68" i="18"/>
  <c r="AO68" i="18"/>
  <c r="AL68" i="18"/>
  <c r="AK68" i="18"/>
  <c r="AJ68" i="18"/>
  <c r="AI68" i="18"/>
  <c r="AE68" i="18"/>
  <c r="AB68" i="18"/>
  <c r="AA68" i="18"/>
  <c r="Z68" i="18"/>
  <c r="Y68" i="18"/>
  <c r="X68" i="18"/>
  <c r="W68" i="18"/>
  <c r="V68" i="18"/>
  <c r="U68" i="18"/>
  <c r="T68" i="18"/>
  <c r="S68" i="18"/>
  <c r="R68" i="18"/>
  <c r="Q68" i="18"/>
  <c r="P68" i="18"/>
  <c r="L68" i="18"/>
  <c r="K68" i="18"/>
  <c r="J68" i="18"/>
  <c r="I68" i="18"/>
  <c r="H68" i="18"/>
  <c r="G68" i="18"/>
  <c r="F68" i="18"/>
  <c r="E68" i="18"/>
  <c r="D68" i="18"/>
  <c r="C68" i="18"/>
  <c r="B68" i="18"/>
  <c r="G67" i="18"/>
  <c r="G112" i="18" s="1"/>
  <c r="AR65" i="18"/>
  <c r="AR70" i="18" s="1"/>
  <c r="AQ65" i="18"/>
  <c r="AQ70" i="18" s="1"/>
  <c r="AP65" i="18"/>
  <c r="AP70" i="18" s="1"/>
  <c r="O65" i="18"/>
  <c r="N65" i="18"/>
  <c r="J65" i="18"/>
  <c r="I65" i="18"/>
  <c r="H65" i="18"/>
  <c r="H70" i="18" s="1"/>
  <c r="H67" i="18" s="1"/>
  <c r="H112" i="18" s="1"/>
  <c r="AW64" i="18"/>
  <c r="AV64" i="18"/>
  <c r="AU64" i="18"/>
  <c r="AT64" i="18"/>
  <c r="AS64" i="18"/>
  <c r="AR64" i="18"/>
  <c r="AQ64" i="18"/>
  <c r="AI64" i="18"/>
  <c r="AI65" i="18" s="1"/>
  <c r="AI70" i="18" s="1"/>
  <c r="S64" i="18"/>
  <c r="R64" i="18"/>
  <c r="Q64" i="18"/>
  <c r="P64" i="18"/>
  <c r="O64" i="18"/>
  <c r="N64" i="18"/>
  <c r="M64" i="18"/>
  <c r="M65" i="18" s="1"/>
  <c r="M70" i="18" s="1"/>
  <c r="M67" i="18" s="1"/>
  <c r="M112" i="18" s="1"/>
  <c r="L64" i="18"/>
  <c r="L65" i="18" s="1"/>
  <c r="L70" i="18" s="1"/>
  <c r="L67" i="18" s="1"/>
  <c r="L112" i="18" s="1"/>
  <c r="K64" i="18"/>
  <c r="K65" i="18" s="1"/>
  <c r="K70" i="18" s="1"/>
  <c r="K67" i="18" s="1"/>
  <c r="K112" i="18" s="1"/>
  <c r="J64" i="18"/>
  <c r="I64" i="18"/>
  <c r="H64" i="18"/>
  <c r="G64" i="18"/>
  <c r="F64" i="18"/>
  <c r="E64" i="18"/>
  <c r="D64" i="18"/>
  <c r="C64" i="18"/>
  <c r="B64" i="18"/>
  <c r="AX63" i="18"/>
  <c r="AW63" i="18"/>
  <c r="AW65" i="18" s="1"/>
  <c r="AW70" i="18" s="1"/>
  <c r="AV63" i="18"/>
  <c r="AV65" i="18" s="1"/>
  <c r="AV70" i="18" s="1"/>
  <c r="AU63" i="18"/>
  <c r="AU65" i="18" s="1"/>
  <c r="AU70" i="18" s="1"/>
  <c r="AT63" i="18"/>
  <c r="AT65" i="18" s="1"/>
  <c r="AT70" i="18" s="1"/>
  <c r="AS63" i="18"/>
  <c r="AS65" i="18" s="1"/>
  <c r="AS70" i="18" s="1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Y65" i="18" s="1"/>
  <c r="Y70" i="18" s="1"/>
  <c r="X63" i="18"/>
  <c r="X65" i="18" s="1"/>
  <c r="X70" i="18" s="1"/>
  <c r="W63" i="18"/>
  <c r="V63" i="18"/>
  <c r="U63" i="18"/>
  <c r="T63" i="18"/>
  <c r="S63" i="18"/>
  <c r="S65" i="18" s="1"/>
  <c r="S70" i="18" s="1"/>
  <c r="S67" i="18" s="1"/>
  <c r="S112" i="18" s="1"/>
  <c r="R63" i="18"/>
  <c r="R65" i="18" s="1"/>
  <c r="R70" i="18" s="1"/>
  <c r="R67" i="18" s="1"/>
  <c r="R112" i="18" s="1"/>
  <c r="Q63" i="18"/>
  <c r="Q65" i="18" s="1"/>
  <c r="Q70" i="18" s="1"/>
  <c r="Q67" i="18" s="1"/>
  <c r="Q112" i="18" s="1"/>
  <c r="P63" i="18"/>
  <c r="P65" i="18" s="1"/>
  <c r="O63" i="18"/>
  <c r="N63" i="18"/>
  <c r="M63" i="18"/>
  <c r="L63" i="18"/>
  <c r="K63" i="18"/>
  <c r="J63" i="18"/>
  <c r="I63" i="18"/>
  <c r="H63" i="18"/>
  <c r="G63" i="18"/>
  <c r="G65" i="18" s="1"/>
  <c r="G70" i="18" s="1"/>
  <c r="F63" i="18"/>
  <c r="F65" i="18" s="1"/>
  <c r="F70" i="18" s="1"/>
  <c r="F67" i="18" s="1"/>
  <c r="F112" i="18" s="1"/>
  <c r="E63" i="18"/>
  <c r="E65" i="18" s="1"/>
  <c r="E70" i="18" s="1"/>
  <c r="E67" i="18" s="1"/>
  <c r="E112" i="18" s="1"/>
  <c r="D63" i="18"/>
  <c r="D65" i="18" s="1"/>
  <c r="D70" i="18" s="1"/>
  <c r="D67" i="18" s="1"/>
  <c r="D112" i="18" s="1"/>
  <c r="C63" i="18"/>
  <c r="C65" i="18" s="1"/>
  <c r="C70" i="18" s="1"/>
  <c r="C67" i="18" s="1"/>
  <c r="C112" i="18" s="1"/>
  <c r="B63" i="18"/>
  <c r="B65" i="18" s="1"/>
  <c r="B70" i="18" s="1"/>
  <c r="B67" i="18" s="1"/>
  <c r="B112" i="18" s="1"/>
  <c r="AX62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BW61" i="18"/>
  <c r="AX61" i="18"/>
  <c r="BX61" i="18" s="1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BX60" i="18"/>
  <c r="BW60" i="18"/>
  <c r="BX59" i="18"/>
  <c r="BW59" i="18"/>
  <c r="AA58" i="18"/>
  <c r="Z58" i="18"/>
  <c r="Z55" i="18" s="1"/>
  <c r="Z111" i="18" s="1"/>
  <c r="Y58" i="18"/>
  <c r="X58" i="18"/>
  <c r="X55" i="18" s="1"/>
  <c r="X111" i="18" s="1"/>
  <c r="V58" i="18"/>
  <c r="N58" i="18"/>
  <c r="M58" i="18"/>
  <c r="M55" i="18" s="1"/>
  <c r="M111" i="18" s="1"/>
  <c r="L58" i="18"/>
  <c r="L55" i="18" s="1"/>
  <c r="L111" i="18" s="1"/>
  <c r="G58" i="18"/>
  <c r="G55" i="18" s="1"/>
  <c r="G111" i="18" s="1"/>
  <c r="AV57" i="18"/>
  <c r="AU57" i="18"/>
  <c r="AT57" i="18"/>
  <c r="S57" i="18"/>
  <c r="R57" i="18"/>
  <c r="Q57" i="18"/>
  <c r="P57" i="18"/>
  <c r="O57" i="18"/>
  <c r="N57" i="18"/>
  <c r="M57" i="18"/>
  <c r="L57" i="18"/>
  <c r="K57" i="18"/>
  <c r="J57" i="18"/>
  <c r="I57" i="18"/>
  <c r="H57" i="18"/>
  <c r="G57" i="18"/>
  <c r="F57" i="18"/>
  <c r="E57" i="18"/>
  <c r="D57" i="18"/>
  <c r="C57" i="18"/>
  <c r="B57" i="18"/>
  <c r="AU56" i="18"/>
  <c r="CH56" i="18" s="1"/>
  <c r="AT56" i="18"/>
  <c r="AS56" i="18"/>
  <c r="CF56" i="18" s="1"/>
  <c r="AR56" i="18"/>
  <c r="CE56" i="18" s="1"/>
  <c r="AQ56" i="18"/>
  <c r="AP56" i="18"/>
  <c r="AL56" i="18"/>
  <c r="AK56" i="18"/>
  <c r="AJ56" i="18"/>
  <c r="AH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AX54" i="18"/>
  <c r="BT67" i="18" s="1"/>
  <c r="AW54" i="18"/>
  <c r="AV54" i="18"/>
  <c r="AU54" i="18"/>
  <c r="AT54" i="18"/>
  <c r="AS54" i="18"/>
  <c r="AR54" i="18"/>
  <c r="AQ54" i="18"/>
  <c r="AP54" i="18"/>
  <c r="AO54" i="18"/>
  <c r="AN54" i="18"/>
  <c r="AM54" i="18"/>
  <c r="AL54" i="18"/>
  <c r="AK54" i="18"/>
  <c r="AJ54" i="18"/>
  <c r="AI54" i="18"/>
  <c r="AH54" i="18"/>
  <c r="AG54" i="18"/>
  <c r="AF54" i="18"/>
  <c r="AE54" i="18"/>
  <c r="AD54" i="18"/>
  <c r="AC54" i="18"/>
  <c r="AB54" i="18"/>
  <c r="AA54" i="18"/>
  <c r="Z54" i="18"/>
  <c r="Y54" i="18"/>
  <c r="X54" i="18"/>
  <c r="W54" i="18"/>
  <c r="V54" i="18"/>
  <c r="U54" i="18"/>
  <c r="T54" i="18"/>
  <c r="S54" i="18"/>
  <c r="R54" i="18"/>
  <c r="Q54" i="18"/>
  <c r="P54" i="18"/>
  <c r="R53" i="18"/>
  <c r="R58" i="18" s="1"/>
  <c r="R55" i="18" s="1"/>
  <c r="R111" i="18" s="1"/>
  <c r="Q53" i="18"/>
  <c r="Q58" i="18" s="1"/>
  <c r="Q55" i="18" s="1"/>
  <c r="Q111" i="18" s="1"/>
  <c r="P53" i="18"/>
  <c r="P58" i="18" s="1"/>
  <c r="P55" i="18" s="1"/>
  <c r="P111" i="18" s="1"/>
  <c r="O53" i="18"/>
  <c r="O58" i="18" s="1"/>
  <c r="O55" i="18" s="1"/>
  <c r="O111" i="18" s="1"/>
  <c r="N53" i="18"/>
  <c r="M53" i="18"/>
  <c r="C53" i="18"/>
  <c r="C58" i="18" s="1"/>
  <c r="C55" i="18" s="1"/>
  <c r="C111" i="18" s="1"/>
  <c r="B53" i="18"/>
  <c r="B58" i="18" s="1"/>
  <c r="AW52" i="18"/>
  <c r="AV52" i="18"/>
  <c r="AU52" i="18"/>
  <c r="AU53" i="18" s="1"/>
  <c r="AU58" i="18" s="1"/>
  <c r="AU55" i="18" s="1"/>
  <c r="AT52" i="18"/>
  <c r="AT53" i="18" s="1"/>
  <c r="AT58" i="18" s="1"/>
  <c r="AT55" i="18" s="1"/>
  <c r="AS52" i="18"/>
  <c r="AS53" i="18" s="1"/>
  <c r="AS58" i="18" s="1"/>
  <c r="AR52" i="18"/>
  <c r="AR53" i="18" s="1"/>
  <c r="AR58" i="18" s="1"/>
  <c r="AR55" i="18" s="1"/>
  <c r="AQ52" i="18"/>
  <c r="AQ53" i="18" s="1"/>
  <c r="AQ58" i="18" s="1"/>
  <c r="AL52" i="18"/>
  <c r="AL53" i="18" s="1"/>
  <c r="AL58" i="18" s="1"/>
  <c r="S52" i="18"/>
  <c r="S53" i="18" s="1"/>
  <c r="S58" i="18" s="1"/>
  <c r="S55" i="18" s="1"/>
  <c r="S111" i="18" s="1"/>
  <c r="R52" i="18"/>
  <c r="Q52" i="18"/>
  <c r="P52" i="18"/>
  <c r="O52" i="18"/>
  <c r="N52" i="18"/>
  <c r="M52" i="18"/>
  <c r="L52" i="18"/>
  <c r="L53" i="18" s="1"/>
  <c r="K52" i="18"/>
  <c r="K53" i="18" s="1"/>
  <c r="K58" i="18" s="1"/>
  <c r="K55" i="18" s="1"/>
  <c r="K111" i="18" s="1"/>
  <c r="J52" i="18"/>
  <c r="I52" i="18"/>
  <c r="I53" i="18" s="1"/>
  <c r="I58" i="18" s="1"/>
  <c r="I55" i="18" s="1"/>
  <c r="I111" i="18" s="1"/>
  <c r="H52" i="18"/>
  <c r="H53" i="18" s="1"/>
  <c r="H58" i="18" s="1"/>
  <c r="H55" i="18" s="1"/>
  <c r="H111" i="18" s="1"/>
  <c r="G52" i="18"/>
  <c r="G53" i="18" s="1"/>
  <c r="F52" i="18"/>
  <c r="E52" i="18"/>
  <c r="D52" i="18"/>
  <c r="C52" i="18"/>
  <c r="B52" i="18"/>
  <c r="AY51" i="18"/>
  <c r="AX51" i="18"/>
  <c r="AW51" i="18"/>
  <c r="AW53" i="18" s="1"/>
  <c r="AW58" i="18" s="1"/>
  <c r="AV51" i="18"/>
  <c r="AV53" i="18" s="1"/>
  <c r="AV58" i="18" s="1"/>
  <c r="AV55" i="18" s="1"/>
  <c r="AU51" i="18"/>
  <c r="AT51" i="18"/>
  <c r="AS51" i="18"/>
  <c r="AR51" i="18"/>
  <c r="AQ51" i="18"/>
  <c r="AP51" i="18"/>
  <c r="AO51" i="18"/>
  <c r="AN51" i="18"/>
  <c r="AM51" i="18"/>
  <c r="AL51" i="18"/>
  <c r="AK51" i="18"/>
  <c r="AJ51" i="18"/>
  <c r="AI51" i="18"/>
  <c r="AH51" i="18"/>
  <c r="AG51" i="18"/>
  <c r="AF51" i="18"/>
  <c r="AE51" i="18"/>
  <c r="AD51" i="18"/>
  <c r="AC51" i="18"/>
  <c r="AB51" i="18"/>
  <c r="AA51" i="18"/>
  <c r="Z51" i="18"/>
  <c r="Z53" i="18" s="1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J53" i="18" s="1"/>
  <c r="J58" i="18" s="1"/>
  <c r="J55" i="18" s="1"/>
  <c r="J111" i="18" s="1"/>
  <c r="I51" i="18"/>
  <c r="H51" i="18"/>
  <c r="G51" i="18"/>
  <c r="F51" i="18"/>
  <c r="E51" i="18"/>
  <c r="E53" i="18" s="1"/>
  <c r="E58" i="18" s="1"/>
  <c r="E55" i="18" s="1"/>
  <c r="E111" i="18" s="1"/>
  <c r="D51" i="18"/>
  <c r="D53" i="18" s="1"/>
  <c r="D58" i="18" s="1"/>
  <c r="D55" i="18" s="1"/>
  <c r="D111" i="18" s="1"/>
  <c r="C51" i="18"/>
  <c r="B51" i="18"/>
  <c r="AX50" i="18"/>
  <c r="AW50" i="18"/>
  <c r="AV50" i="18"/>
  <c r="AU50" i="18"/>
  <c r="BW49" i="18"/>
  <c r="AY49" i="18"/>
  <c r="BX49" i="18" s="1"/>
  <c r="AX49" i="18"/>
  <c r="AW49" i="18"/>
  <c r="AV49" i="18"/>
  <c r="AU49" i="18"/>
  <c r="AT49" i="18"/>
  <c r="AS49" i="18"/>
  <c r="AR49" i="18"/>
  <c r="AQ49" i="18"/>
  <c r="AP49" i="18"/>
  <c r="AO49" i="18"/>
  <c r="AN49" i="18"/>
  <c r="AM49" i="18"/>
  <c r="AL49" i="18"/>
  <c r="AK49" i="18"/>
  <c r="AJ49" i="18"/>
  <c r="AI49" i="18"/>
  <c r="AH49" i="18"/>
  <c r="AG49" i="18"/>
  <c r="AF49" i="18"/>
  <c r="AE49" i="18"/>
  <c r="AD49" i="18"/>
  <c r="AC49" i="18"/>
  <c r="AB49" i="18"/>
  <c r="AA49" i="18"/>
  <c r="Z49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BX48" i="18"/>
  <c r="BW48" i="18"/>
  <c r="BX47" i="18"/>
  <c r="BW47" i="18"/>
  <c r="AS46" i="18"/>
  <c r="AV45" i="18"/>
  <c r="AU45" i="18"/>
  <c r="AT45" i="18"/>
  <c r="AI45" i="18"/>
  <c r="AD45" i="18"/>
  <c r="AA45" i="18"/>
  <c r="Y45" i="18"/>
  <c r="X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CH44" i="18"/>
  <c r="CF44" i="18"/>
  <c r="AW44" i="18"/>
  <c r="AU44" i="18"/>
  <c r="AT44" i="18"/>
  <c r="CG44" i="18" s="1"/>
  <c r="AS44" i="18"/>
  <c r="AR44" i="18"/>
  <c r="CE44" i="18" s="1"/>
  <c r="AQ44" i="18"/>
  <c r="AP44" i="18"/>
  <c r="AO44" i="18"/>
  <c r="AN44" i="18"/>
  <c r="AM44" i="18"/>
  <c r="AL44" i="18"/>
  <c r="AK44" i="18"/>
  <c r="AJ44" i="18"/>
  <c r="AI44" i="18"/>
  <c r="AH44" i="18"/>
  <c r="AG44" i="18"/>
  <c r="AF44" i="18"/>
  <c r="AE44" i="18"/>
  <c r="AD44" i="18"/>
  <c r="AC44" i="18"/>
  <c r="AB44" i="18"/>
  <c r="AA44" i="18"/>
  <c r="Z44" i="18"/>
  <c r="Y44" i="18"/>
  <c r="X44" i="18"/>
  <c r="W44" i="18"/>
  <c r="V44" i="18"/>
  <c r="U44" i="18"/>
  <c r="T44" i="18"/>
  <c r="S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AS41" i="18"/>
  <c r="AQ41" i="18"/>
  <c r="AQ46" i="18" s="1"/>
  <c r="V41" i="18"/>
  <c r="V46" i="18" s="1"/>
  <c r="V43" i="18" s="1"/>
  <c r="V110" i="18" s="1"/>
  <c r="U41" i="18"/>
  <c r="U46" i="18" s="1"/>
  <c r="U43" i="18" s="1"/>
  <c r="U110" i="18" s="1"/>
  <c r="S41" i="18"/>
  <c r="S46" i="18" s="1"/>
  <c r="S43" i="18" s="1"/>
  <c r="S110" i="18" s="1"/>
  <c r="R41" i="18"/>
  <c r="R46" i="18" s="1"/>
  <c r="AX40" i="18"/>
  <c r="AW40" i="18"/>
  <c r="AV40" i="18"/>
  <c r="AV41" i="18" s="1"/>
  <c r="AV46" i="18" s="1"/>
  <c r="AV43" i="18" s="1"/>
  <c r="AV110" i="18" s="1"/>
  <c r="AU40" i="18"/>
  <c r="AT40" i="18"/>
  <c r="AS40" i="18"/>
  <c r="AR40" i="18"/>
  <c r="AR41" i="18" s="1"/>
  <c r="AR46" i="18" s="1"/>
  <c r="AQ40" i="18"/>
  <c r="V40" i="18"/>
  <c r="U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AY39" i="18"/>
  <c r="AX39" i="18"/>
  <c r="AX41" i="18" s="1"/>
  <c r="AX46" i="18" s="1"/>
  <c r="AW39" i="18"/>
  <c r="AW41" i="18" s="1"/>
  <c r="AW46" i="18" s="1"/>
  <c r="AV39" i="18"/>
  <c r="AU39" i="18"/>
  <c r="AU41" i="18" s="1"/>
  <c r="AU46" i="18" s="1"/>
  <c r="AU43" i="18" s="1"/>
  <c r="AT39" i="18"/>
  <c r="AT41" i="18" s="1"/>
  <c r="AT46" i="18" s="1"/>
  <c r="AT43" i="18" s="1"/>
  <c r="AS39" i="18"/>
  <c r="AR39" i="18"/>
  <c r="AQ39" i="18"/>
  <c r="AP39" i="18"/>
  <c r="AO39" i="18"/>
  <c r="AN39" i="18"/>
  <c r="AM39" i="18"/>
  <c r="AL39" i="18"/>
  <c r="AL41" i="18" s="1"/>
  <c r="AL46" i="18" s="1"/>
  <c r="AL43" i="18" s="1"/>
  <c r="AL110" i="18" s="1"/>
  <c r="AK39" i="18"/>
  <c r="AJ39" i="18"/>
  <c r="AI39" i="18"/>
  <c r="AH39" i="18"/>
  <c r="AG39" i="18"/>
  <c r="AF39" i="18"/>
  <c r="AE39" i="18"/>
  <c r="AD39" i="18"/>
  <c r="AC39" i="18"/>
  <c r="AB39" i="18"/>
  <c r="AA39" i="18"/>
  <c r="Z39" i="18"/>
  <c r="Y39" i="18"/>
  <c r="X39" i="18"/>
  <c r="W39" i="18"/>
  <c r="V39" i="18"/>
  <c r="U39" i="18"/>
  <c r="T39" i="18"/>
  <c r="S39" i="18"/>
  <c r="R39" i="18"/>
  <c r="Q39" i="18"/>
  <c r="Q41" i="18" s="1"/>
  <c r="Q46" i="18" s="1"/>
  <c r="Q43" i="18" s="1"/>
  <c r="Q110" i="18" s="1"/>
  <c r="P39" i="18"/>
  <c r="P41" i="18" s="1"/>
  <c r="P46" i="18" s="1"/>
  <c r="P43" i="18" s="1"/>
  <c r="P110" i="18" s="1"/>
  <c r="O39" i="18"/>
  <c r="O41" i="18" s="1"/>
  <c r="O46" i="18" s="1"/>
  <c r="O43" i="18" s="1"/>
  <c r="O110" i="18" s="1"/>
  <c r="N39" i="18"/>
  <c r="N41" i="18" s="1"/>
  <c r="N46" i="18" s="1"/>
  <c r="N43" i="18" s="1"/>
  <c r="N110" i="18" s="1"/>
  <c r="M39" i="18"/>
  <c r="M41" i="18" s="1"/>
  <c r="M46" i="18" s="1"/>
  <c r="M43" i="18" s="1"/>
  <c r="M110" i="18" s="1"/>
  <c r="L39" i="18"/>
  <c r="L41" i="18" s="1"/>
  <c r="L46" i="18" s="1"/>
  <c r="L43" i="18" s="1"/>
  <c r="L110" i="18" s="1"/>
  <c r="K39" i="18"/>
  <c r="J39" i="18"/>
  <c r="J41" i="18" s="1"/>
  <c r="J46" i="18" s="1"/>
  <c r="J43" i="18" s="1"/>
  <c r="J110" i="18" s="1"/>
  <c r="I39" i="18"/>
  <c r="H39" i="18"/>
  <c r="H41" i="18" s="1"/>
  <c r="H46" i="18" s="1"/>
  <c r="H43" i="18" s="1"/>
  <c r="H110" i="18" s="1"/>
  <c r="G39" i="18"/>
  <c r="G41" i="18" s="1"/>
  <c r="G46" i="18" s="1"/>
  <c r="G43" i="18" s="1"/>
  <c r="G110" i="18" s="1"/>
  <c r="F39" i="18"/>
  <c r="F41" i="18" s="1"/>
  <c r="F46" i="18" s="1"/>
  <c r="F43" i="18" s="1"/>
  <c r="F110" i="18" s="1"/>
  <c r="E39" i="18"/>
  <c r="E41" i="18" s="1"/>
  <c r="E46" i="18" s="1"/>
  <c r="E43" i="18" s="1"/>
  <c r="E110" i="18" s="1"/>
  <c r="D39" i="18"/>
  <c r="D41" i="18" s="1"/>
  <c r="D46" i="18" s="1"/>
  <c r="D43" i="18" s="1"/>
  <c r="D110" i="18" s="1"/>
  <c r="C39" i="18"/>
  <c r="C41" i="18" s="1"/>
  <c r="C46" i="18" s="1"/>
  <c r="C43" i="18" s="1"/>
  <c r="C110" i="18" s="1"/>
  <c r="B39" i="18"/>
  <c r="B41" i="18" s="1"/>
  <c r="B46" i="18" s="1"/>
  <c r="B43" i="18" s="1"/>
  <c r="B110" i="18" s="1"/>
  <c r="AY37" i="18"/>
  <c r="AX37" i="18"/>
  <c r="AW37" i="18"/>
  <c r="AV37" i="18"/>
  <c r="AU37" i="18"/>
  <c r="AT37" i="18"/>
  <c r="AS37" i="18"/>
  <c r="AR37" i="18"/>
  <c r="AQ37" i="18"/>
  <c r="AP37" i="18"/>
  <c r="AO37" i="18"/>
  <c r="AN37" i="18"/>
  <c r="AM37" i="18"/>
  <c r="AL37" i="18"/>
  <c r="AK37" i="18"/>
  <c r="AJ37" i="18"/>
  <c r="AI37" i="18"/>
  <c r="AH37" i="18"/>
  <c r="AG37" i="18"/>
  <c r="AF37" i="18"/>
  <c r="AE37" i="18"/>
  <c r="AD37" i="18"/>
  <c r="AC37" i="18"/>
  <c r="AB37" i="18"/>
  <c r="AA37" i="18"/>
  <c r="Z37" i="18"/>
  <c r="Y37" i="18"/>
  <c r="X37" i="18"/>
  <c r="W37" i="18"/>
  <c r="V37" i="18"/>
  <c r="U37" i="18"/>
  <c r="T37" i="18"/>
  <c r="S37" i="18"/>
  <c r="R37" i="18"/>
  <c r="Q37" i="18"/>
  <c r="P37" i="18"/>
  <c r="O37" i="18"/>
  <c r="N37" i="18"/>
  <c r="M37" i="18"/>
  <c r="L37" i="18"/>
  <c r="K37" i="18"/>
  <c r="J37" i="18"/>
  <c r="I37" i="18"/>
  <c r="H37" i="18"/>
  <c r="G37" i="18"/>
  <c r="F37" i="18"/>
  <c r="E37" i="18"/>
  <c r="D37" i="18"/>
  <c r="C37" i="18"/>
  <c r="B37" i="18"/>
  <c r="BX36" i="18"/>
  <c r="BW36" i="18"/>
  <c r="BX35" i="18"/>
  <c r="BW35" i="18"/>
  <c r="J34" i="18"/>
  <c r="AW33" i="18"/>
  <c r="AV33" i="18"/>
  <c r="AU33" i="18"/>
  <c r="AT33" i="18"/>
  <c r="AR33" i="18"/>
  <c r="AP33" i="18"/>
  <c r="AO33" i="18"/>
  <c r="AN33" i="18"/>
  <c r="AK33" i="18"/>
  <c r="W33" i="18"/>
  <c r="V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CE32" i="18"/>
  <c r="AY32" i="18"/>
  <c r="AW32" i="18"/>
  <c r="AR32" i="18"/>
  <c r="AQ32" i="18"/>
  <c r="AP32" i="18"/>
  <c r="AO32" i="18"/>
  <c r="AM32" i="18"/>
  <c r="AL32" i="18"/>
  <c r="AK32" i="18"/>
  <c r="AJ32" i="18"/>
  <c r="AI32" i="18"/>
  <c r="AH32" i="18"/>
  <c r="AG32" i="18"/>
  <c r="AF32" i="18"/>
  <c r="AE32" i="18"/>
  <c r="AD32" i="18"/>
  <c r="AB32" i="18"/>
  <c r="AA32" i="18"/>
  <c r="Z32" i="18"/>
  <c r="Y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G31" i="18" s="1"/>
  <c r="G109" i="18" s="1"/>
  <c r="F32" i="18"/>
  <c r="E32" i="18"/>
  <c r="D32" i="18"/>
  <c r="C32" i="18"/>
  <c r="B32" i="18"/>
  <c r="J31" i="18"/>
  <c r="J109" i="18" s="1"/>
  <c r="F31" i="18"/>
  <c r="F109" i="18" s="1"/>
  <c r="E31" i="18"/>
  <c r="E109" i="18" s="1"/>
  <c r="S29" i="18"/>
  <c r="S34" i="18" s="1"/>
  <c r="S31" i="18" s="1"/>
  <c r="S109" i="18" s="1"/>
  <c r="R29" i="18"/>
  <c r="R34" i="18" s="1"/>
  <c r="R31" i="18" s="1"/>
  <c r="R109" i="18" s="1"/>
  <c r="J29" i="18"/>
  <c r="I29" i="18"/>
  <c r="I34" i="18" s="1"/>
  <c r="I31" i="18" s="1"/>
  <c r="I109" i="18" s="1"/>
  <c r="H29" i="18"/>
  <c r="H34" i="18" s="1"/>
  <c r="H31" i="18" s="1"/>
  <c r="H109" i="18" s="1"/>
  <c r="AX28" i="18"/>
  <c r="AW28" i="18"/>
  <c r="AV28" i="18"/>
  <c r="AU28" i="18"/>
  <c r="AT28" i="18"/>
  <c r="AS28" i="18"/>
  <c r="AR28" i="18"/>
  <c r="AQ28" i="18"/>
  <c r="AP28" i="18"/>
  <c r="AM28" i="18"/>
  <c r="AL28" i="18"/>
  <c r="AK28" i="18"/>
  <c r="AK29" i="18" s="1"/>
  <c r="AK34" i="18" s="1"/>
  <c r="AK31" i="18" s="1"/>
  <c r="AK109" i="18" s="1"/>
  <c r="AJ28" i="18"/>
  <c r="AJ29" i="18" s="1"/>
  <c r="AJ34" i="18" s="1"/>
  <c r="AI28" i="18"/>
  <c r="AI29" i="18" s="1"/>
  <c r="AI34" i="18" s="1"/>
  <c r="AG28" i="18"/>
  <c r="AG29" i="18" s="1"/>
  <c r="AG34" i="18" s="1"/>
  <c r="Z28" i="18"/>
  <c r="W28" i="18"/>
  <c r="V28" i="18"/>
  <c r="S28" i="18"/>
  <c r="R28" i="18"/>
  <c r="Q28" i="18"/>
  <c r="P28" i="18"/>
  <c r="P29" i="18" s="1"/>
  <c r="P34" i="18" s="1"/>
  <c r="P31" i="18" s="1"/>
  <c r="P109" i="18" s="1"/>
  <c r="O28" i="18"/>
  <c r="N28" i="18"/>
  <c r="M28" i="18"/>
  <c r="M29" i="18" s="1"/>
  <c r="M34" i="18" s="1"/>
  <c r="M31" i="18" s="1"/>
  <c r="M109" i="18" s="1"/>
  <c r="L28" i="18"/>
  <c r="L29" i="18" s="1"/>
  <c r="L34" i="18" s="1"/>
  <c r="L31" i="18" s="1"/>
  <c r="L109" i="18" s="1"/>
  <c r="K28" i="18"/>
  <c r="K29" i="18" s="1"/>
  <c r="K34" i="18" s="1"/>
  <c r="K31" i="18" s="1"/>
  <c r="K109" i="18" s="1"/>
  <c r="J28" i="18"/>
  <c r="I28" i="18"/>
  <c r="H28" i="18"/>
  <c r="G28" i="18"/>
  <c r="F28" i="18"/>
  <c r="E28" i="18"/>
  <c r="D28" i="18"/>
  <c r="C28" i="18"/>
  <c r="B28" i="18"/>
  <c r="AZ27" i="18"/>
  <c r="AY27" i="18"/>
  <c r="AX27" i="18"/>
  <c r="AW27" i="18"/>
  <c r="AV27" i="18"/>
  <c r="AU27" i="18"/>
  <c r="AT27" i="18"/>
  <c r="AS27" i="18"/>
  <c r="AR27" i="18"/>
  <c r="AQ27" i="18"/>
  <c r="AP27" i="18"/>
  <c r="AO27" i="18"/>
  <c r="AN27" i="18"/>
  <c r="AM27" i="18"/>
  <c r="AL27" i="18"/>
  <c r="AL29" i="18" s="1"/>
  <c r="AL34" i="18" s="1"/>
  <c r="AK27" i="18"/>
  <c r="AJ27" i="18"/>
  <c r="AI27" i="18"/>
  <c r="AH27" i="18"/>
  <c r="AG27" i="18"/>
  <c r="AF27" i="18"/>
  <c r="AE27" i="18"/>
  <c r="AD27" i="18"/>
  <c r="AC27" i="18"/>
  <c r="AB27" i="18"/>
  <c r="AA27" i="18"/>
  <c r="Z27" i="18"/>
  <c r="Y27" i="18"/>
  <c r="X27" i="18"/>
  <c r="W27" i="18"/>
  <c r="V27" i="18"/>
  <c r="U27" i="18"/>
  <c r="T27" i="18"/>
  <c r="S27" i="18"/>
  <c r="R27" i="18"/>
  <c r="Q27" i="18"/>
  <c r="P27" i="18"/>
  <c r="O27" i="18"/>
  <c r="O29" i="18" s="1"/>
  <c r="O34" i="18" s="1"/>
  <c r="O31" i="18" s="1"/>
  <c r="O109" i="18" s="1"/>
  <c r="N27" i="18"/>
  <c r="N29" i="18" s="1"/>
  <c r="N34" i="18" s="1"/>
  <c r="N31" i="18" s="1"/>
  <c r="N109" i="18" s="1"/>
  <c r="M27" i="18"/>
  <c r="L27" i="18"/>
  <c r="K27" i="18"/>
  <c r="J27" i="18"/>
  <c r="I27" i="18"/>
  <c r="H27" i="18"/>
  <c r="G27" i="18"/>
  <c r="F27" i="18"/>
  <c r="E27" i="18"/>
  <c r="D27" i="18"/>
  <c r="C27" i="18"/>
  <c r="B27" i="18"/>
  <c r="B29" i="18" s="1"/>
  <c r="B34" i="18" s="1"/>
  <c r="B31" i="18" s="1"/>
  <c r="B109" i="18" s="1"/>
  <c r="AY26" i="18"/>
  <c r="AX26" i="18"/>
  <c r="AX29" i="18" s="1"/>
  <c r="AX34" i="18" s="1"/>
  <c r="AW26" i="18"/>
  <c r="AW29" i="18" s="1"/>
  <c r="AW34" i="18" s="1"/>
  <c r="AW31" i="18" s="1"/>
  <c r="AW109" i="18" s="1"/>
  <c r="AV26" i="18"/>
  <c r="AU26" i="18"/>
  <c r="AT26" i="18"/>
  <c r="AS26" i="18"/>
  <c r="AR26" i="18"/>
  <c r="AQ26" i="18"/>
  <c r="AP26" i="18"/>
  <c r="AP29" i="18" s="1"/>
  <c r="AP34" i="18" s="1"/>
  <c r="AP31" i="18" s="1"/>
  <c r="AP109" i="18" s="1"/>
  <c r="AO26" i="18"/>
  <c r="AN26" i="18"/>
  <c r="AN29" i="18" s="1"/>
  <c r="AN34" i="18" s="1"/>
  <c r="AN31" i="18" s="1"/>
  <c r="AN109" i="18" s="1"/>
  <c r="AM26" i="18"/>
  <c r="AM29" i="18" s="1"/>
  <c r="AM34" i="18" s="1"/>
  <c r="AL26" i="18"/>
  <c r="AK26" i="18"/>
  <c r="AJ26" i="18"/>
  <c r="AI26" i="18"/>
  <c r="AH26" i="18"/>
  <c r="AG26" i="18"/>
  <c r="AF26" i="18"/>
  <c r="AE26" i="18"/>
  <c r="AD26" i="18"/>
  <c r="AC26" i="18"/>
  <c r="AB26" i="18"/>
  <c r="AA26" i="18"/>
  <c r="Z26" i="18"/>
  <c r="Y26" i="18"/>
  <c r="X26" i="18"/>
  <c r="W26" i="18"/>
  <c r="V26" i="18"/>
  <c r="U26" i="18"/>
  <c r="T26" i="18"/>
  <c r="S26" i="18"/>
  <c r="R26" i="18"/>
  <c r="Q26" i="18"/>
  <c r="Q29" i="18" s="1"/>
  <c r="Q34" i="18" s="1"/>
  <c r="Q31" i="18" s="1"/>
  <c r="Q109" i="18" s="1"/>
  <c r="P26" i="18"/>
  <c r="O26" i="18"/>
  <c r="N26" i="18"/>
  <c r="M26" i="18"/>
  <c r="L26" i="18"/>
  <c r="K26" i="18"/>
  <c r="J26" i="18"/>
  <c r="I26" i="18"/>
  <c r="H26" i="18"/>
  <c r="G26" i="18"/>
  <c r="G29" i="18" s="1"/>
  <c r="G34" i="18" s="1"/>
  <c r="F26" i="18"/>
  <c r="F29" i="18" s="1"/>
  <c r="F34" i="18" s="1"/>
  <c r="E26" i="18"/>
  <c r="E29" i="18" s="1"/>
  <c r="E34" i="18" s="1"/>
  <c r="D26" i="18"/>
  <c r="C26" i="18"/>
  <c r="BR24" i="18"/>
  <c r="BQ24" i="18"/>
  <c r="BP24" i="18"/>
  <c r="BO24" i="18"/>
  <c r="BN24" i="18"/>
  <c r="BM24" i="18"/>
  <c r="BL24" i="18"/>
  <c r="BK24" i="18"/>
  <c r="BJ24" i="18"/>
  <c r="BI24" i="18"/>
  <c r="BH24" i="18"/>
  <c r="BG24" i="18"/>
  <c r="BF24" i="18"/>
  <c r="BE24" i="18"/>
  <c r="BD24" i="18"/>
  <c r="BC24" i="18"/>
  <c r="BB24" i="18"/>
  <c r="BA24" i="18"/>
  <c r="AZ24" i="18"/>
  <c r="AY24" i="18"/>
  <c r="AX24" i="18"/>
  <c r="AW24" i="18"/>
  <c r="AV24" i="18"/>
  <c r="AU24" i="18"/>
  <c r="AT24" i="18"/>
  <c r="AS24" i="18"/>
  <c r="AR24" i="18"/>
  <c r="AQ24" i="18"/>
  <c r="AP24" i="18"/>
  <c r="AO24" i="18"/>
  <c r="AN24" i="18"/>
  <c r="AM24" i="18"/>
  <c r="AL24" i="18"/>
  <c r="AK24" i="18"/>
  <c r="AJ24" i="18"/>
  <c r="AI24" i="18"/>
  <c r="AH24" i="18"/>
  <c r="AG24" i="18"/>
  <c r="AF24" i="18"/>
  <c r="AE24" i="18"/>
  <c r="AD24" i="18"/>
  <c r="AC24" i="18"/>
  <c r="AB24" i="18"/>
  <c r="AA24" i="18"/>
  <c r="Z24" i="18"/>
  <c r="Y24" i="18"/>
  <c r="X2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AY23" i="18"/>
  <c r="AX23" i="18"/>
  <c r="AW23" i="18"/>
  <c r="AV23" i="18"/>
  <c r="AU23" i="18"/>
  <c r="AT23" i="18"/>
  <c r="AS23" i="18"/>
  <c r="AR23" i="18"/>
  <c r="AQ23" i="18"/>
  <c r="AP23" i="18"/>
  <c r="AO23" i="18"/>
  <c r="AN23" i="18"/>
  <c r="AM23" i="18"/>
  <c r="AL23" i="18"/>
  <c r="AK23" i="18"/>
  <c r="AJ23" i="18"/>
  <c r="AI23" i="18"/>
  <c r="AH23" i="18"/>
  <c r="AG23" i="18"/>
  <c r="AF23" i="18"/>
  <c r="AE23" i="18"/>
  <c r="AD23" i="18"/>
  <c r="AC23" i="18"/>
  <c r="AB23" i="18"/>
  <c r="AA23" i="18"/>
  <c r="Z23" i="18"/>
  <c r="Y23" i="18"/>
  <c r="AU21" i="18"/>
  <c r="AT21" i="18"/>
  <c r="AS21" i="18"/>
  <c r="AR21" i="18"/>
  <c r="AQ21" i="18"/>
  <c r="AP21" i="18"/>
  <c r="AO21" i="18"/>
  <c r="AN21" i="18"/>
  <c r="AM21" i="18"/>
  <c r="AL21" i="18"/>
  <c r="AK21" i="18"/>
  <c r="AJ21" i="18"/>
  <c r="AI21" i="18"/>
  <c r="AH21" i="18"/>
  <c r="AG21" i="18"/>
  <c r="AF21" i="18"/>
  <c r="AE21" i="18"/>
  <c r="AD21" i="18"/>
  <c r="AC21" i="18"/>
  <c r="AB21" i="18"/>
  <c r="AA21" i="18"/>
  <c r="Z21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AJ20" i="18"/>
  <c r="AH20" i="18"/>
  <c r="AG20" i="18"/>
  <c r="T20" i="18"/>
  <c r="S20" i="18"/>
  <c r="N20" i="18"/>
  <c r="M20" i="18"/>
  <c r="L20" i="18"/>
  <c r="CE19" i="18"/>
  <c r="CE20" i="18" s="1"/>
  <c r="CD19" i="18"/>
  <c r="CD20" i="18" s="1"/>
  <c r="BZ19" i="18"/>
  <c r="CK18" i="18"/>
  <c r="CJ18" i="18"/>
  <c r="CJ20" i="18" s="1"/>
  <c r="CI18" i="18"/>
  <c r="CH18" i="18"/>
  <c r="CG18" i="18"/>
  <c r="CF18" i="18"/>
  <c r="CE18" i="18"/>
  <c r="CD18" i="18"/>
  <c r="CC18" i="18"/>
  <c r="CB18" i="18"/>
  <c r="CA18" i="18"/>
  <c r="BZ18" i="18"/>
  <c r="AX18" i="18"/>
  <c r="AW18" i="18"/>
  <c r="AV18" i="18"/>
  <c r="AU18" i="18"/>
  <c r="D18" i="1" s="1"/>
  <c r="AT18" i="18"/>
  <c r="AS18" i="18"/>
  <c r="AR18" i="18"/>
  <c r="AS8" i="18" s="1"/>
  <c r="AQ18" i="18"/>
  <c r="AP18" i="18"/>
  <c r="AO18" i="18"/>
  <c r="AN18" i="18"/>
  <c r="AO8" i="18" s="1"/>
  <c r="AM18" i="18"/>
  <c r="AL18" i="18"/>
  <c r="AK18" i="18"/>
  <c r="AJ18" i="18"/>
  <c r="AI18" i="18"/>
  <c r="AH18" i="18"/>
  <c r="AG18" i="18"/>
  <c r="AF18" i="18"/>
  <c r="AE18" i="18"/>
  <c r="AD18" i="18"/>
  <c r="AC18" i="18"/>
  <c r="AB18" i="18"/>
  <c r="AA18" i="18"/>
  <c r="Z18" i="18"/>
  <c r="Y18" i="18"/>
  <c r="X18" i="18"/>
  <c r="W18" i="18"/>
  <c r="V18" i="18"/>
  <c r="U18" i="18"/>
  <c r="V8" i="18" s="1"/>
  <c r="T18" i="18"/>
  <c r="S18" i="18"/>
  <c r="T8" i="18" s="1"/>
  <c r="R18" i="18"/>
  <c r="S8" i="18" s="1"/>
  <c r="S11" i="18" s="1"/>
  <c r="Q18" i="18"/>
  <c r="R8" i="18" s="1"/>
  <c r="R11" i="18" s="1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CK17" i="18"/>
  <c r="CJ17" i="18"/>
  <c r="CI17" i="18"/>
  <c r="CH17" i="18"/>
  <c r="CG17" i="18"/>
  <c r="CF17" i="18"/>
  <c r="CE17" i="18"/>
  <c r="CD17" i="18"/>
  <c r="CC17" i="18"/>
  <c r="CB17" i="18"/>
  <c r="CA17" i="18"/>
  <c r="BZ17" i="18"/>
  <c r="BE16" i="18"/>
  <c r="BD16" i="18"/>
  <c r="BD105" i="18" s="1"/>
  <c r="BC16" i="18"/>
  <c r="BC105" i="18" s="1"/>
  <c r="BB16" i="18"/>
  <c r="BB105" i="18" s="1"/>
  <c r="AQ16" i="18"/>
  <c r="S16" i="18"/>
  <c r="R16" i="18"/>
  <c r="Q16" i="18"/>
  <c r="P16" i="18"/>
  <c r="O16" i="18"/>
  <c r="N16" i="18"/>
  <c r="M16" i="18"/>
  <c r="L16" i="18"/>
  <c r="K16" i="18"/>
  <c r="I16" i="18"/>
  <c r="H16" i="18"/>
  <c r="G16" i="18"/>
  <c r="E16" i="18"/>
  <c r="B16" i="18"/>
  <c r="BR15" i="18"/>
  <c r="BR170" i="18" s="1"/>
  <c r="BR161" i="18" s="1"/>
  <c r="BQ15" i="18"/>
  <c r="BQ170" i="18" s="1"/>
  <c r="BQ161" i="18" s="1"/>
  <c r="BP15" i="18"/>
  <c r="BP170" i="18" s="1"/>
  <c r="BO15" i="18"/>
  <c r="BO170" i="18" s="1"/>
  <c r="BN15" i="18"/>
  <c r="BN170" i="18" s="1"/>
  <c r="BM15" i="18"/>
  <c r="BM170" i="18" s="1"/>
  <c r="BM161" i="18" s="1"/>
  <c r="BL15" i="18"/>
  <c r="BL170" i="18" s="1"/>
  <c r="BL161" i="18" s="1"/>
  <c r="BK15" i="18"/>
  <c r="BK170" i="18" s="1"/>
  <c r="BK161" i="18" s="1"/>
  <c r="BJ15" i="18"/>
  <c r="BJ170" i="18" s="1"/>
  <c r="BJ161" i="18" s="1"/>
  <c r="BI15" i="18"/>
  <c r="BI170" i="18" s="1"/>
  <c r="BI161" i="18" s="1"/>
  <c r="BH15" i="18"/>
  <c r="BH170" i="18" s="1"/>
  <c r="BH161" i="18" s="1"/>
  <c r="BG15" i="18"/>
  <c r="BG170" i="18" s="1"/>
  <c r="BG161" i="18" s="1"/>
  <c r="BF15" i="18"/>
  <c r="BF170" i="18" s="1"/>
  <c r="BF161" i="18" s="1"/>
  <c r="BE15" i="18"/>
  <c r="BE170" i="18" s="1"/>
  <c r="BE161" i="18" s="1"/>
  <c r="BD15" i="18"/>
  <c r="BD170" i="18" s="1"/>
  <c r="BD161" i="18" s="1"/>
  <c r="BC15" i="18"/>
  <c r="BC170" i="18" s="1"/>
  <c r="BC161" i="18" s="1"/>
  <c r="BB15" i="18"/>
  <c r="BB170" i="18" s="1"/>
  <c r="BB161" i="18" s="1"/>
  <c r="BA15" i="18"/>
  <c r="BA170" i="18" s="1"/>
  <c r="BA161" i="18" s="1"/>
  <c r="AZ15" i="18"/>
  <c r="AZ170" i="18" s="1"/>
  <c r="AZ161" i="18" s="1"/>
  <c r="AY15" i="18"/>
  <c r="AY170" i="18" s="1"/>
  <c r="AY161" i="18" s="1"/>
  <c r="AX15" i="18"/>
  <c r="AW15" i="18"/>
  <c r="CK19" i="18" s="1"/>
  <c r="CK20" i="18" s="1"/>
  <c r="AV15" i="18"/>
  <c r="CJ19" i="18" s="1"/>
  <c r="AU15" i="18"/>
  <c r="CI19" i="18" s="1"/>
  <c r="CI20" i="18" s="1"/>
  <c r="AQ15" i="18"/>
  <c r="AP15" i="18"/>
  <c r="AL15" i="18"/>
  <c r="AK15" i="18"/>
  <c r="AJ15" i="18"/>
  <c r="AE15" i="18"/>
  <c r="AA15" i="18"/>
  <c r="Z15" i="18"/>
  <c r="Y15" i="18"/>
  <c r="U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G15" i="18"/>
  <c r="F15" i="18"/>
  <c r="E15" i="18"/>
  <c r="D15" i="18"/>
  <c r="C15" i="18"/>
  <c r="B15" i="18"/>
  <c r="BR14" i="18"/>
  <c r="BQ14" i="18"/>
  <c r="BO14" i="18"/>
  <c r="BN14" i="18"/>
  <c r="BM14" i="18"/>
  <c r="BJ14" i="18"/>
  <c r="BI14" i="18"/>
  <c r="BI12" i="18" s="1"/>
  <c r="BI17" i="18" s="1"/>
  <c r="BH14" i="18"/>
  <c r="BH12" i="18" s="1"/>
  <c r="BH17" i="18" s="1"/>
  <c r="BG14" i="18"/>
  <c r="BG12" i="18" s="1"/>
  <c r="BG17" i="18" s="1"/>
  <c r="BF14" i="18"/>
  <c r="BF12" i="18" s="1"/>
  <c r="BF17" i="18" s="1"/>
  <c r="BE14" i="18"/>
  <c r="BE12" i="18" s="1"/>
  <c r="BE17" i="18" s="1"/>
  <c r="BD14" i="18"/>
  <c r="BD12" i="18" s="1"/>
  <c r="BD17" i="18" s="1"/>
  <c r="BC14" i="18"/>
  <c r="BC12" i="18" s="1"/>
  <c r="BC17" i="18" s="1"/>
  <c r="BB14" i="18"/>
  <c r="BB12" i="18" s="1"/>
  <c r="BB17" i="18" s="1"/>
  <c r="AE14" i="18"/>
  <c r="R14" i="18"/>
  <c r="Q14" i="18"/>
  <c r="L14" i="18"/>
  <c r="K14" i="18"/>
  <c r="J14" i="18"/>
  <c r="I14" i="18"/>
  <c r="H14" i="18"/>
  <c r="G14" i="18"/>
  <c r="F14" i="18"/>
  <c r="E14" i="18"/>
  <c r="D14" i="18"/>
  <c r="C14" i="18"/>
  <c r="B14" i="18"/>
  <c r="AY13" i="18"/>
  <c r="AY113" i="18" s="1"/>
  <c r="BR12" i="18"/>
  <c r="BR17" i="18" s="1"/>
  <c r="BQ12" i="18"/>
  <c r="BQ17" i="18" s="1"/>
  <c r="BO12" i="18"/>
  <c r="BO17" i="18" s="1"/>
  <c r="BN12" i="18"/>
  <c r="BN17" i="18" s="1"/>
  <c r="BM12" i="18"/>
  <c r="BM17" i="18" s="1"/>
  <c r="BJ12" i="18"/>
  <c r="BJ17" i="18" s="1"/>
  <c r="AZ12" i="18"/>
  <c r="AZ17" i="18" s="1"/>
  <c r="B11" i="18"/>
  <c r="B17" i="18" s="1"/>
  <c r="BX10" i="18"/>
  <c r="AX10" i="18"/>
  <c r="AX89" i="18" s="1"/>
  <c r="AW10" i="18"/>
  <c r="F10" i="1" s="1"/>
  <c r="AV10" i="18"/>
  <c r="AU10" i="18"/>
  <c r="AT10" i="18"/>
  <c r="AS10" i="18"/>
  <c r="AR10" i="18"/>
  <c r="AQ10" i="18"/>
  <c r="S10" i="18"/>
  <c r="R10" i="18"/>
  <c r="Q10" i="18"/>
  <c r="P10" i="18"/>
  <c r="O10" i="18"/>
  <c r="N10" i="18"/>
  <c r="M10" i="18"/>
  <c r="L10" i="18"/>
  <c r="K10" i="18"/>
  <c r="J10" i="18"/>
  <c r="I10" i="18"/>
  <c r="H10" i="18"/>
  <c r="G10" i="18"/>
  <c r="F10" i="18"/>
  <c r="E10" i="18"/>
  <c r="D10" i="18"/>
  <c r="C10" i="18"/>
  <c r="B10" i="18"/>
  <c r="CA8" i="18"/>
  <c r="AY8" i="18"/>
  <c r="AY11" i="18" s="1"/>
  <c r="AX8" i="18"/>
  <c r="AX11" i="18" s="1"/>
  <c r="AX17" i="18" s="1"/>
  <c r="AW8" i="18"/>
  <c r="AW11" i="18" s="1"/>
  <c r="AW17" i="18" s="1"/>
  <c r="AM8" i="18"/>
  <c r="AL8" i="18"/>
  <c r="AK8" i="18"/>
  <c r="AJ8" i="18"/>
  <c r="AI8" i="18"/>
  <c r="AH8" i="18"/>
  <c r="AG8" i="18"/>
  <c r="AF8" i="18"/>
  <c r="AE8" i="18"/>
  <c r="AD8" i="18"/>
  <c r="AC8" i="18"/>
  <c r="AB8" i="18"/>
  <c r="AA8" i="18"/>
  <c r="Q8" i="18"/>
  <c r="Q11" i="18" s="1"/>
  <c r="P8" i="18"/>
  <c r="P11" i="18" s="1"/>
  <c r="O8" i="18"/>
  <c r="O11" i="18" s="1"/>
  <c r="N8" i="18"/>
  <c r="N11" i="18" s="1"/>
  <c r="M8" i="18"/>
  <c r="M11" i="18" s="1"/>
  <c r="L8" i="18"/>
  <c r="L11" i="18" s="1"/>
  <c r="K8" i="18"/>
  <c r="K11" i="18" s="1"/>
  <c r="J8" i="18"/>
  <c r="J11" i="18" s="1"/>
  <c r="I8" i="18"/>
  <c r="I11" i="18" s="1"/>
  <c r="H8" i="18"/>
  <c r="H11" i="18" s="1"/>
  <c r="G8" i="18"/>
  <c r="G11" i="18" s="1"/>
  <c r="F8" i="18"/>
  <c r="F11" i="18" s="1"/>
  <c r="E8" i="18"/>
  <c r="E11" i="18" s="1"/>
  <c r="AY7" i="18"/>
  <c r="AX7" i="18"/>
  <c r="AW7" i="18"/>
  <c r="AV7" i="18"/>
  <c r="AU7" i="18"/>
  <c r="AT7" i="18"/>
  <c r="AS7" i="18"/>
  <c r="AR7" i="18"/>
  <c r="AQ7" i="18"/>
  <c r="AP7" i="18"/>
  <c r="AO7" i="18"/>
  <c r="AN7" i="18"/>
  <c r="AM7" i="18"/>
  <c r="AL7" i="18"/>
  <c r="AK7" i="18"/>
  <c r="BA5" i="18" s="1"/>
  <c r="BA7" i="18" s="1"/>
  <c r="AJ7" i="18"/>
  <c r="AZ5" i="18" s="1"/>
  <c r="AZ7" i="18" s="1"/>
  <c r="AI7" i="18"/>
  <c r="AH7" i="18"/>
  <c r="AG7" i="18"/>
  <c r="AF7" i="18"/>
  <c r="AE7" i="18"/>
  <c r="AD7" i="18"/>
  <c r="AC7" i="18"/>
  <c r="AB7" i="18"/>
  <c r="AA7" i="18"/>
  <c r="Z7" i="18"/>
  <c r="Y7" i="18"/>
  <c r="X7" i="18"/>
  <c r="W7" i="18"/>
  <c r="V7" i="18"/>
  <c r="U7" i="18"/>
  <c r="T7" i="18"/>
  <c r="S7" i="18"/>
  <c r="R7" i="18"/>
  <c r="Q7" i="18"/>
  <c r="P7" i="18"/>
  <c r="O7" i="18"/>
  <c r="N7" i="18"/>
  <c r="M7" i="18"/>
  <c r="L7" i="18"/>
  <c r="K7" i="18"/>
  <c r="J7" i="18"/>
  <c r="I7" i="18"/>
  <c r="H7" i="18"/>
  <c r="G7" i="18"/>
  <c r="F7" i="18"/>
  <c r="E7" i="18"/>
  <c r="D7" i="18"/>
  <c r="C7" i="18"/>
  <c r="B7" i="18"/>
  <c r="AY6" i="18"/>
  <c r="AX6" i="18"/>
  <c r="AW6" i="18"/>
  <c r="AV6" i="18"/>
  <c r="AU6" i="18"/>
  <c r="AT6" i="18"/>
  <c r="AS6" i="18"/>
  <c r="AR6" i="18"/>
  <c r="AQ6" i="18"/>
  <c r="AP6" i="18"/>
  <c r="AO6" i="18"/>
  <c r="AN6" i="18"/>
  <c r="AM6" i="18"/>
  <c r="AL6" i="18"/>
  <c r="AK6" i="18"/>
  <c r="AJ6" i="18"/>
  <c r="AI6" i="18"/>
  <c r="AH6" i="18"/>
  <c r="AG6" i="18"/>
  <c r="AF6" i="18"/>
  <c r="AZ6" i="18" s="1"/>
  <c r="AE6" i="18"/>
  <c r="AD6" i="18"/>
  <c r="AC6" i="18"/>
  <c r="AB6" i="18"/>
  <c r="AA6" i="18"/>
  <c r="Z6" i="18"/>
  <c r="Y6" i="18"/>
  <c r="X6" i="18"/>
  <c r="W6" i="18"/>
  <c r="V6" i="18"/>
  <c r="U6" i="18"/>
  <c r="T6" i="18"/>
  <c r="S6" i="18"/>
  <c r="R6" i="18"/>
  <c r="Q6" i="18"/>
  <c r="P6" i="18"/>
  <c r="O6" i="18"/>
  <c r="N6" i="18"/>
  <c r="M6" i="18"/>
  <c r="L6" i="18"/>
  <c r="K6" i="18"/>
  <c r="J6" i="18"/>
  <c r="I6" i="18"/>
  <c r="H6" i="18"/>
  <c r="G6" i="18"/>
  <c r="F6" i="18"/>
  <c r="E6" i="18"/>
  <c r="D6" i="18"/>
  <c r="C6" i="18"/>
  <c r="B6" i="18"/>
  <c r="AY1" i="18"/>
  <c r="AX1" i="18"/>
  <c r="AW1" i="18"/>
  <c r="AV1" i="18"/>
  <c r="AU1" i="18"/>
  <c r="H50" i="5"/>
  <c r="G50" i="5"/>
  <c r="F50" i="5"/>
  <c r="E50" i="5"/>
  <c r="D50" i="5"/>
  <c r="C50" i="5"/>
  <c r="B50" i="5"/>
  <c r="A50" i="5"/>
  <c r="H49" i="5"/>
  <c r="G49" i="5"/>
  <c r="F49" i="5"/>
  <c r="E49" i="5"/>
  <c r="A49" i="5"/>
  <c r="H48" i="5"/>
  <c r="G48" i="5"/>
  <c r="F48" i="5"/>
  <c r="E48" i="5"/>
  <c r="D48" i="5"/>
  <c r="C48" i="5"/>
  <c r="A48" i="5"/>
  <c r="H47" i="5"/>
  <c r="G47" i="5"/>
  <c r="F47" i="5"/>
  <c r="E47" i="5"/>
  <c r="D47" i="5"/>
  <c r="C47" i="5"/>
  <c r="B47" i="5"/>
  <c r="A47" i="5"/>
  <c r="H46" i="5"/>
  <c r="G46" i="5"/>
  <c r="F46" i="5"/>
  <c r="E46" i="5"/>
  <c r="A46" i="5"/>
  <c r="H45" i="5"/>
  <c r="G45" i="5"/>
  <c r="F45" i="5"/>
  <c r="E45" i="5"/>
  <c r="A45" i="5"/>
  <c r="H44" i="5"/>
  <c r="G44" i="5"/>
  <c r="F44" i="5"/>
  <c r="E44" i="5"/>
  <c r="A44" i="5"/>
  <c r="H43" i="5"/>
  <c r="G43" i="5"/>
  <c r="F43" i="5"/>
  <c r="E43" i="5"/>
  <c r="A43" i="5"/>
  <c r="H42" i="5"/>
  <c r="G42" i="5"/>
  <c r="F42" i="5"/>
  <c r="E42" i="5"/>
  <c r="D42" i="5"/>
  <c r="C42" i="5"/>
  <c r="B42" i="5"/>
  <c r="A42" i="5"/>
  <c r="H41" i="5"/>
  <c r="G41" i="5"/>
  <c r="F41" i="5"/>
  <c r="E41" i="5"/>
  <c r="D41" i="5"/>
  <c r="C41" i="5"/>
  <c r="A41" i="5"/>
  <c r="H40" i="5"/>
  <c r="G40" i="5"/>
  <c r="F40" i="5"/>
  <c r="E40" i="5"/>
  <c r="A40" i="5"/>
  <c r="H39" i="5"/>
  <c r="G39" i="5"/>
  <c r="F39" i="5"/>
  <c r="E39" i="5"/>
  <c r="D39" i="5"/>
  <c r="C39" i="5"/>
  <c r="B39" i="5"/>
  <c r="A39" i="5"/>
  <c r="G38" i="5"/>
  <c r="F38" i="5"/>
  <c r="E38" i="5"/>
  <c r="K34" i="5"/>
  <c r="J34" i="5"/>
  <c r="I34" i="5"/>
  <c r="H34" i="5"/>
  <c r="G34" i="5"/>
  <c r="F34" i="5"/>
  <c r="C34" i="5"/>
  <c r="B34" i="5"/>
  <c r="I33" i="5"/>
  <c r="K33" i="5" s="1"/>
  <c r="H33" i="5"/>
  <c r="G33" i="5"/>
  <c r="F33" i="5"/>
  <c r="B41" i="5" s="1"/>
  <c r="C33" i="5"/>
  <c r="B33" i="5"/>
  <c r="J33" i="5" s="1"/>
  <c r="I32" i="5"/>
  <c r="K32" i="5" s="1"/>
  <c r="H32" i="5"/>
  <c r="E25" i="5" s="1"/>
  <c r="E26" i="5" s="1"/>
  <c r="G32" i="5"/>
  <c r="C40" i="5" s="1"/>
  <c r="F32" i="5"/>
  <c r="B40" i="5" s="1"/>
  <c r="C32" i="5"/>
  <c r="B32" i="5"/>
  <c r="K31" i="5"/>
  <c r="I31" i="5"/>
  <c r="H31" i="5"/>
  <c r="G31" i="5"/>
  <c r="E29" i="5" s="1"/>
  <c r="E30" i="5" s="1"/>
  <c r="F31" i="5"/>
  <c r="C31" i="5"/>
  <c r="B31" i="5"/>
  <c r="J31" i="5" s="1"/>
  <c r="I30" i="5"/>
  <c r="H30" i="5"/>
  <c r="J30" i="5" s="1"/>
  <c r="G30" i="5"/>
  <c r="F30" i="5"/>
  <c r="C30" i="5"/>
  <c r="K30" i="5" s="1"/>
  <c r="B30" i="5"/>
  <c r="E23" i="5" s="1"/>
  <c r="I29" i="5"/>
  <c r="D49" i="5" s="1"/>
  <c r="H29" i="5"/>
  <c r="C49" i="5" s="1"/>
  <c r="G29" i="5"/>
  <c r="B49" i="5" s="1"/>
  <c r="F29" i="5"/>
  <c r="C29" i="5"/>
  <c r="B29" i="5"/>
  <c r="I28" i="5"/>
  <c r="H28" i="5"/>
  <c r="J28" i="5" s="1"/>
  <c r="G28" i="5"/>
  <c r="B48" i="5" s="1"/>
  <c r="F28" i="5"/>
  <c r="C28" i="5"/>
  <c r="K28" i="5" s="1"/>
  <c r="B28" i="5"/>
  <c r="I27" i="5"/>
  <c r="K27" i="5" s="1"/>
  <c r="H27" i="5"/>
  <c r="J27" i="5" s="1"/>
  <c r="G27" i="5"/>
  <c r="F27" i="5"/>
  <c r="C27" i="5"/>
  <c r="B27" i="5"/>
  <c r="K26" i="5"/>
  <c r="J26" i="5"/>
  <c r="I26" i="5"/>
  <c r="D46" i="5" s="1"/>
  <c r="H26" i="5"/>
  <c r="C46" i="5" s="1"/>
  <c r="G26" i="5"/>
  <c r="B46" i="5" s="1"/>
  <c r="F26" i="5"/>
  <c r="C26" i="5"/>
  <c r="B26" i="5"/>
  <c r="I25" i="5"/>
  <c r="D45" i="5" s="1"/>
  <c r="H25" i="5"/>
  <c r="C45" i="5" s="1"/>
  <c r="G25" i="5"/>
  <c r="B45" i="5" s="1"/>
  <c r="F25" i="5"/>
  <c r="C25" i="5"/>
  <c r="K25" i="5" s="1"/>
  <c r="B25" i="5"/>
  <c r="J25" i="5" s="1"/>
  <c r="I24" i="5"/>
  <c r="D44" i="5" s="1"/>
  <c r="H24" i="5"/>
  <c r="C44" i="5" s="1"/>
  <c r="G24" i="5"/>
  <c r="B44" i="5" s="1"/>
  <c r="F24" i="5"/>
  <c r="C24" i="5"/>
  <c r="B24" i="5"/>
  <c r="I23" i="5"/>
  <c r="K23" i="5" s="1"/>
  <c r="H23" i="5"/>
  <c r="J23" i="5" s="1"/>
  <c r="G23" i="5"/>
  <c r="B43" i="5" s="1"/>
  <c r="F23" i="5"/>
  <c r="C23" i="5"/>
  <c r="B23" i="5"/>
  <c r="L16" i="5"/>
  <c r="K16" i="5"/>
  <c r="J16" i="5"/>
  <c r="I16" i="5"/>
  <c r="H16" i="5"/>
  <c r="G16" i="5"/>
  <c r="F16" i="5"/>
  <c r="D16" i="5"/>
  <c r="B11" i="5"/>
  <c r="B12" i="5" s="1"/>
  <c r="C10" i="5"/>
  <c r="C16" i="5" s="1"/>
  <c r="B10" i="5"/>
  <c r="B16" i="5" s="1"/>
  <c r="L9" i="5"/>
  <c r="K9" i="5"/>
  <c r="J9" i="5"/>
  <c r="I9" i="5"/>
  <c r="H9" i="5"/>
  <c r="G9" i="5"/>
  <c r="F9" i="5"/>
  <c r="F7" i="5" s="1"/>
  <c r="F12" i="5" s="1"/>
  <c r="B9" i="5"/>
  <c r="D9" i="5" s="1"/>
  <c r="D7" i="5" s="1"/>
  <c r="D12" i="5" s="1"/>
  <c r="B8" i="5"/>
  <c r="B7" i="5" s="1"/>
  <c r="L7" i="5"/>
  <c r="L12" i="5" s="1"/>
  <c r="K7" i="5"/>
  <c r="K12" i="5" s="1"/>
  <c r="J7" i="5"/>
  <c r="J12" i="5" s="1"/>
  <c r="I7" i="5"/>
  <c r="I12" i="5" s="1"/>
  <c r="H7" i="5"/>
  <c r="H12" i="5" s="1"/>
  <c r="G7" i="5"/>
  <c r="G12" i="5" s="1"/>
  <c r="M5" i="5"/>
  <c r="N5" i="5" s="1"/>
  <c r="B5" i="5"/>
  <c r="D5" i="5" s="1"/>
  <c r="B4" i="5"/>
  <c r="M3" i="5"/>
  <c r="N3" i="5" s="1"/>
  <c r="C3" i="5"/>
  <c r="D3" i="5" s="1"/>
  <c r="B3" i="5"/>
  <c r="M2" i="5"/>
  <c r="N2" i="5" s="1"/>
  <c r="L2" i="5"/>
  <c r="K2" i="5"/>
  <c r="J2" i="5"/>
  <c r="I2" i="5"/>
  <c r="H2" i="5"/>
  <c r="G2" i="5"/>
  <c r="D2" i="5"/>
  <c r="E2" i="5" s="1"/>
  <c r="F2" i="5" s="1"/>
  <c r="B2" i="5"/>
  <c r="A1" i="5"/>
  <c r="J20" i="1"/>
  <c r="K20" i="1" s="1"/>
  <c r="H20" i="1"/>
  <c r="D20" i="1"/>
  <c r="C20" i="1"/>
  <c r="B20" i="1"/>
  <c r="F18" i="1"/>
  <c r="G8" i="1" s="1"/>
  <c r="E18" i="1"/>
  <c r="F8" i="1" s="1"/>
  <c r="F11" i="1" s="1"/>
  <c r="J17" i="1"/>
  <c r="K17" i="1" s="1"/>
  <c r="L16" i="1"/>
  <c r="K16" i="1"/>
  <c r="J16" i="1"/>
  <c r="G16" i="1"/>
  <c r="H16" i="1" s="1"/>
  <c r="C16" i="1"/>
  <c r="K15" i="1"/>
  <c r="I15" i="1"/>
  <c r="H15" i="1"/>
  <c r="F15" i="1"/>
  <c r="E15" i="1"/>
  <c r="D15" i="1"/>
  <c r="C15" i="1"/>
  <c r="J14" i="1"/>
  <c r="K14" i="1" s="1"/>
  <c r="G14" i="1"/>
  <c r="G12" i="1" s="1"/>
  <c r="C14" i="1"/>
  <c r="L13" i="1"/>
  <c r="K13" i="1"/>
  <c r="H13" i="1"/>
  <c r="C13" i="1"/>
  <c r="K12" i="1"/>
  <c r="J12" i="1"/>
  <c r="L10" i="1"/>
  <c r="K10" i="1"/>
  <c r="H10" i="1"/>
  <c r="E10" i="1"/>
  <c r="C5" i="5" s="1"/>
  <c r="D10" i="1"/>
  <c r="C10" i="1"/>
  <c r="B10" i="1"/>
  <c r="L9" i="1"/>
  <c r="K9" i="1"/>
  <c r="I9" i="1"/>
  <c r="H9" i="1"/>
  <c r="F9" i="1"/>
  <c r="E9" i="1"/>
  <c r="D9" i="1"/>
  <c r="C9" i="1"/>
  <c r="B9" i="1"/>
  <c r="W8" i="1"/>
  <c r="W9" i="1" s="1"/>
  <c r="I8" i="1"/>
  <c r="L7" i="1"/>
  <c r="J7" i="1"/>
  <c r="K7" i="1" s="1"/>
  <c r="I7" i="1"/>
  <c r="H7" i="1"/>
  <c r="F7" i="1"/>
  <c r="E7" i="1"/>
  <c r="C2" i="5" s="1"/>
  <c r="C4" i="5" s="1"/>
  <c r="D7" i="1"/>
  <c r="C7" i="1"/>
  <c r="B7" i="1"/>
  <c r="L6" i="1"/>
  <c r="K6" i="1"/>
  <c r="I6" i="1"/>
  <c r="H6" i="1"/>
  <c r="F6" i="1"/>
  <c r="E6" i="1"/>
  <c r="D6" i="1"/>
  <c r="C6" i="1"/>
  <c r="B6" i="1"/>
  <c r="L5" i="1"/>
  <c r="K5" i="1"/>
  <c r="I5" i="1"/>
  <c r="H5" i="1"/>
  <c r="F5" i="1"/>
  <c r="E5" i="1"/>
  <c r="D5" i="1"/>
  <c r="C5" i="1"/>
  <c r="B5" i="1"/>
  <c r="T4" i="1"/>
  <c r="R4" i="1"/>
  <c r="L3" i="1"/>
  <c r="K3" i="1"/>
  <c r="D2" i="1"/>
  <c r="C2" i="1"/>
  <c r="B2" i="1"/>
  <c r="AE89" i="18" l="1"/>
  <c r="AE10" i="18" s="1"/>
  <c r="AE28" i="18"/>
  <c r="AE29" i="18" s="1"/>
  <c r="AE34" i="18" s="1"/>
  <c r="H116" i="18"/>
  <c r="H113" i="18"/>
  <c r="E8" i="1"/>
  <c r="E11" i="1" s="1"/>
  <c r="E17" i="1" s="1"/>
  <c r="B6" i="5"/>
  <c r="B13" i="5" s="1"/>
  <c r="B14" i="5" s="1"/>
  <c r="B15" i="5" s="1"/>
  <c r="AT110" i="18"/>
  <c r="CG43" i="18"/>
  <c r="AV106" i="18"/>
  <c r="AM11" i="18"/>
  <c r="S113" i="18"/>
  <c r="S116" i="18"/>
  <c r="AU110" i="18"/>
  <c r="CH43" i="18"/>
  <c r="AW239" i="21"/>
  <c r="AW239" i="20"/>
  <c r="AW233" i="19"/>
  <c r="AW19" i="18"/>
  <c r="AS43" i="18"/>
  <c r="T55" i="18"/>
  <c r="T111" i="18" s="1"/>
  <c r="AK55" i="18"/>
  <c r="AK111" i="18" s="1"/>
  <c r="AM55" i="18"/>
  <c r="AM111" i="18" s="1"/>
  <c r="AG11" i="18"/>
  <c r="AI11" i="18"/>
  <c r="P113" i="18"/>
  <c r="P117" i="18" s="1"/>
  <c r="P116" i="18"/>
  <c r="Z43" i="18"/>
  <c r="Z110" i="18" s="1"/>
  <c r="AV111" i="18"/>
  <c r="CI55" i="18"/>
  <c r="H119" i="18"/>
  <c r="AH105" i="18"/>
  <c r="AH16" i="18" s="1"/>
  <c r="AH33" i="18"/>
  <c r="AX239" i="21"/>
  <c r="AX239" i="20"/>
  <c r="AX233" i="19"/>
  <c r="AX12" i="18"/>
  <c r="AX13" i="18" s="1"/>
  <c r="AU111" i="18"/>
  <c r="CH55" i="18"/>
  <c r="AL65" i="18"/>
  <c r="AL70" i="18" s="1"/>
  <c r="AL67" i="18" s="1"/>
  <c r="AL112" i="18" s="1"/>
  <c r="J119" i="18"/>
  <c r="U55" i="18"/>
  <c r="U111" i="18" s="1"/>
  <c r="AN55" i="18"/>
  <c r="AN111" i="18" s="1"/>
  <c r="AL105" i="18"/>
  <c r="AL16" i="18" s="1"/>
  <c r="AG45" i="18"/>
  <c r="D4" i="5"/>
  <c r="E3" i="5"/>
  <c r="BQ239" i="21"/>
  <c r="BQ239" i="20"/>
  <c r="BQ233" i="19"/>
  <c r="BI239" i="21"/>
  <c r="BI239" i="20"/>
  <c r="BI233" i="19"/>
  <c r="AS11" i="18"/>
  <c r="AS17" i="18" s="1"/>
  <c r="B8" i="1"/>
  <c r="B11" i="1" s="1"/>
  <c r="V55" i="18"/>
  <c r="V111" i="18" s="1"/>
  <c r="AJ11" i="18"/>
  <c r="AL55" i="18"/>
  <c r="AL111" i="18" s="1"/>
  <c r="AJ105" i="18"/>
  <c r="AJ16" i="18" s="1"/>
  <c r="AJ33" i="18"/>
  <c r="T28" i="18"/>
  <c r="T89" i="18"/>
  <c r="T10" i="18" s="1"/>
  <c r="R117" i="18"/>
  <c r="AL11" i="18"/>
  <c r="AG31" i="18"/>
  <c r="AG109" i="18" s="1"/>
  <c r="AH45" i="18"/>
  <c r="BJ239" i="21"/>
  <c r="BJ239" i="20"/>
  <c r="BJ233" i="19"/>
  <c r="S117" i="18"/>
  <c r="BD239" i="21"/>
  <c r="BD239" i="20"/>
  <c r="BD233" i="19"/>
  <c r="BN239" i="21"/>
  <c r="BN239" i="20"/>
  <c r="BN233" i="19"/>
  <c r="J113" i="18"/>
  <c r="AI11" i="19"/>
  <c r="AI12" i="19" s="1"/>
  <c r="AI18" i="19"/>
  <c r="AI237" i="19" s="1"/>
  <c r="BM239" i="21"/>
  <c r="BM239" i="20"/>
  <c r="BM233" i="19"/>
  <c r="AF11" i="18"/>
  <c r="M113" i="18"/>
  <c r="M118" i="18" s="1"/>
  <c r="M116" i="18"/>
  <c r="AQ43" i="18"/>
  <c r="AQ110" i="18" s="1"/>
  <c r="BR239" i="21"/>
  <c r="BR239" i="20"/>
  <c r="BR233" i="19"/>
  <c r="AL57" i="18"/>
  <c r="R113" i="18"/>
  <c r="R119" i="18" s="1"/>
  <c r="R116" i="18"/>
  <c r="BB5" i="18"/>
  <c r="BB7" i="18" s="1"/>
  <c r="AJ31" i="18"/>
  <c r="AJ109" i="18" s="1"/>
  <c r="H117" i="18"/>
  <c r="AM40" i="18"/>
  <c r="BC222" i="18"/>
  <c r="AW67" i="18"/>
  <c r="T29" i="18"/>
  <c r="T34" i="18" s="1"/>
  <c r="T31" i="18" s="1"/>
  <c r="T109" i="18" s="1"/>
  <c r="V11" i="18"/>
  <c r="AP45" i="18"/>
  <c r="AP43" i="18" s="1"/>
  <c r="AP110" i="18" s="1"/>
  <c r="AP105" i="18"/>
  <c r="AP16" i="18" s="1"/>
  <c r="G17" i="1"/>
  <c r="H17" i="1" s="1"/>
  <c r="H12" i="1"/>
  <c r="AX19" i="18"/>
  <c r="AW43" i="18"/>
  <c r="AW110" i="18" s="1"/>
  <c r="Q113" i="18"/>
  <c r="Q116" i="18"/>
  <c r="AM31" i="18"/>
  <c r="AM109" i="18" s="1"/>
  <c r="AN40" i="18"/>
  <c r="AN41" i="18" s="1"/>
  <c r="AN46" i="18" s="1"/>
  <c r="AN43" i="18" s="1"/>
  <c r="AN110" i="18" s="1"/>
  <c r="BC239" i="21"/>
  <c r="BC239" i="20"/>
  <c r="BC233" i="19"/>
  <c r="E5" i="5"/>
  <c r="C6" i="5"/>
  <c r="BG239" i="21"/>
  <c r="BG239" i="20"/>
  <c r="BG233" i="19"/>
  <c r="AX43" i="18"/>
  <c r="AX110" i="18" s="1"/>
  <c r="U105" i="18"/>
  <c r="U16" i="18" s="1"/>
  <c r="U33" i="18"/>
  <c r="J117" i="18"/>
  <c r="H118" i="18"/>
  <c r="AS105" i="18"/>
  <c r="AS16" i="18" s="1"/>
  <c r="B16" i="1" s="1"/>
  <c r="AS33" i="18"/>
  <c r="BX100" i="18"/>
  <c r="AW57" i="18"/>
  <c r="AW55" i="18" s="1"/>
  <c r="AW111" i="18" s="1"/>
  <c r="AE11" i="18"/>
  <c r="BA6" i="18"/>
  <c r="BA9" i="18" s="1"/>
  <c r="BA27" i="18" s="1"/>
  <c r="CE116" i="18"/>
  <c r="AH89" i="18"/>
  <c r="AH10" i="18" s="1"/>
  <c r="AH11" i="18" s="1"/>
  <c r="AH28" i="18"/>
  <c r="AH29" i="18" s="1"/>
  <c r="AH34" i="18" s="1"/>
  <c r="AH31" i="18" s="1"/>
  <c r="AH109" i="18" s="1"/>
  <c r="AI105" i="18"/>
  <c r="AI16" i="18" s="1"/>
  <c r="BD5" i="18"/>
  <c r="BD7" i="18" s="1"/>
  <c r="CD117" i="18"/>
  <c r="L113" i="18"/>
  <c r="L117" i="18" s="1"/>
  <c r="L116" i="18"/>
  <c r="BF239" i="21"/>
  <c r="BF239" i="20"/>
  <c r="BF233" i="19"/>
  <c r="H8" i="1"/>
  <c r="G11" i="1"/>
  <c r="AG105" i="18"/>
  <c r="AG16" i="18" s="1"/>
  <c r="AG33" i="18"/>
  <c r="N113" i="18"/>
  <c r="N116" i="18" s="1"/>
  <c r="G113" i="18"/>
  <c r="AS67" i="18"/>
  <c r="CF67" i="18" s="1"/>
  <c r="AO28" i="18"/>
  <c r="AO29" i="18" s="1"/>
  <c r="AO34" i="18" s="1"/>
  <c r="AO31" i="18" s="1"/>
  <c r="AO109" i="18" s="1"/>
  <c r="T11" i="18"/>
  <c r="D6" i="5"/>
  <c r="D13" i="5" s="1"/>
  <c r="D14" i="5" s="1"/>
  <c r="D15" i="5" s="1"/>
  <c r="BH239" i="21"/>
  <c r="BH239" i="20"/>
  <c r="BH233" i="19"/>
  <c r="Q119" i="18"/>
  <c r="B239" i="21"/>
  <c r="B239" i="20"/>
  <c r="B233" i="19"/>
  <c r="B12" i="18"/>
  <c r="B13" i="18" s="1"/>
  <c r="B19" i="18"/>
  <c r="BE239" i="21"/>
  <c r="BE239" i="20"/>
  <c r="BE233" i="19"/>
  <c r="Q117" i="18"/>
  <c r="BO239" i="21"/>
  <c r="BO239" i="20"/>
  <c r="BO233" i="19"/>
  <c r="AB11" i="18"/>
  <c r="AZ239" i="21"/>
  <c r="AZ239" i="20"/>
  <c r="AZ233" i="19"/>
  <c r="BB239" i="21"/>
  <c r="BB239" i="20"/>
  <c r="BB233" i="19"/>
  <c r="AK67" i="18"/>
  <c r="AK112" i="18" s="1"/>
  <c r="H123" i="19"/>
  <c r="H126" i="19" s="1"/>
  <c r="AO240" i="21"/>
  <c r="AO240" i="20"/>
  <c r="AO234" i="19"/>
  <c r="N117" i="18"/>
  <c r="T240" i="21"/>
  <c r="T240" i="20"/>
  <c r="T234" i="19"/>
  <c r="T65" i="18"/>
  <c r="T70" i="18" s="1"/>
  <c r="T67" i="18" s="1"/>
  <c r="T112" i="18" s="1"/>
  <c r="U65" i="18"/>
  <c r="U70" i="18" s="1"/>
  <c r="U67" i="18" s="1"/>
  <c r="U112" i="18" s="1"/>
  <c r="V240" i="21"/>
  <c r="V240" i="20"/>
  <c r="V234" i="19"/>
  <c r="AW190" i="21"/>
  <c r="AW190" i="20"/>
  <c r="AW181" i="19"/>
  <c r="AW214" i="18"/>
  <c r="AW197" i="20" s="1"/>
  <c r="AW21" i="18"/>
  <c r="AT240" i="21"/>
  <c r="AT240" i="20"/>
  <c r="AT234" i="19"/>
  <c r="E113" i="18"/>
  <c r="E118" i="18" s="1"/>
  <c r="X67" i="18"/>
  <c r="X112" i="18" s="1"/>
  <c r="O237" i="18"/>
  <c r="O236" i="18"/>
  <c r="N242" i="21"/>
  <c r="N245" i="21" s="1"/>
  <c r="N242" i="20"/>
  <c r="N245" i="20" s="1"/>
  <c r="N236" i="19"/>
  <c r="N239" i="19" s="1"/>
  <c r="AR29" i="18"/>
  <c r="AR34" i="18" s="1"/>
  <c r="AR31" i="18" s="1"/>
  <c r="Y67" i="18"/>
  <c r="Y112" i="18" s="1"/>
  <c r="N67" i="18"/>
  <c r="N112" i="18" s="1"/>
  <c r="X138" i="18"/>
  <c r="X32" i="18" s="1"/>
  <c r="X170" i="18"/>
  <c r="X15" i="18" s="1"/>
  <c r="M237" i="18"/>
  <c r="D240" i="21"/>
  <c r="D240" i="20"/>
  <c r="D234" i="19"/>
  <c r="AV240" i="21"/>
  <c r="AV240" i="20"/>
  <c r="AV234" i="19"/>
  <c r="AK242" i="21"/>
  <c r="AK245" i="21" s="1"/>
  <c r="AK242" i="20"/>
  <c r="AK245" i="20" s="1"/>
  <c r="AK236" i="19"/>
  <c r="AK239" i="19" s="1"/>
  <c r="W29" i="18"/>
  <c r="W34" i="18" s="1"/>
  <c r="W31" i="18" s="1"/>
  <c r="W109" i="18" s="1"/>
  <c r="Z65" i="18"/>
  <c r="Z70" i="18" s="1"/>
  <c r="Z67" i="18" s="1"/>
  <c r="Z112" i="18" s="1"/>
  <c r="AI69" i="18"/>
  <c r="AI67" i="18" s="1"/>
  <c r="AI112" i="18" s="1"/>
  <c r="V105" i="18"/>
  <c r="V16" i="18" s="1"/>
  <c r="AR45" i="18"/>
  <c r="AR43" i="18" s="1"/>
  <c r="AE57" i="18"/>
  <c r="AE55" i="18" s="1"/>
  <c r="AE111" i="18" s="1"/>
  <c r="AY173" i="18"/>
  <c r="AJ237" i="18"/>
  <c r="AJ236" i="18"/>
  <c r="X236" i="18"/>
  <c r="X237" i="18"/>
  <c r="C18" i="1"/>
  <c r="BL14" i="18"/>
  <c r="BL12" i="18" s="1"/>
  <c r="BL17" i="18" s="1"/>
  <c r="E240" i="21"/>
  <c r="E240" i="20"/>
  <c r="E234" i="19"/>
  <c r="AA240" i="21"/>
  <c r="AA240" i="20"/>
  <c r="AA234" i="19"/>
  <c r="AW240" i="21"/>
  <c r="AW240" i="20"/>
  <c r="AW241" i="20" s="1"/>
  <c r="AW234" i="19"/>
  <c r="AW235" i="19" s="1"/>
  <c r="BZ20" i="18"/>
  <c r="P242" i="21"/>
  <c r="P245" i="21" s="1"/>
  <c r="P242" i="20"/>
  <c r="P245" i="20" s="1"/>
  <c r="P236" i="19"/>
  <c r="AL242" i="21"/>
  <c r="AL245" i="21" s="1"/>
  <c r="AL242" i="20"/>
  <c r="AL245" i="20" s="1"/>
  <c r="AL236" i="19"/>
  <c r="AL239" i="19" s="1"/>
  <c r="AT29" i="18"/>
  <c r="AT34" i="18" s="1"/>
  <c r="AT31" i="18" s="1"/>
  <c r="AL33" i="18"/>
  <c r="AL31" i="18" s="1"/>
  <c r="AL109" i="18" s="1"/>
  <c r="E119" i="18"/>
  <c r="AA65" i="18"/>
  <c r="AA70" i="18" s="1"/>
  <c r="AI89" i="18"/>
  <c r="AI10" i="18" s="1"/>
  <c r="BB83" i="18"/>
  <c r="BB84" i="18"/>
  <c r="W105" i="18"/>
  <c r="W16" i="18" s="1"/>
  <c r="AX33" i="18"/>
  <c r="AF57" i="18"/>
  <c r="AQ106" i="18"/>
  <c r="BA172" i="18"/>
  <c r="Y236" i="18"/>
  <c r="Y237" i="18"/>
  <c r="AU127" i="19"/>
  <c r="AM240" i="21"/>
  <c r="AM240" i="20"/>
  <c r="AM234" i="19"/>
  <c r="AH41" i="18"/>
  <c r="AH46" i="18" s="1"/>
  <c r="AH43" i="18" s="1"/>
  <c r="AH110" i="18" s="1"/>
  <c r="AW192" i="21"/>
  <c r="AW192" i="20"/>
  <c r="AW183" i="19"/>
  <c r="AX239" i="18"/>
  <c r="AX87" i="18"/>
  <c r="AX86" i="18"/>
  <c r="AX85" i="18"/>
  <c r="T40" i="18"/>
  <c r="T41" i="18" s="1"/>
  <c r="T46" i="18" s="1"/>
  <c r="T43" i="18" s="1"/>
  <c r="T110" i="18" s="1"/>
  <c r="L18" i="19"/>
  <c r="L237" i="19" s="1"/>
  <c r="L11" i="19"/>
  <c r="L12" i="19" s="1"/>
  <c r="M11" i="19"/>
  <c r="M12" i="19" s="1"/>
  <c r="M18" i="19"/>
  <c r="M237" i="19" s="1"/>
  <c r="AC129" i="19"/>
  <c r="K29" i="5"/>
  <c r="AM10" i="19"/>
  <c r="AM16" i="19" s="1"/>
  <c r="K24" i="5"/>
  <c r="V65" i="18"/>
  <c r="V70" i="18" s="1"/>
  <c r="V67" i="18" s="1"/>
  <c r="V112" i="18" s="1"/>
  <c r="B240" i="21"/>
  <c r="B241" i="21" s="1"/>
  <c r="B240" i="20"/>
  <c r="B241" i="20" s="1"/>
  <c r="B234" i="19"/>
  <c r="U29" i="18"/>
  <c r="U34" i="18" s="1"/>
  <c r="U31" i="18" s="1"/>
  <c r="U109" i="18" s="1"/>
  <c r="AT67" i="18"/>
  <c r="CG67" i="18" s="1"/>
  <c r="AG89" i="18"/>
  <c r="AG10" i="18" s="1"/>
  <c r="AX88" i="18"/>
  <c r="AS138" i="18"/>
  <c r="AS32" i="18" s="1"/>
  <c r="CF32" i="18" s="1"/>
  <c r="BW134" i="18"/>
  <c r="AS170" i="18"/>
  <c r="AS15" i="18" s="1"/>
  <c r="C240" i="21"/>
  <c r="C240" i="20"/>
  <c r="C234" i="19"/>
  <c r="AT111" i="18"/>
  <c r="CG55" i="18"/>
  <c r="AU67" i="18"/>
  <c r="CH67" i="18" s="1"/>
  <c r="AQ45" i="18"/>
  <c r="AT138" i="18"/>
  <c r="AT32" i="18" s="1"/>
  <c r="CG32" i="18" s="1"/>
  <c r="BX134" i="18"/>
  <c r="AT170" i="18"/>
  <c r="AT15" i="18" s="1"/>
  <c r="CH19" i="18" s="1"/>
  <c r="CH20" i="18" s="1"/>
  <c r="AI237" i="18"/>
  <c r="AI236" i="18"/>
  <c r="E22" i="5"/>
  <c r="BK14" i="18"/>
  <c r="BK12" i="18" s="1"/>
  <c r="BK17" i="18" s="1"/>
  <c r="Z240" i="21"/>
  <c r="Z240" i="20"/>
  <c r="Z234" i="19"/>
  <c r="O242" i="21"/>
  <c r="O245" i="21" s="1"/>
  <c r="O242" i="20"/>
  <c r="O245" i="20" s="1"/>
  <c r="O236" i="19"/>
  <c r="O239" i="19" s="1"/>
  <c r="AS29" i="18"/>
  <c r="AS34" i="18" s="1"/>
  <c r="AV67" i="18"/>
  <c r="O67" i="18"/>
  <c r="O112" i="18" s="1"/>
  <c r="O113" i="18" s="1"/>
  <c r="F240" i="21"/>
  <c r="F240" i="20"/>
  <c r="F234" i="19"/>
  <c r="AB240" i="21"/>
  <c r="AB234" i="19"/>
  <c r="AB240" i="20"/>
  <c r="AX240" i="21"/>
  <c r="AX241" i="21" s="1"/>
  <c r="AX240" i="20"/>
  <c r="AX234" i="19"/>
  <c r="Q242" i="21"/>
  <c r="Q245" i="21" s="1"/>
  <c r="Q242" i="20"/>
  <c r="Q245" i="20" s="1"/>
  <c r="Q236" i="19"/>
  <c r="Q239" i="19" s="1"/>
  <c r="AM242" i="21"/>
  <c r="AM245" i="21" s="1"/>
  <c r="AM242" i="20"/>
  <c r="AM245" i="20" s="1"/>
  <c r="AM236" i="19"/>
  <c r="AM239" i="19" s="1"/>
  <c r="C29" i="18"/>
  <c r="C34" i="18" s="1"/>
  <c r="C31" i="18" s="1"/>
  <c r="C109" i="18" s="1"/>
  <c r="Y29" i="18"/>
  <c r="Y34" i="18" s="1"/>
  <c r="Y31" i="18" s="1"/>
  <c r="Y109" i="18" s="1"/>
  <c r="AU29" i="18"/>
  <c r="AU34" i="18" s="1"/>
  <c r="AB65" i="18"/>
  <c r="AB70" i="18" s="1"/>
  <c r="AB67" i="18" s="1"/>
  <c r="AB112" i="18" s="1"/>
  <c r="AJ89" i="18"/>
  <c r="AJ10" i="18" s="1"/>
  <c r="X105" i="18"/>
  <c r="X16" i="18" s="1"/>
  <c r="X33" i="18"/>
  <c r="AG57" i="18"/>
  <c r="P235" i="18"/>
  <c r="AL235" i="18"/>
  <c r="Z236" i="18"/>
  <c r="Z237" i="18"/>
  <c r="J126" i="19"/>
  <c r="J123" i="19"/>
  <c r="Q118" i="18"/>
  <c r="J24" i="5"/>
  <c r="AI123" i="19"/>
  <c r="AI126" i="19" s="1"/>
  <c r="AC64" i="18"/>
  <c r="AC65" i="18" s="1"/>
  <c r="AC70" i="18" s="1"/>
  <c r="AC67" i="18" s="1"/>
  <c r="AC112" i="18" s="1"/>
  <c r="J32" i="5"/>
  <c r="AL123" i="19"/>
  <c r="AL128" i="19" s="1"/>
  <c r="AL126" i="19"/>
  <c r="AJ242" i="21"/>
  <c r="AJ245" i="21" s="1"/>
  <c r="AJ242" i="20"/>
  <c r="AJ245" i="20" s="1"/>
  <c r="AJ236" i="19"/>
  <c r="AJ239" i="19" s="1"/>
  <c r="AN242" i="21"/>
  <c r="AN245" i="21" s="1"/>
  <c r="AN242" i="20"/>
  <c r="AN245" i="20" s="1"/>
  <c r="AN236" i="19"/>
  <c r="AN239" i="19" s="1"/>
  <c r="AV29" i="18"/>
  <c r="AV34" i="18" s="1"/>
  <c r="AV31" i="18" s="1"/>
  <c r="AK89" i="18"/>
  <c r="AK10" i="18" s="1"/>
  <c r="AK11" i="18" s="1"/>
  <c r="Y105" i="18"/>
  <c r="Y16" i="18" s="1"/>
  <c r="AP236" i="18"/>
  <c r="AP237" i="18"/>
  <c r="AM236" i="18"/>
  <c r="AN20" i="18"/>
  <c r="AN22" i="18" s="1"/>
  <c r="AC52" i="18"/>
  <c r="AC53" i="18" s="1"/>
  <c r="AC58" i="18" s="1"/>
  <c r="AC55" i="18" s="1"/>
  <c r="AC111" i="18" s="1"/>
  <c r="R237" i="18"/>
  <c r="R236" i="18"/>
  <c r="AU128" i="19"/>
  <c r="BP14" i="18"/>
  <c r="BP12" i="18" s="1"/>
  <c r="BP17" i="18" s="1"/>
  <c r="I240" i="21"/>
  <c r="I240" i="20"/>
  <c r="I234" i="19"/>
  <c r="AE240" i="21"/>
  <c r="AE240" i="20"/>
  <c r="AE234" i="19"/>
  <c r="AO20" i="18"/>
  <c r="AO22" i="18" s="1"/>
  <c r="T242" i="21"/>
  <c r="T245" i="21" s="1"/>
  <c r="T242" i="20"/>
  <c r="T245" i="20" s="1"/>
  <c r="T236" i="19"/>
  <c r="T239" i="19" s="1"/>
  <c r="AP242" i="21"/>
  <c r="AP245" i="21" s="1"/>
  <c r="AP242" i="20"/>
  <c r="AP245" i="20" s="1"/>
  <c r="AP236" i="19"/>
  <c r="AP239" i="19" s="1"/>
  <c r="AB29" i="18"/>
  <c r="AB34" i="18" s="1"/>
  <c r="V89" i="18"/>
  <c r="V10" i="18" s="1"/>
  <c r="AL89" i="18"/>
  <c r="AL10" i="18" s="1"/>
  <c r="AA28" i="18"/>
  <c r="AA89" i="18"/>
  <c r="AA10" i="18" s="1"/>
  <c r="AA11" i="18" s="1"/>
  <c r="Z105" i="18"/>
  <c r="Z16" i="18" s="1"/>
  <c r="AT106" i="18"/>
  <c r="S236" i="18"/>
  <c r="S237" i="18"/>
  <c r="AO236" i="18"/>
  <c r="AO237" i="18"/>
  <c r="AE236" i="18"/>
  <c r="AE237" i="18"/>
  <c r="AR236" i="18"/>
  <c r="AC89" i="18"/>
  <c r="AC10" i="18" s="1"/>
  <c r="AC11" i="18" s="1"/>
  <c r="AC28" i="18"/>
  <c r="AC29" i="18" s="1"/>
  <c r="AC34" i="18" s="1"/>
  <c r="AC31" i="18" s="1"/>
  <c r="AC109" i="18" s="1"/>
  <c r="BA84" i="18"/>
  <c r="BA83" i="18"/>
  <c r="BA82" i="18"/>
  <c r="BA81" i="18"/>
  <c r="BA80" i="18"/>
  <c r="BA40" i="18" s="1"/>
  <c r="BA79" i="18"/>
  <c r="BA78" i="18"/>
  <c r="BA77" i="18"/>
  <c r="AZ84" i="18"/>
  <c r="AZ83" i="18"/>
  <c r="AZ52" i="18" s="1"/>
  <c r="AZ82" i="18"/>
  <c r="AZ81" i="18"/>
  <c r="AZ80" i="18"/>
  <c r="AZ40" i="18" s="1"/>
  <c r="AZ79" i="18"/>
  <c r="AZ78" i="18"/>
  <c r="AZ77" i="18"/>
  <c r="AY87" i="18"/>
  <c r="BB77" i="18"/>
  <c r="BB82" i="18"/>
  <c r="BB81" i="18"/>
  <c r="BA86" i="18"/>
  <c r="AZ86" i="18"/>
  <c r="BA85" i="18"/>
  <c r="AP240" i="21"/>
  <c r="AP234" i="19"/>
  <c r="AP240" i="20"/>
  <c r="AQ240" i="21"/>
  <c r="AQ240" i="20"/>
  <c r="AQ234" i="19"/>
  <c r="AW105" i="18"/>
  <c r="AW16" i="18" s="1"/>
  <c r="F16" i="1" s="1"/>
  <c r="AB57" i="18"/>
  <c r="AR111" i="18"/>
  <c r="CE55" i="18"/>
  <c r="AC240" i="21"/>
  <c r="AC234" i="19"/>
  <c r="AC240" i="20"/>
  <c r="D29" i="18"/>
  <c r="D34" i="18" s="1"/>
  <c r="D31" i="18" s="1"/>
  <c r="D109" i="18" s="1"/>
  <c r="J116" i="18"/>
  <c r="AO40" i="18"/>
  <c r="AO41" i="18" s="1"/>
  <c r="AO46" i="18" s="1"/>
  <c r="AO43" i="18" s="1"/>
  <c r="AO110" i="18" s="1"/>
  <c r="S242" i="21"/>
  <c r="S245" i="21" s="1"/>
  <c r="S242" i="20"/>
  <c r="S245" i="20" s="1"/>
  <c r="S236" i="19"/>
  <c r="S239" i="19" s="1"/>
  <c r="D40" i="5"/>
  <c r="AP8" i="18"/>
  <c r="BN161" i="18"/>
  <c r="J240" i="21"/>
  <c r="J240" i="20"/>
  <c r="J234" i="19"/>
  <c r="AF240" i="21"/>
  <c r="AF234" i="19"/>
  <c r="AF240" i="20"/>
  <c r="U242" i="21"/>
  <c r="U245" i="21" s="1"/>
  <c r="U242" i="20"/>
  <c r="U245" i="20" s="1"/>
  <c r="U236" i="19"/>
  <c r="U239" i="19" s="1"/>
  <c r="AQ242" i="21"/>
  <c r="AQ245" i="21" s="1"/>
  <c r="AQ242" i="20"/>
  <c r="AQ245" i="20" s="1"/>
  <c r="AQ236" i="19"/>
  <c r="AQ239" i="19" s="1"/>
  <c r="AM89" i="18"/>
  <c r="AM10" i="18" s="1"/>
  <c r="BB80" i="18"/>
  <c r="BB40" i="18" s="1"/>
  <c r="AH40" i="18"/>
  <c r="AD52" i="18"/>
  <c r="AD53" i="18" s="1"/>
  <c r="AD58" i="18" s="1"/>
  <c r="AD55" i="18" s="1"/>
  <c r="AD111" i="18" s="1"/>
  <c r="T64" i="18"/>
  <c r="BA87" i="18"/>
  <c r="BE87" i="18" s="1"/>
  <c r="AA105" i="18"/>
  <c r="AA16" i="18" s="1"/>
  <c r="AA33" i="18"/>
  <c r="BX98" i="18"/>
  <c r="AT105" i="18"/>
  <c r="AT16" i="18" s="1"/>
  <c r="N11" i="5" s="1"/>
  <c r="BB222" i="18"/>
  <c r="AV105" i="18"/>
  <c r="AV16" i="18" s="1"/>
  <c r="E16" i="1" s="1"/>
  <c r="C11" i="5" s="1"/>
  <c r="AA57" i="18"/>
  <c r="AS240" i="21"/>
  <c r="AS234" i="19"/>
  <c r="AS240" i="20"/>
  <c r="W52" i="18"/>
  <c r="W53" i="18" s="1"/>
  <c r="W58" i="18" s="1"/>
  <c r="N237" i="18"/>
  <c r="N236" i="18"/>
  <c r="X240" i="21"/>
  <c r="X240" i="20"/>
  <c r="X234" i="19"/>
  <c r="B119" i="18"/>
  <c r="W138" i="18"/>
  <c r="W32" i="18" s="1"/>
  <c r="W170" i="18"/>
  <c r="W15" i="18" s="1"/>
  <c r="AS20" i="18"/>
  <c r="AS22" i="18" s="1"/>
  <c r="G240" i="21"/>
  <c r="G240" i="20"/>
  <c r="G234" i="19"/>
  <c r="H240" i="21"/>
  <c r="H240" i="20"/>
  <c r="H234" i="19"/>
  <c r="AQ236" i="18"/>
  <c r="C43" i="5"/>
  <c r="U8" i="18"/>
  <c r="AQ8" i="18"/>
  <c r="AQ11" i="18" s="1"/>
  <c r="BO161" i="18"/>
  <c r="K240" i="21"/>
  <c r="K240" i="20"/>
  <c r="K234" i="19"/>
  <c r="AG240" i="21"/>
  <c r="AG234" i="19"/>
  <c r="AG240" i="20"/>
  <c r="V242" i="21"/>
  <c r="V245" i="21" s="1"/>
  <c r="V242" i="20"/>
  <c r="V245" i="20" s="1"/>
  <c r="V236" i="19"/>
  <c r="V239" i="19" s="1"/>
  <c r="AR242" i="21"/>
  <c r="AR245" i="21" s="1"/>
  <c r="AR242" i="20"/>
  <c r="AR245" i="20" s="1"/>
  <c r="AR236" i="19"/>
  <c r="B55" i="18"/>
  <c r="B111" i="18" s="1"/>
  <c r="AP69" i="18"/>
  <c r="AP67" i="18" s="1"/>
  <c r="AP112" i="18" s="1"/>
  <c r="W89" i="18"/>
  <c r="W10" i="18" s="1"/>
  <c r="AN89" i="18"/>
  <c r="AN10" i="18" s="1"/>
  <c r="BB78" i="18"/>
  <c r="AI40" i="18"/>
  <c r="AI41" i="18" s="1"/>
  <c r="AI46" i="18" s="1"/>
  <c r="AI43" i="18" s="1"/>
  <c r="AI110" i="18" s="1"/>
  <c r="U64" i="18"/>
  <c r="U89" i="18"/>
  <c r="U10" i="18" s="1"/>
  <c r="AB105" i="18"/>
  <c r="AB16" i="18" s="1"/>
  <c r="AB33" i="18"/>
  <c r="AJ57" i="18"/>
  <c r="AJ55" i="18" s="1"/>
  <c r="AJ111" i="18" s="1"/>
  <c r="AU106" i="18"/>
  <c r="AU123" i="19"/>
  <c r="AU126" i="19" s="1"/>
  <c r="J128" i="19"/>
  <c r="AM65" i="18"/>
  <c r="AM70" i="18" s="1"/>
  <c r="AB89" i="18"/>
  <c r="AB10" i="18" s="1"/>
  <c r="AB28" i="18"/>
  <c r="AW106" i="18"/>
  <c r="R240" i="21"/>
  <c r="R240" i="20"/>
  <c r="R234" i="19"/>
  <c r="E10" i="5"/>
  <c r="E16" i="5" s="1"/>
  <c r="N55" i="18"/>
  <c r="N111" i="18" s="1"/>
  <c r="AN76" i="21"/>
  <c r="AN81" i="21" s="1"/>
  <c r="AN78" i="21" s="1"/>
  <c r="AN126" i="21" s="1"/>
  <c r="B113" i="18"/>
  <c r="AM41" i="18"/>
  <c r="AM46" i="18" s="1"/>
  <c r="AM43" i="18" s="1"/>
  <c r="AM110" i="18" s="1"/>
  <c r="AK123" i="19"/>
  <c r="AK128" i="19" s="1"/>
  <c r="AK126" i="19"/>
  <c r="W240" i="21"/>
  <c r="W240" i="20"/>
  <c r="W234" i="19"/>
  <c r="W65" i="18"/>
  <c r="W70" i="18" s="1"/>
  <c r="W67" i="18" s="1"/>
  <c r="W112" i="18" s="1"/>
  <c r="T105" i="18"/>
  <c r="T16" i="18" s="1"/>
  <c r="AI33" i="18"/>
  <c r="AI31" i="18" s="1"/>
  <c r="AI109" i="18" s="1"/>
  <c r="L15" i="1"/>
  <c r="Q237" i="18"/>
  <c r="M4" i="5"/>
  <c r="N4" i="5" s="1"/>
  <c r="N6" i="5" s="1"/>
  <c r="AO242" i="21"/>
  <c r="AO245" i="21" s="1"/>
  <c r="AO242" i="20"/>
  <c r="AO245" i="20" s="1"/>
  <c r="AO236" i="19"/>
  <c r="AO239" i="19" s="1"/>
  <c r="AF128" i="19"/>
  <c r="H14" i="1"/>
  <c r="D43" i="5"/>
  <c r="AR8" i="18"/>
  <c r="AR11" i="18" s="1"/>
  <c r="BP161" i="18"/>
  <c r="L240" i="21"/>
  <c r="L240" i="20"/>
  <c r="L234" i="19"/>
  <c r="AH240" i="21"/>
  <c r="AH240" i="20"/>
  <c r="AH234" i="19"/>
  <c r="W242" i="21"/>
  <c r="W245" i="21" s="1"/>
  <c r="W242" i="20"/>
  <c r="W245" i="20" s="1"/>
  <c r="W236" i="19"/>
  <c r="W239" i="19" s="1"/>
  <c r="AS242" i="21"/>
  <c r="AS245" i="21" s="1"/>
  <c r="AS242" i="20"/>
  <c r="AS245" i="20" s="1"/>
  <c r="AS236" i="19"/>
  <c r="AS239" i="19" s="1"/>
  <c r="X89" i="18"/>
  <c r="X10" i="18" s="1"/>
  <c r="X28" i="18"/>
  <c r="X29" i="18" s="1"/>
  <c r="X34" i="18" s="1"/>
  <c r="X31" i="18" s="1"/>
  <c r="X109" i="18" s="1"/>
  <c r="AO89" i="18"/>
  <c r="AO10" i="18" s="1"/>
  <c r="AO11" i="18" s="1"/>
  <c r="BB79" i="18"/>
  <c r="AJ40" i="18"/>
  <c r="AJ41" i="18" s="1"/>
  <c r="AJ46" i="18" s="1"/>
  <c r="AJ43" i="18" s="1"/>
  <c r="AJ110" i="18" s="1"/>
  <c r="AC105" i="18"/>
  <c r="AC16" i="18" s="1"/>
  <c r="AC33" i="18"/>
  <c r="AS57" i="18"/>
  <c r="AS55" i="18" s="1"/>
  <c r="AF165" i="18"/>
  <c r="AF68" i="18" s="1"/>
  <c r="AF170" i="18"/>
  <c r="AX21" i="18"/>
  <c r="AY219" i="18"/>
  <c r="AO18" i="19"/>
  <c r="AO237" i="19" s="1"/>
  <c r="AO11" i="19"/>
  <c r="AO12" i="19" s="1"/>
  <c r="AH174" i="18"/>
  <c r="AH14" i="18" s="1"/>
  <c r="AO65" i="18"/>
  <c r="AO70" i="18" s="1"/>
  <c r="AO67" i="18" s="1"/>
  <c r="AO112" i="18" s="1"/>
  <c r="AD89" i="18"/>
  <c r="AD10" i="18" s="1"/>
  <c r="AD11" i="18" s="1"/>
  <c r="AD28" i="18"/>
  <c r="AD29" i="18" s="1"/>
  <c r="AD34" i="18" s="1"/>
  <c r="R118" i="18"/>
  <c r="AF89" i="18"/>
  <c r="AF10" i="18" s="1"/>
  <c r="AF28" i="18"/>
  <c r="AF29" i="18" s="1"/>
  <c r="AF34" i="18" s="1"/>
  <c r="AF31" i="18" s="1"/>
  <c r="AF109" i="18" s="1"/>
  <c r="AV190" i="21"/>
  <c r="AV190" i="20"/>
  <c r="Y240" i="21"/>
  <c r="Y240" i="20"/>
  <c r="Y234" i="19"/>
  <c r="AU240" i="21"/>
  <c r="AU240" i="20"/>
  <c r="AU234" i="19"/>
  <c r="V29" i="18"/>
  <c r="V34" i="18" s="1"/>
  <c r="V31" i="18" s="1"/>
  <c r="V109" i="18" s="1"/>
  <c r="R242" i="21"/>
  <c r="R245" i="21" s="1"/>
  <c r="R242" i="20"/>
  <c r="R245" i="20" s="1"/>
  <c r="R236" i="19"/>
  <c r="R239" i="19" s="1"/>
  <c r="Z29" i="18"/>
  <c r="Z34" i="18" s="1"/>
  <c r="Z31" i="18" s="1"/>
  <c r="Z109" i="18" s="1"/>
  <c r="AB52" i="18"/>
  <c r="AB53" i="18" s="1"/>
  <c r="AB58" i="18" s="1"/>
  <c r="AB55" i="18" s="1"/>
  <c r="AB111" i="18" s="1"/>
  <c r="T236" i="18"/>
  <c r="T237" i="18"/>
  <c r="AN237" i="18"/>
  <c r="AN236" i="18"/>
  <c r="W8" i="18"/>
  <c r="M240" i="21"/>
  <c r="M240" i="20"/>
  <c r="M234" i="19"/>
  <c r="AI240" i="21"/>
  <c r="AI240" i="20"/>
  <c r="AI234" i="19"/>
  <c r="B242" i="21"/>
  <c r="B245" i="21" s="1"/>
  <c r="B242" i="20"/>
  <c r="B245" i="20" s="1"/>
  <c r="B236" i="19"/>
  <c r="B239" i="19" s="1"/>
  <c r="X242" i="21"/>
  <c r="X245" i="21" s="1"/>
  <c r="X242" i="20"/>
  <c r="X245" i="20" s="1"/>
  <c r="X236" i="19"/>
  <c r="X239" i="19" s="1"/>
  <c r="AT242" i="21"/>
  <c r="AT242" i="20"/>
  <c r="AT245" i="20" s="1"/>
  <c r="AT236" i="19"/>
  <c r="J118" i="18"/>
  <c r="AP89" i="18"/>
  <c r="AP10" i="18" s="1"/>
  <c r="AK40" i="18"/>
  <c r="AK41" i="18" s="1"/>
  <c r="AK46" i="18" s="1"/>
  <c r="AK43" i="18" s="1"/>
  <c r="AK110" i="18" s="1"/>
  <c r="AF53" i="18"/>
  <c r="AF58" i="18" s="1"/>
  <c r="AF55" i="18" s="1"/>
  <c r="AF111" i="18" s="1"/>
  <c r="AD105" i="18"/>
  <c r="AD16" i="18" s="1"/>
  <c r="AD33" i="18"/>
  <c r="U57" i="18"/>
  <c r="AK57" i="18"/>
  <c r="AQ69" i="18"/>
  <c r="BX104" i="18"/>
  <c r="AW69" i="18"/>
  <c r="AG170" i="18"/>
  <c r="AG15" i="18" s="1"/>
  <c r="AG165" i="18"/>
  <c r="AG68" i="18" s="1"/>
  <c r="AG67" i="18" s="1"/>
  <c r="AG112" i="18" s="1"/>
  <c r="AU185" i="21"/>
  <c r="AU185" i="20"/>
  <c r="B16" i="19"/>
  <c r="B11" i="19" s="1"/>
  <c r="B12" i="19" s="1"/>
  <c r="C7" i="19"/>
  <c r="C10" i="19" s="1"/>
  <c r="C16" i="19" s="1"/>
  <c r="C11" i="19" s="1"/>
  <c r="C12" i="19" s="1"/>
  <c r="Y7" i="19"/>
  <c r="Y10" i="19" s="1"/>
  <c r="Y16" i="19" s="1"/>
  <c r="Y11" i="19" s="1"/>
  <c r="Y12" i="19" s="1"/>
  <c r="AU7" i="19"/>
  <c r="AU10" i="19" s="1"/>
  <c r="AU16" i="19" s="1"/>
  <c r="AU11" i="19" s="1"/>
  <c r="AU12" i="19" s="1"/>
  <c r="AT18" i="19"/>
  <c r="AT237" i="19" s="1"/>
  <c r="AB127" i="19"/>
  <c r="AU105" i="18"/>
  <c r="AU16" i="18" s="1"/>
  <c r="D16" i="1" s="1"/>
  <c r="J29" i="5"/>
  <c r="U240" i="21"/>
  <c r="U240" i="20"/>
  <c r="U234" i="19"/>
  <c r="AR240" i="21"/>
  <c r="AR240" i="20"/>
  <c r="AR234" i="19"/>
  <c r="AA55" i="18"/>
  <c r="AA111" i="18" s="1"/>
  <c r="AA236" i="18"/>
  <c r="AA237" i="18"/>
  <c r="AA29" i="18"/>
  <c r="AA34" i="18" s="1"/>
  <c r="AA31" i="18" s="1"/>
  <c r="AA109" i="18" s="1"/>
  <c r="U237" i="18"/>
  <c r="V236" i="18"/>
  <c r="U236" i="18"/>
  <c r="AB237" i="18"/>
  <c r="AB236" i="18"/>
  <c r="X8" i="18"/>
  <c r="AT8" i="18"/>
  <c r="AT11" i="18" s="1"/>
  <c r="AT17" i="18" s="1"/>
  <c r="N240" i="21"/>
  <c r="N240" i="20"/>
  <c r="N234" i="19"/>
  <c r="AJ240" i="21"/>
  <c r="AJ240" i="20"/>
  <c r="AJ234" i="19"/>
  <c r="C242" i="21"/>
  <c r="C245" i="21" s="1"/>
  <c r="C242" i="20"/>
  <c r="C245" i="20" s="1"/>
  <c r="C236" i="19"/>
  <c r="C239" i="19" s="1"/>
  <c r="Y242" i="21"/>
  <c r="Y245" i="21" s="1"/>
  <c r="Y242" i="20"/>
  <c r="Y245" i="20" s="1"/>
  <c r="Y236" i="19"/>
  <c r="Y239" i="19" s="1"/>
  <c r="AU242" i="21"/>
  <c r="AU245" i="21" s="1"/>
  <c r="AU242" i="20"/>
  <c r="AU245" i="20" s="1"/>
  <c r="AU236" i="19"/>
  <c r="I41" i="18"/>
  <c r="I46" i="18" s="1"/>
  <c r="I43" i="18" s="1"/>
  <c r="I110" i="18" s="1"/>
  <c r="AE41" i="18"/>
  <c r="AE46" i="18" s="1"/>
  <c r="AE43" i="18" s="1"/>
  <c r="AE110" i="18" s="1"/>
  <c r="W64" i="18"/>
  <c r="V57" i="18"/>
  <c r="AH170" i="18"/>
  <c r="AH15" i="18" s="1"/>
  <c r="AH165" i="18"/>
  <c r="AH68" i="18" s="1"/>
  <c r="AH67" i="18" s="1"/>
  <c r="AH112" i="18" s="1"/>
  <c r="AT20" i="18"/>
  <c r="AT22" i="18" s="1"/>
  <c r="K192" i="18"/>
  <c r="K20" i="18" s="1"/>
  <c r="AV185" i="21"/>
  <c r="AV185" i="20"/>
  <c r="D7" i="19"/>
  <c r="D10" i="19" s="1"/>
  <c r="D16" i="19" s="1"/>
  <c r="C18" i="19"/>
  <c r="C237" i="19" s="1"/>
  <c r="Z7" i="19"/>
  <c r="Z10" i="19" s="1"/>
  <c r="Z16" i="19" s="1"/>
  <c r="Z11" i="19" s="1"/>
  <c r="Z12" i="19" s="1"/>
  <c r="Y18" i="19"/>
  <c r="Y237" i="19" s="1"/>
  <c r="AV7" i="19"/>
  <c r="AV10" i="19" s="1"/>
  <c r="AV16" i="19" s="1"/>
  <c r="AV11" i="19" s="1"/>
  <c r="AV12" i="19" s="1"/>
  <c r="AU18" i="19"/>
  <c r="AU237" i="19" s="1"/>
  <c r="AN127" i="19"/>
  <c r="Q240" i="21"/>
  <c r="Q240" i="20"/>
  <c r="Q234" i="19"/>
  <c r="AF105" i="18"/>
  <c r="AF16" i="18" s="1"/>
  <c r="AF33" i="18"/>
  <c r="AG174" i="18"/>
  <c r="AG14" i="18" s="1"/>
  <c r="K11" i="19"/>
  <c r="K12" i="19" s="1"/>
  <c r="K18" i="19"/>
  <c r="K237" i="19" s="1"/>
  <c r="R127" i="19"/>
  <c r="AN240" i="21"/>
  <c r="AN240" i="20"/>
  <c r="AN234" i="19"/>
  <c r="AN65" i="18"/>
  <c r="AN70" i="18" s="1"/>
  <c r="AN67" i="18" s="1"/>
  <c r="AN112" i="18" s="1"/>
  <c r="S240" i="21"/>
  <c r="S240" i="20"/>
  <c r="S234" i="19"/>
  <c r="AM78" i="20"/>
  <c r="AM127" i="20" s="1"/>
  <c r="AH57" i="18"/>
  <c r="AH55" i="18" s="1"/>
  <c r="AH111" i="18" s="1"/>
  <c r="BC5" i="18"/>
  <c r="BC7" i="18" s="1"/>
  <c r="C8" i="18"/>
  <c r="C11" i="18" s="1"/>
  <c r="Y8" i="18"/>
  <c r="Y11" i="18" s="1"/>
  <c r="AU8" i="18"/>
  <c r="AY14" i="18"/>
  <c r="O240" i="21"/>
  <c r="O240" i="20"/>
  <c r="O234" i="19"/>
  <c r="AK240" i="21"/>
  <c r="AK240" i="20"/>
  <c r="AK234" i="19"/>
  <c r="D242" i="21"/>
  <c r="D245" i="21" s="1"/>
  <c r="D242" i="20"/>
  <c r="D245" i="20" s="1"/>
  <c r="D236" i="19"/>
  <c r="D239" i="19" s="1"/>
  <c r="Z242" i="21"/>
  <c r="Z245" i="21" s="1"/>
  <c r="Z242" i="20"/>
  <c r="Z245" i="20" s="1"/>
  <c r="Z236" i="19"/>
  <c r="Z239" i="19" s="1"/>
  <c r="AV21" i="18"/>
  <c r="AF41" i="18"/>
  <c r="AF46" i="18" s="1"/>
  <c r="AF43" i="18" s="1"/>
  <c r="AF110" i="18" s="1"/>
  <c r="G118" i="18"/>
  <c r="AG53" i="18"/>
  <c r="AG58" i="18" s="1"/>
  <c r="AZ85" i="18"/>
  <c r="AE105" i="18"/>
  <c r="AE16" i="18" s="1"/>
  <c r="AE33" i="18"/>
  <c r="AK45" i="18"/>
  <c r="W57" i="18"/>
  <c r="AD69" i="18"/>
  <c r="AD67" i="18" s="1"/>
  <c r="AD112" i="18" s="1"/>
  <c r="AY167" i="18"/>
  <c r="AW185" i="21"/>
  <c r="AW185" i="20"/>
  <c r="AV188" i="19"/>
  <c r="AH11" i="19"/>
  <c r="AH12" i="19" s="1"/>
  <c r="AH18" i="19"/>
  <c r="AH237" i="19" s="1"/>
  <c r="AN11" i="19"/>
  <c r="AN12" i="19" s="1"/>
  <c r="AN18" i="19"/>
  <c r="AN237" i="19" s="1"/>
  <c r="AQ29" i="18"/>
  <c r="AQ34" i="18" s="1"/>
  <c r="AQ31" i="18" s="1"/>
  <c r="AQ109" i="18" s="1"/>
  <c r="AN8" i="18"/>
  <c r="AN11" i="18" s="1"/>
  <c r="AD240" i="21"/>
  <c r="AD240" i="20"/>
  <c r="AD234" i="19"/>
  <c r="I10" i="1"/>
  <c r="I11" i="1" s="1"/>
  <c r="D8" i="18"/>
  <c r="D11" i="18" s="1"/>
  <c r="Z8" i="18"/>
  <c r="Z11" i="18" s="1"/>
  <c r="AV8" i="18"/>
  <c r="AV11" i="18" s="1"/>
  <c r="AV17" i="18" s="1"/>
  <c r="BA14" i="18"/>
  <c r="BA12" i="18" s="1"/>
  <c r="BA17" i="18" s="1"/>
  <c r="P240" i="21"/>
  <c r="P240" i="20"/>
  <c r="P234" i="19"/>
  <c r="AL240" i="21"/>
  <c r="AL240" i="20"/>
  <c r="AL234" i="19"/>
  <c r="E242" i="21"/>
  <c r="E245" i="21" s="1"/>
  <c r="E242" i="20"/>
  <c r="E245" i="20" s="1"/>
  <c r="E236" i="19"/>
  <c r="AA242" i="21"/>
  <c r="AA245" i="21" s="1"/>
  <c r="AA242" i="20"/>
  <c r="AA245" i="20" s="1"/>
  <c r="AA236" i="19"/>
  <c r="BX37" i="18"/>
  <c r="BW37" i="18"/>
  <c r="K41" i="18"/>
  <c r="K46" i="18" s="1"/>
  <c r="K43" i="18" s="1"/>
  <c r="K110" i="18" s="1"/>
  <c r="K113" i="18" s="1"/>
  <c r="AG41" i="18"/>
  <c r="AG46" i="18" s="1"/>
  <c r="AG43" i="18" s="1"/>
  <c r="AG110" i="18" s="1"/>
  <c r="AT50" i="18"/>
  <c r="CG56" i="18"/>
  <c r="BW73" i="18"/>
  <c r="BX73" i="18"/>
  <c r="Z33" i="18"/>
  <c r="AE69" i="18"/>
  <c r="AS69" i="18"/>
  <c r="AA69" i="18"/>
  <c r="AJ106" i="18"/>
  <c r="AZ167" i="18"/>
  <c r="AX185" i="21"/>
  <c r="AX185" i="20"/>
  <c r="BE86" i="18"/>
  <c r="BE85" i="18"/>
  <c r="BE84" i="18"/>
  <c r="BE83" i="18"/>
  <c r="BE82" i="18"/>
  <c r="BE81" i="18"/>
  <c r="AX170" i="18"/>
  <c r="AX147" i="18"/>
  <c r="AX44" i="18" s="1"/>
  <c r="AI170" i="18"/>
  <c r="AI15" i="18" s="1"/>
  <c r="S174" i="18"/>
  <c r="S14" i="18" s="1"/>
  <c r="AX240" i="18"/>
  <c r="AP123" i="19"/>
  <c r="AP128" i="19" s="1"/>
  <c r="AP126" i="19"/>
  <c r="U104" i="20"/>
  <c r="U10" i="20" s="1"/>
  <c r="U11" i="20" s="1"/>
  <c r="U17" i="20" s="1"/>
  <c r="U43" i="20"/>
  <c r="U44" i="20" s="1"/>
  <c r="U49" i="20" s="1"/>
  <c r="U46" i="20" s="1"/>
  <c r="U125" i="20" s="1"/>
  <c r="AN57" i="18"/>
  <c r="T174" i="18"/>
  <c r="T14" i="18" s="1"/>
  <c r="AU191" i="21"/>
  <c r="AU191" i="20"/>
  <c r="AU182" i="19"/>
  <c r="AX195" i="21"/>
  <c r="AX195" i="20"/>
  <c r="AY240" i="18"/>
  <c r="W244" i="19"/>
  <c r="W178" i="19"/>
  <c r="W155" i="19"/>
  <c r="W86" i="19"/>
  <c r="W194" i="19"/>
  <c r="W118" i="19"/>
  <c r="W102" i="19"/>
  <c r="W139" i="19"/>
  <c r="W22" i="19"/>
  <c r="AS244" i="19"/>
  <c r="AS178" i="19"/>
  <c r="AS155" i="19"/>
  <c r="AS194" i="19"/>
  <c r="AS86" i="19"/>
  <c r="AS139" i="19"/>
  <c r="AS22" i="19"/>
  <c r="AS102" i="19"/>
  <c r="AS118" i="19"/>
  <c r="BO178" i="19"/>
  <c r="BO155" i="19"/>
  <c r="BO102" i="19"/>
  <c r="BO86" i="19"/>
  <c r="BO139" i="19"/>
  <c r="BO194" i="19"/>
  <c r="BO22" i="19"/>
  <c r="F242" i="21"/>
  <c r="F245" i="21" s="1"/>
  <c r="F242" i="20"/>
  <c r="F245" i="20" s="1"/>
  <c r="F236" i="19"/>
  <c r="F239" i="19" s="1"/>
  <c r="AB242" i="21"/>
  <c r="AB245" i="21" s="1"/>
  <c r="AB242" i="20"/>
  <c r="AB245" i="20" s="1"/>
  <c r="AB236" i="19"/>
  <c r="AB239" i="19" s="1"/>
  <c r="AX105" i="18"/>
  <c r="AX16" i="18" s="1"/>
  <c r="I16" i="1" s="1"/>
  <c r="AB170" i="18"/>
  <c r="AB15" i="18" s="1"/>
  <c r="AK192" i="18"/>
  <c r="AV191" i="21"/>
  <c r="AV191" i="20"/>
  <c r="BB224" i="18"/>
  <c r="BC224" i="18" s="1"/>
  <c r="BA224" i="18"/>
  <c r="G242" i="21"/>
  <c r="G245" i="21" s="1"/>
  <c r="G242" i="20"/>
  <c r="G245" i="20" s="1"/>
  <c r="G236" i="19"/>
  <c r="G239" i="19" s="1"/>
  <c r="AC242" i="21"/>
  <c r="AC245" i="21" s="1"/>
  <c r="AC242" i="20"/>
  <c r="AC245" i="20" s="1"/>
  <c r="AC236" i="19"/>
  <c r="AC239" i="19" s="1"/>
  <c r="AO57" i="18"/>
  <c r="AO55" i="18" s="1"/>
  <c r="AO111" i="18" s="1"/>
  <c r="AL192" i="18"/>
  <c r="AW191" i="21"/>
  <c r="AW191" i="20"/>
  <c r="AW182" i="19"/>
  <c r="I127" i="19"/>
  <c r="I129" i="19"/>
  <c r="H242" i="21"/>
  <c r="H245" i="21" s="1"/>
  <c r="H242" i="20"/>
  <c r="H245" i="20" s="1"/>
  <c r="H236" i="19"/>
  <c r="H239" i="19" s="1"/>
  <c r="AD242" i="21"/>
  <c r="AD245" i="21" s="1"/>
  <c r="AD242" i="20"/>
  <c r="AD245" i="20" s="1"/>
  <c r="AD236" i="19"/>
  <c r="AD239" i="19" s="1"/>
  <c r="AX214" i="18"/>
  <c r="AX197" i="21" s="1"/>
  <c r="J127" i="19"/>
  <c r="AF127" i="19"/>
  <c r="I242" i="21"/>
  <c r="I245" i="21" s="1"/>
  <c r="I242" i="20"/>
  <c r="I245" i="20" s="1"/>
  <c r="I236" i="19"/>
  <c r="I239" i="19" s="1"/>
  <c r="AE242" i="21"/>
  <c r="AE245" i="21" s="1"/>
  <c r="AE242" i="20"/>
  <c r="AE245" i="20" s="1"/>
  <c r="AE236" i="19"/>
  <c r="AE239" i="19" s="1"/>
  <c r="AE64" i="18"/>
  <c r="AE65" i="18" s="1"/>
  <c r="AE70" i="18" s="1"/>
  <c r="AE67" i="18" s="1"/>
  <c r="AE112" i="18" s="1"/>
  <c r="AC69" i="18"/>
  <c r="AO170" i="18"/>
  <c r="AO15" i="18" s="1"/>
  <c r="CC19" i="18" s="1"/>
  <c r="CC20" i="18" s="1"/>
  <c r="E178" i="19"/>
  <c r="E155" i="19"/>
  <c r="E194" i="19"/>
  <c r="E244" i="19"/>
  <c r="E118" i="19"/>
  <c r="E102" i="19"/>
  <c r="E86" i="19"/>
  <c r="E22" i="19"/>
  <c r="E139" i="19"/>
  <c r="AA178" i="19"/>
  <c r="AA155" i="19"/>
  <c r="AA194" i="19"/>
  <c r="AA118" i="19"/>
  <c r="AA102" i="19"/>
  <c r="AA139" i="19"/>
  <c r="AA86" i="19"/>
  <c r="AA22" i="19"/>
  <c r="AA244" i="19"/>
  <c r="AW244" i="19"/>
  <c r="AW178" i="19"/>
  <c r="AW155" i="19"/>
  <c r="AW194" i="19"/>
  <c r="AW118" i="19"/>
  <c r="AW102" i="19"/>
  <c r="AW139" i="19"/>
  <c r="AW86" i="19"/>
  <c r="AW22" i="19"/>
  <c r="AY4" i="19"/>
  <c r="AY6" i="19" s="1"/>
  <c r="X123" i="19"/>
  <c r="X127" i="19" s="1"/>
  <c r="AX96" i="19"/>
  <c r="AX97" i="19"/>
  <c r="AX87" i="19"/>
  <c r="AX91" i="19"/>
  <c r="AX88" i="19"/>
  <c r="AX89" i="19"/>
  <c r="AX92" i="19"/>
  <c r="AY92" i="19" s="1"/>
  <c r="AX90" i="19"/>
  <c r="J242" i="21"/>
  <c r="J245" i="21" s="1"/>
  <c r="J242" i="20"/>
  <c r="J245" i="20" s="1"/>
  <c r="J236" i="19"/>
  <c r="J239" i="19" s="1"/>
  <c r="AF242" i="21"/>
  <c r="AF245" i="21" s="1"/>
  <c r="AF242" i="20"/>
  <c r="AF245" i="20" s="1"/>
  <c r="AF236" i="19"/>
  <c r="AF239" i="19" s="1"/>
  <c r="AF64" i="18"/>
  <c r="AF65" i="18" s="1"/>
  <c r="AF70" i="18" s="1"/>
  <c r="AM105" i="18"/>
  <c r="AM16" i="18" s="1"/>
  <c r="AQ57" i="18"/>
  <c r="AQ55" i="18" s="1"/>
  <c r="AQ111" i="18" s="1"/>
  <c r="AL106" i="18"/>
  <c r="Y174" i="18"/>
  <c r="Y14" i="18" s="1"/>
  <c r="F244" i="19"/>
  <c r="F178" i="19"/>
  <c r="F155" i="19"/>
  <c r="F194" i="19"/>
  <c r="F118" i="19"/>
  <c r="F102" i="19"/>
  <c r="F86" i="19"/>
  <c r="F139" i="19"/>
  <c r="F22" i="19"/>
  <c r="AB244" i="19"/>
  <c r="AB178" i="19"/>
  <c r="AB155" i="19"/>
  <c r="AB194" i="19"/>
  <c r="AB118" i="19"/>
  <c r="AB102" i="19"/>
  <c r="AB86" i="19"/>
  <c r="AB139" i="19"/>
  <c r="AB22" i="19"/>
  <c r="AX244" i="19"/>
  <c r="AX178" i="19"/>
  <c r="AX155" i="19"/>
  <c r="AX194" i="19"/>
  <c r="AX118" i="19"/>
  <c r="AX102" i="19"/>
  <c r="AX139" i="19"/>
  <c r="AX86" i="19"/>
  <c r="AX22" i="19"/>
  <c r="AZ3" i="19"/>
  <c r="K242" i="21"/>
  <c r="K245" i="21" s="1"/>
  <c r="K242" i="20"/>
  <c r="K245" i="20" s="1"/>
  <c r="K236" i="19"/>
  <c r="AG242" i="21"/>
  <c r="AG245" i="21" s="1"/>
  <c r="AG242" i="20"/>
  <c r="AG236" i="19"/>
  <c r="AG239" i="19" s="1"/>
  <c r="AN105" i="18"/>
  <c r="AN16" i="18" s="1"/>
  <c r="Z174" i="18"/>
  <c r="Z14" i="18" s="1"/>
  <c r="AV174" i="18"/>
  <c r="AV14" i="18" s="1"/>
  <c r="E14" i="1" s="1"/>
  <c r="C9" i="5" s="1"/>
  <c r="E9" i="5" s="1"/>
  <c r="AT196" i="21"/>
  <c r="AT196" i="20"/>
  <c r="G178" i="19"/>
  <c r="G155" i="19"/>
  <c r="G139" i="19"/>
  <c r="G194" i="19"/>
  <c r="G244" i="19"/>
  <c r="G118" i="19"/>
  <c r="G86" i="19"/>
  <c r="G22" i="19"/>
  <c r="AC178" i="19"/>
  <c r="AC155" i="19"/>
  <c r="AC139" i="19"/>
  <c r="AC194" i="19"/>
  <c r="AC118" i="19"/>
  <c r="AC86" i="19"/>
  <c r="AC102" i="19"/>
  <c r="AC244" i="19"/>
  <c r="AY244" i="19"/>
  <c r="AY178" i="19"/>
  <c r="AY155" i="19"/>
  <c r="AY139" i="19"/>
  <c r="AY194" i="19"/>
  <c r="AY118" i="19"/>
  <c r="AY86" i="19"/>
  <c r="AY102" i="19"/>
  <c r="L242" i="21"/>
  <c r="L245" i="21" s="1"/>
  <c r="L242" i="20"/>
  <c r="L245" i="20" s="1"/>
  <c r="L236" i="19"/>
  <c r="AH242" i="21"/>
  <c r="AH245" i="21" s="1"/>
  <c r="AH242" i="20"/>
  <c r="AH245" i="20" s="1"/>
  <c r="AH236" i="19"/>
  <c r="F53" i="18"/>
  <c r="F58" i="18" s="1"/>
  <c r="F55" i="18" s="1"/>
  <c r="F111" i="18" s="1"/>
  <c r="AO105" i="18"/>
  <c r="AO16" i="18" s="1"/>
  <c r="AM106" i="18"/>
  <c r="AQ165" i="18"/>
  <c r="AQ68" i="18" s="1"/>
  <c r="AQ67" i="18" s="1"/>
  <c r="AQ112" i="18" s="1"/>
  <c r="AU196" i="21"/>
  <c r="AU196" i="20"/>
  <c r="AU187" i="19"/>
  <c r="U29" i="19"/>
  <c r="U119" i="19" s="1"/>
  <c r="M242" i="21"/>
  <c r="M245" i="21" s="1"/>
  <c r="M242" i="20"/>
  <c r="M245" i="20" s="1"/>
  <c r="M236" i="19"/>
  <c r="M239" i="19" s="1"/>
  <c r="AI242" i="21"/>
  <c r="AI245" i="21" s="1"/>
  <c r="AI242" i="20"/>
  <c r="AI245" i="20" s="1"/>
  <c r="AI236" i="19"/>
  <c r="AI239" i="19" s="1"/>
  <c r="AY86" i="18"/>
  <c r="AY85" i="18"/>
  <c r="AY84" i="18"/>
  <c r="AY83" i="18"/>
  <c r="BF83" i="18" s="1"/>
  <c r="AY82" i="18"/>
  <c r="AY81" i="18"/>
  <c r="AY80" i="18"/>
  <c r="AY79" i="18"/>
  <c r="AY78" i="18"/>
  <c r="AY77" i="18"/>
  <c r="BE77" i="18" s="1"/>
  <c r="AN106" i="18"/>
  <c r="V170" i="18"/>
  <c r="V15" i="18" s="1"/>
  <c r="AR170" i="18"/>
  <c r="AR15" i="18" s="1"/>
  <c r="AR165" i="18"/>
  <c r="AR68" i="18" s="1"/>
  <c r="CE68" i="18" s="1"/>
  <c r="V192" i="18"/>
  <c r="AR192" i="18"/>
  <c r="AV192" i="21"/>
  <c r="AV192" i="20"/>
  <c r="AV183" i="19"/>
  <c r="AW239" i="18"/>
  <c r="AV196" i="21"/>
  <c r="AV196" i="20"/>
  <c r="AV187" i="19"/>
  <c r="Q123" i="19"/>
  <c r="Q129" i="19" s="1"/>
  <c r="I126" i="19"/>
  <c r="AM170" i="18"/>
  <c r="AM15" i="18" s="1"/>
  <c r="CA19" i="18" s="1"/>
  <c r="CA20" i="18" s="1"/>
  <c r="AY169" i="18"/>
  <c r="AJ174" i="18"/>
  <c r="AJ14" i="18" s="1"/>
  <c r="AY153" i="18"/>
  <c r="AY162" i="18"/>
  <c r="AF236" i="18"/>
  <c r="AF237" i="18"/>
  <c r="P10" i="19"/>
  <c r="P16" i="19" s="1"/>
  <c r="P11" i="19" s="1"/>
  <c r="P12" i="19" s="1"/>
  <c r="V241" i="19"/>
  <c r="E127" i="19"/>
  <c r="AM59" i="19"/>
  <c r="AM121" i="19" s="1"/>
  <c r="AS19" i="19"/>
  <c r="AS238" i="19" s="1"/>
  <c r="K218" i="19"/>
  <c r="K216" i="19"/>
  <c r="K217" i="19"/>
  <c r="AG218" i="19"/>
  <c r="AG216" i="19"/>
  <c r="AG217" i="19"/>
  <c r="AN170" i="18"/>
  <c r="AN15" i="18" s="1"/>
  <c r="CB19" i="18" s="1"/>
  <c r="CB20" i="18" s="1"/>
  <c r="AY168" i="18"/>
  <c r="AZ171" i="18"/>
  <c r="AI192" i="18"/>
  <c r="W192" i="18"/>
  <c r="AS191" i="21"/>
  <c r="AS191" i="20"/>
  <c r="AS242" i="18"/>
  <c r="AN59" i="19"/>
  <c r="AN121" i="19" s="1"/>
  <c r="AI129" i="19"/>
  <c r="AT168" i="19"/>
  <c r="AT180" i="19"/>
  <c r="B225" i="19"/>
  <c r="B224" i="19"/>
  <c r="B226" i="19"/>
  <c r="X225" i="19"/>
  <c r="X226" i="19"/>
  <c r="X224" i="19"/>
  <c r="AT225" i="19"/>
  <c r="AT226" i="19"/>
  <c r="AT224" i="19"/>
  <c r="AT68" i="19" s="1"/>
  <c r="N174" i="18"/>
  <c r="N14" i="18" s="1"/>
  <c r="BA171" i="18"/>
  <c r="U192" i="18"/>
  <c r="AQ192" i="18"/>
  <c r="AT191" i="21"/>
  <c r="AT191" i="20"/>
  <c r="AT182" i="19"/>
  <c r="AT242" i="18"/>
  <c r="AS196" i="21"/>
  <c r="AS196" i="20"/>
  <c r="BA223" i="18"/>
  <c r="X241" i="19"/>
  <c r="AO59" i="19"/>
  <c r="AO121" i="19" s="1"/>
  <c r="AZ94" i="19"/>
  <c r="AU138" i="18"/>
  <c r="AU32" i="18" s="1"/>
  <c r="CH32" i="18" s="1"/>
  <c r="AU170" i="18"/>
  <c r="AU174" i="18" s="1"/>
  <c r="AU14" i="18" s="1"/>
  <c r="C192" i="18"/>
  <c r="C20" i="18" s="1"/>
  <c r="Y192" i="18"/>
  <c r="AU192" i="18"/>
  <c r="AX191" i="21"/>
  <c r="AX191" i="20"/>
  <c r="AW196" i="21"/>
  <c r="AW196" i="20"/>
  <c r="D241" i="19"/>
  <c r="R123" i="19"/>
  <c r="R126" i="19"/>
  <c r="E191" i="19"/>
  <c r="E19" i="19"/>
  <c r="E238" i="19" s="1"/>
  <c r="E241" i="19" s="1"/>
  <c r="AA191" i="19"/>
  <c r="AA19" i="19"/>
  <c r="AA238" i="19" s="1"/>
  <c r="AA241" i="19" s="1"/>
  <c r="BA198" i="19"/>
  <c r="L8" i="20"/>
  <c r="L11" i="20" s="1"/>
  <c r="L17" i="20" s="1"/>
  <c r="L12" i="20" s="1"/>
  <c r="L13" i="20" s="1"/>
  <c r="K19" i="20"/>
  <c r="K243" i="20" s="1"/>
  <c r="AH8" i="20"/>
  <c r="AV138" i="18"/>
  <c r="AV32" i="18" s="1"/>
  <c r="CI32" i="18" s="1"/>
  <c r="BZ134" i="18"/>
  <c r="D192" i="18"/>
  <c r="D20" i="18" s="1"/>
  <c r="Z192" i="18"/>
  <c r="AV192" i="18"/>
  <c r="AY191" i="21"/>
  <c r="AY191" i="20"/>
  <c r="AX196" i="21"/>
  <c r="AX196" i="20"/>
  <c r="AY221" i="18"/>
  <c r="H237" i="18"/>
  <c r="H236" i="18"/>
  <c r="AU129" i="19"/>
  <c r="BU136" i="18"/>
  <c r="AP174" i="18"/>
  <c r="AP14" i="18" s="1"/>
  <c r="CA15" i="18" s="1"/>
  <c r="AB18" i="19"/>
  <c r="AB237" i="19" s="1"/>
  <c r="AC7" i="19"/>
  <c r="AC10" i="19" s="1"/>
  <c r="AC16" i="19" s="1"/>
  <c r="AC11" i="19" s="1"/>
  <c r="AC12" i="19" s="1"/>
  <c r="AF123" i="19"/>
  <c r="AF129" i="19" s="1"/>
  <c r="H42" i="19"/>
  <c r="H47" i="19" s="1"/>
  <c r="H44" i="19" s="1"/>
  <c r="H120" i="19" s="1"/>
  <c r="AD42" i="19"/>
  <c r="AD47" i="19" s="1"/>
  <c r="AD44" i="19" s="1"/>
  <c r="AD120" i="19" s="1"/>
  <c r="AC127" i="19"/>
  <c r="AA128" i="19"/>
  <c r="R129" i="19"/>
  <c r="E129" i="19"/>
  <c r="CE92" i="18"/>
  <c r="AX138" i="18"/>
  <c r="AX32" i="18" s="1"/>
  <c r="BU133" i="18"/>
  <c r="U174" i="18"/>
  <c r="U14" i="18" s="1"/>
  <c r="AQ174" i="18"/>
  <c r="AQ14" i="18" s="1"/>
  <c r="G237" i="18"/>
  <c r="G236" i="18"/>
  <c r="AC237" i="18"/>
  <c r="AC236" i="18"/>
  <c r="AD7" i="19"/>
  <c r="AD10" i="19" s="1"/>
  <c r="AD16" i="19" s="1"/>
  <c r="AD11" i="19" s="1"/>
  <c r="AD12" i="19" s="1"/>
  <c r="AC18" i="19"/>
  <c r="AC237" i="19" s="1"/>
  <c r="F123" i="19"/>
  <c r="F129" i="19" s="1"/>
  <c r="F126" i="19"/>
  <c r="AW41" i="19"/>
  <c r="AW42" i="19" s="1"/>
  <c r="BY134" i="18"/>
  <c r="V174" i="18"/>
  <c r="V14" i="18" s="1"/>
  <c r="AR174" i="18"/>
  <c r="AR14" i="18" s="1"/>
  <c r="CC15" i="18" s="1"/>
  <c r="G192" i="18"/>
  <c r="G20" i="18" s="1"/>
  <c r="AC192" i="18"/>
  <c r="AY192" i="18"/>
  <c r="Q192" i="18"/>
  <c r="Q20" i="18" s="1"/>
  <c r="R197" i="21"/>
  <c r="R197" i="20"/>
  <c r="R191" i="19"/>
  <c r="AN197" i="21"/>
  <c r="AN197" i="20"/>
  <c r="AD237" i="18"/>
  <c r="AD236" i="18"/>
  <c r="AE27" i="19"/>
  <c r="AE32" i="19" s="1"/>
  <c r="AE29" i="19" s="1"/>
  <c r="AE119" i="19" s="1"/>
  <c r="G123" i="19"/>
  <c r="G129" i="19" s="1"/>
  <c r="AC128" i="19"/>
  <c r="Y156" i="18"/>
  <c r="Y56" i="18" s="1"/>
  <c r="Y55" i="18" s="1"/>
  <c r="Y111" i="18" s="1"/>
  <c r="W174" i="18"/>
  <c r="W14" i="18" s="1"/>
  <c r="H192" i="18"/>
  <c r="H20" i="18" s="1"/>
  <c r="AD192" i="18"/>
  <c r="R192" i="18"/>
  <c r="R20" i="18" s="1"/>
  <c r="K42" i="19"/>
  <c r="K47" i="19" s="1"/>
  <c r="K44" i="19" s="1"/>
  <c r="K120" i="19" s="1"/>
  <c r="AG42" i="19"/>
  <c r="AG47" i="19" s="1"/>
  <c r="AG44" i="19" s="1"/>
  <c r="AG120" i="19" s="1"/>
  <c r="AG123" i="19" s="1"/>
  <c r="R59" i="19"/>
  <c r="R121" i="19" s="1"/>
  <c r="I128" i="19"/>
  <c r="AM165" i="18"/>
  <c r="AM68" i="18" s="1"/>
  <c r="AT174" i="18"/>
  <c r="AT14" i="18" s="1"/>
  <c r="CE15" i="18" s="1"/>
  <c r="AZ172" i="18"/>
  <c r="X192" i="18"/>
  <c r="K237" i="18"/>
  <c r="K236" i="18"/>
  <c r="AQ29" i="19"/>
  <c r="AQ119" i="19" s="1"/>
  <c r="L42" i="19"/>
  <c r="L47" i="19" s="1"/>
  <c r="L44" i="19" s="1"/>
  <c r="L120" i="19" s="1"/>
  <c r="AH42" i="19"/>
  <c r="AH47" i="19" s="1"/>
  <c r="AH44" i="19" s="1"/>
  <c r="AH120" i="19" s="1"/>
  <c r="S59" i="19"/>
  <c r="S121" i="19" s="1"/>
  <c r="S123" i="19" s="1"/>
  <c r="AA174" i="18"/>
  <c r="AA14" i="18" s="1"/>
  <c r="AW174" i="18"/>
  <c r="AW14" i="18" s="1"/>
  <c r="F14" i="1" s="1"/>
  <c r="E192" i="18"/>
  <c r="E20" i="18" s="1"/>
  <c r="AA192" i="18"/>
  <c r="AW192" i="18"/>
  <c r="AY196" i="21"/>
  <c r="AY196" i="20"/>
  <c r="AS236" i="18"/>
  <c r="AS237" i="18"/>
  <c r="K244" i="19"/>
  <c r="K178" i="19"/>
  <c r="K139" i="19"/>
  <c r="K194" i="19"/>
  <c r="K155" i="19"/>
  <c r="K86" i="19"/>
  <c r="K102" i="19"/>
  <c r="K22" i="19"/>
  <c r="K118" i="19"/>
  <c r="AG244" i="19"/>
  <c r="AG139" i="19"/>
  <c r="AG86" i="19"/>
  <c r="AG178" i="19"/>
  <c r="AG118" i="19"/>
  <c r="AG102" i="19"/>
  <c r="AG22" i="19"/>
  <c r="AG155" i="19"/>
  <c r="AG194" i="19"/>
  <c r="BC194" i="19"/>
  <c r="BC86" i="19"/>
  <c r="BC139" i="19"/>
  <c r="BC155" i="19"/>
  <c r="BC22" i="19"/>
  <c r="BC102" i="19"/>
  <c r="BC178" i="19"/>
  <c r="AM27" i="19"/>
  <c r="AM32" i="19" s="1"/>
  <c r="AM29" i="19" s="1"/>
  <c r="AM119" i="19" s="1"/>
  <c r="AX174" i="18"/>
  <c r="AX14" i="18" s="1"/>
  <c r="I14" i="1" s="1"/>
  <c r="AY172" i="18"/>
  <c r="F192" i="18"/>
  <c r="F20" i="18" s="1"/>
  <c r="AB192" i="18"/>
  <c r="AX192" i="18"/>
  <c r="AS194" i="21"/>
  <c r="AS194" i="20"/>
  <c r="AS185" i="19"/>
  <c r="W237" i="18"/>
  <c r="AY5" i="19"/>
  <c r="B241" i="19"/>
  <c r="Z241" i="19"/>
  <c r="AN123" i="19"/>
  <c r="AN129" i="19" s="1"/>
  <c r="Q59" i="19"/>
  <c r="Q121" i="19" s="1"/>
  <c r="AI43" i="20"/>
  <c r="AI104" i="20"/>
  <c r="AI10" i="20" s="1"/>
  <c r="AX43" i="20"/>
  <c r="AX59" i="20"/>
  <c r="AX60" i="20" s="1"/>
  <c r="AX65" i="20" s="1"/>
  <c r="AX62" i="20" s="1"/>
  <c r="AX126" i="20" s="1"/>
  <c r="BW152" i="18"/>
  <c r="BY161" i="18"/>
  <c r="BB172" i="18"/>
  <c r="I192" i="18"/>
  <c r="I20" i="18" s="1"/>
  <c r="AE192" i="18"/>
  <c r="AU242" i="18"/>
  <c r="AX190" i="21"/>
  <c r="AX190" i="20"/>
  <c r="AY195" i="21"/>
  <c r="AY195" i="20"/>
  <c r="AZ240" i="18"/>
  <c r="AG236" i="18"/>
  <c r="AL18" i="19"/>
  <c r="AL237" i="19" s="1"/>
  <c r="M42" i="19"/>
  <c r="M47" i="19" s="1"/>
  <c r="M44" i="19" s="1"/>
  <c r="M120" i="19" s="1"/>
  <c r="M123" i="19" s="1"/>
  <c r="AI42" i="19"/>
  <c r="AI47" i="19" s="1"/>
  <c r="AI44" i="19" s="1"/>
  <c r="AI120" i="19" s="1"/>
  <c r="G128" i="19"/>
  <c r="J129" i="19"/>
  <c r="AT75" i="20"/>
  <c r="AV170" i="18"/>
  <c r="BC172" i="18"/>
  <c r="J192" i="18"/>
  <c r="J20" i="18" s="1"/>
  <c r="AF192" i="18"/>
  <c r="AV242" i="18"/>
  <c r="AY190" i="21"/>
  <c r="AY190" i="20"/>
  <c r="AS193" i="21"/>
  <c r="AS193" i="20"/>
  <c r="C236" i="18"/>
  <c r="C237" i="18"/>
  <c r="AE241" i="19"/>
  <c r="AA123" i="19"/>
  <c r="AA127" i="19" s="1"/>
  <c r="AA126" i="19"/>
  <c r="E123" i="19"/>
  <c r="E128" i="19" s="1"/>
  <c r="AU75" i="20"/>
  <c r="BD172" i="18"/>
  <c r="AT188" i="21"/>
  <c r="AT188" i="20"/>
  <c r="AT214" i="18"/>
  <c r="D236" i="18"/>
  <c r="D237" i="18"/>
  <c r="AK236" i="18"/>
  <c r="AB123" i="19"/>
  <c r="AB128" i="19" s="1"/>
  <c r="AB126" i="19"/>
  <c r="O42" i="19"/>
  <c r="O47" i="19" s="1"/>
  <c r="O44" i="19" s="1"/>
  <c r="O120" i="19" s="1"/>
  <c r="AK42" i="19"/>
  <c r="AK47" i="19" s="1"/>
  <c r="AK44" i="19" s="1"/>
  <c r="AK120" i="19" s="1"/>
  <c r="AN191" i="19"/>
  <c r="AL12" i="20"/>
  <c r="AL13" i="20" s="1"/>
  <c r="AU188" i="21"/>
  <c r="AU188" i="20"/>
  <c r="AU214" i="18"/>
  <c r="AU197" i="20" s="1"/>
  <c r="AS186" i="21"/>
  <c r="AS186" i="20"/>
  <c r="AS241" i="18"/>
  <c r="B29" i="19"/>
  <c r="B119" i="19" s="1"/>
  <c r="AC126" i="19"/>
  <c r="AC123" i="19"/>
  <c r="P42" i="19"/>
  <c r="P47" i="19" s="1"/>
  <c r="P44" i="19" s="1"/>
  <c r="P120" i="19" s="1"/>
  <c r="P123" i="19" s="1"/>
  <c r="AL42" i="19"/>
  <c r="AL47" i="19" s="1"/>
  <c r="AL44" i="19" s="1"/>
  <c r="AL120" i="19" s="1"/>
  <c r="AB129" i="19"/>
  <c r="AR190" i="19"/>
  <c r="AR83" i="19"/>
  <c r="F228" i="19"/>
  <c r="F83" i="19" s="1"/>
  <c r="F229" i="19"/>
  <c r="F230" i="19"/>
  <c r="AB230" i="19"/>
  <c r="AB228" i="19"/>
  <c r="AB229" i="19"/>
  <c r="AX229" i="19"/>
  <c r="AX230" i="19"/>
  <c r="AX228" i="19"/>
  <c r="AV193" i="21"/>
  <c r="AV193" i="20"/>
  <c r="AX230" i="18"/>
  <c r="AT236" i="18"/>
  <c r="AT237" i="18"/>
  <c r="AG237" i="18"/>
  <c r="U7" i="19"/>
  <c r="U10" i="19" s="1"/>
  <c r="U16" i="19" s="1"/>
  <c r="U11" i="19" s="1"/>
  <c r="U12" i="19" s="1"/>
  <c r="AQ7" i="19"/>
  <c r="AQ10" i="19" s="1"/>
  <c r="AQ16" i="19" s="1"/>
  <c r="C27" i="19"/>
  <c r="C32" i="19" s="1"/>
  <c r="C29" i="19" s="1"/>
  <c r="C119" i="19" s="1"/>
  <c r="Y27" i="19"/>
  <c r="Y32" i="19" s="1"/>
  <c r="Y29" i="19" s="1"/>
  <c r="Y119" i="19" s="1"/>
  <c r="AS190" i="19"/>
  <c r="AS83" i="19"/>
  <c r="G230" i="19"/>
  <c r="G229" i="19"/>
  <c r="G228" i="19"/>
  <c r="G83" i="19" s="1"/>
  <c r="AC230" i="19"/>
  <c r="AC229" i="19"/>
  <c r="AC228" i="19"/>
  <c r="AC83" i="19" s="1"/>
  <c r="G241" i="19"/>
  <c r="T170" i="18"/>
  <c r="T15" i="18" s="1"/>
  <c r="AS192" i="21"/>
  <c r="AS192" i="20"/>
  <c r="AS183" i="19"/>
  <c r="AT239" i="18"/>
  <c r="AW193" i="21"/>
  <c r="AW193" i="20"/>
  <c r="AY218" i="18"/>
  <c r="AY220" i="18"/>
  <c r="AK237" i="18"/>
  <c r="T244" i="19"/>
  <c r="T194" i="19"/>
  <c r="T155" i="19"/>
  <c r="T118" i="19"/>
  <c r="T178" i="19"/>
  <c r="T86" i="19"/>
  <c r="AP194" i="19"/>
  <c r="AP178" i="19"/>
  <c r="AP155" i="19"/>
  <c r="AP244" i="19"/>
  <c r="AP118" i="19"/>
  <c r="AP139" i="19"/>
  <c r="AP86" i="19"/>
  <c r="AP22" i="19"/>
  <c r="BL194" i="19"/>
  <c r="BL118" i="19"/>
  <c r="BL102" i="19"/>
  <c r="BL178" i="19"/>
  <c r="BL139" i="19"/>
  <c r="BL86" i="19"/>
  <c r="BL155" i="19"/>
  <c r="AM7" i="19"/>
  <c r="V7" i="19"/>
  <c r="U18" i="19"/>
  <c r="U237" i="19" s="1"/>
  <c r="AJ241" i="19"/>
  <c r="D29" i="19"/>
  <c r="D119" i="19" s="1"/>
  <c r="J241" i="19"/>
  <c r="AC165" i="18"/>
  <c r="AC68" i="18" s="1"/>
  <c r="AC170" i="18"/>
  <c r="AC15" i="18" s="1"/>
  <c r="AT192" i="21"/>
  <c r="AT192" i="20"/>
  <c r="AT183" i="19"/>
  <c r="AS185" i="21"/>
  <c r="AS185" i="20"/>
  <c r="AR188" i="19"/>
  <c r="AV186" i="21"/>
  <c r="AV186" i="20"/>
  <c r="AU189" i="19"/>
  <c r="AV241" i="18"/>
  <c r="AZ227" i="18"/>
  <c r="U244" i="19"/>
  <c r="U194" i="19"/>
  <c r="U118" i="19"/>
  <c r="U139" i="19"/>
  <c r="U178" i="19"/>
  <c r="U86" i="19"/>
  <c r="U102" i="19"/>
  <c r="U155" i="19"/>
  <c r="AQ194" i="19"/>
  <c r="AQ178" i="19"/>
  <c r="AQ155" i="19"/>
  <c r="AQ244" i="19"/>
  <c r="AQ118" i="19"/>
  <c r="AQ139" i="19"/>
  <c r="AQ86" i="19"/>
  <c r="AQ22" i="19"/>
  <c r="BM194" i="19"/>
  <c r="BM118" i="19"/>
  <c r="BM155" i="19"/>
  <c r="BM139" i="19"/>
  <c r="BM102" i="19"/>
  <c r="BM178" i="19"/>
  <c r="G10" i="19"/>
  <c r="G16" i="19" s="1"/>
  <c r="S18" i="19"/>
  <c r="S237" i="19" s="1"/>
  <c r="S11" i="19"/>
  <c r="S12" i="19" s="1"/>
  <c r="AK241" i="19"/>
  <c r="AA129" i="19"/>
  <c r="BM86" i="19"/>
  <c r="AD165" i="18"/>
  <c r="AD68" i="18" s="1"/>
  <c r="AD170" i="18"/>
  <c r="AD15" i="18" s="1"/>
  <c r="AU192" i="21"/>
  <c r="AU192" i="20"/>
  <c r="AU183" i="19"/>
  <c r="AV239" i="18"/>
  <c r="AT185" i="21"/>
  <c r="AT185" i="20"/>
  <c r="AS188" i="19"/>
  <c r="AW186" i="21"/>
  <c r="AW186" i="20"/>
  <c r="AW241" i="18"/>
  <c r="L235" i="18"/>
  <c r="M236" i="18" s="1"/>
  <c r="AH235" i="18"/>
  <c r="BD235" i="18"/>
  <c r="V244" i="19"/>
  <c r="V178" i="19"/>
  <c r="V86" i="19"/>
  <c r="V118" i="19"/>
  <c r="V102" i="19"/>
  <c r="V155" i="19"/>
  <c r="V139" i="19"/>
  <c r="AR155" i="19"/>
  <c r="AR102" i="19"/>
  <c r="AR194" i="19"/>
  <c r="AR139" i="19"/>
  <c r="AR86" i="19"/>
  <c r="AR178" i="19"/>
  <c r="AR22" i="19"/>
  <c r="BN155" i="19"/>
  <c r="BN102" i="19"/>
  <c r="BN86" i="19"/>
  <c r="BN139" i="19"/>
  <c r="BN178" i="19"/>
  <c r="BN194" i="19"/>
  <c r="AG10" i="19"/>
  <c r="AG16" i="19" s="1"/>
  <c r="T16" i="19"/>
  <c r="T11" i="19" s="1"/>
  <c r="T12" i="19" s="1"/>
  <c r="U22" i="19"/>
  <c r="AX192" i="21"/>
  <c r="AX192" i="20"/>
  <c r="AT193" i="21"/>
  <c r="AT193" i="20"/>
  <c r="AY185" i="21"/>
  <c r="AY185" i="20"/>
  <c r="AT186" i="21"/>
  <c r="AT186" i="20"/>
  <c r="AK197" i="21"/>
  <c r="AK191" i="19"/>
  <c r="Q10" i="19"/>
  <c r="Q16" i="19" s="1"/>
  <c r="W27" i="19"/>
  <c r="W32" i="19" s="1"/>
  <c r="W29" i="19" s="1"/>
  <c r="W119" i="19" s="1"/>
  <c r="AS27" i="19"/>
  <c r="AS32" i="19" s="1"/>
  <c r="AS29" i="19" s="1"/>
  <c r="AS119" i="19" s="1"/>
  <c r="U57" i="19"/>
  <c r="U62" i="19" s="1"/>
  <c r="U59" i="19" s="1"/>
  <c r="U121" i="19" s="1"/>
  <c r="AQ57" i="19"/>
  <c r="AQ62" i="19" s="1"/>
  <c r="AQ59" i="19" s="1"/>
  <c r="AQ121" i="19" s="1"/>
  <c r="F191" i="19"/>
  <c r="AB191" i="19"/>
  <c r="AS188" i="21"/>
  <c r="AS188" i="20"/>
  <c r="AS179" i="19"/>
  <c r="AY192" i="21"/>
  <c r="AY192" i="20"/>
  <c r="AU193" i="21"/>
  <c r="AU193" i="20"/>
  <c r="AU186" i="21"/>
  <c r="AU186" i="20"/>
  <c r="BH235" i="18"/>
  <c r="AW17" i="19"/>
  <c r="N42" i="19"/>
  <c r="N47" i="19" s="1"/>
  <c r="N44" i="19" s="1"/>
  <c r="N120" i="19" s="1"/>
  <c r="AJ42" i="19"/>
  <c r="AJ47" i="19" s="1"/>
  <c r="AJ44" i="19" s="1"/>
  <c r="AJ120" i="19" s="1"/>
  <c r="V57" i="19"/>
  <c r="V62" i="19" s="1"/>
  <c r="V59" i="19" s="1"/>
  <c r="V121" i="19" s="1"/>
  <c r="AR57" i="19"/>
  <c r="AR62" i="19" s="1"/>
  <c r="AR59" i="19" s="1"/>
  <c r="AR121" i="19" s="1"/>
  <c r="AR123" i="19" s="1"/>
  <c r="BK118" i="19"/>
  <c r="G191" i="19"/>
  <c r="AC191" i="19"/>
  <c r="E230" i="19"/>
  <c r="E228" i="19"/>
  <c r="E83" i="19" s="1"/>
  <c r="E229" i="19"/>
  <c r="AA230" i="19"/>
  <c r="AA228" i="19"/>
  <c r="AA229" i="19"/>
  <c r="AW230" i="19"/>
  <c r="AW229" i="19"/>
  <c r="AW228" i="19"/>
  <c r="K17" i="20"/>
  <c r="K12" i="20" s="1"/>
  <c r="K13" i="20" s="1"/>
  <c r="AV188" i="21"/>
  <c r="AV188" i="20"/>
  <c r="AX193" i="21"/>
  <c r="AX193" i="20"/>
  <c r="AT194" i="21"/>
  <c r="AT194" i="20"/>
  <c r="AX186" i="21"/>
  <c r="AX186" i="20"/>
  <c r="AS187" i="21"/>
  <c r="AS187" i="20"/>
  <c r="S197" i="21"/>
  <c r="S197" i="20"/>
  <c r="S191" i="19"/>
  <c r="L244" i="19"/>
  <c r="L139" i="19"/>
  <c r="L194" i="19"/>
  <c r="L102" i="19"/>
  <c r="L118" i="19"/>
  <c r="L86" i="19"/>
  <c r="AH244" i="19"/>
  <c r="AH139" i="19"/>
  <c r="AH178" i="19"/>
  <c r="AH194" i="19"/>
  <c r="AH155" i="19"/>
  <c r="BD194" i="19"/>
  <c r="BD139" i="19"/>
  <c r="BD155" i="19"/>
  <c r="BD86" i="19"/>
  <c r="BD178" i="19"/>
  <c r="BD102" i="19"/>
  <c r="V10" i="19"/>
  <c r="V16" i="19" s="1"/>
  <c r="AT10" i="19"/>
  <c r="AT16" i="19" s="1"/>
  <c r="AT11" i="19" s="1"/>
  <c r="AT12" i="19" s="1"/>
  <c r="I7" i="19"/>
  <c r="I10" i="19" s="1"/>
  <c r="I16" i="19" s="1"/>
  <c r="I11" i="19" s="1"/>
  <c r="I12" i="19" s="1"/>
  <c r="H18" i="19"/>
  <c r="H237" i="19" s="1"/>
  <c r="AE7" i="19"/>
  <c r="AE10" i="19" s="1"/>
  <c r="AE16" i="19" s="1"/>
  <c r="AE11" i="19" s="1"/>
  <c r="AE12" i="19" s="1"/>
  <c r="N241" i="19"/>
  <c r="AN22" i="19"/>
  <c r="AQ72" i="19"/>
  <c r="AQ77" i="19" s="1"/>
  <c r="AQ74" i="19" s="1"/>
  <c r="AQ122" i="19" s="1"/>
  <c r="H230" i="19"/>
  <c r="H228" i="19"/>
  <c r="H229" i="19"/>
  <c r="AD230" i="19"/>
  <c r="AD228" i="19"/>
  <c r="AD229" i="19"/>
  <c r="O128" i="20"/>
  <c r="O134" i="20" s="1"/>
  <c r="AW188" i="21"/>
  <c r="AW188" i="20"/>
  <c r="AW179" i="19"/>
  <c r="AS189" i="21"/>
  <c r="AS189" i="20"/>
  <c r="AY193" i="21"/>
  <c r="AY193" i="20"/>
  <c r="AU194" i="21"/>
  <c r="AU194" i="20"/>
  <c r="AY186" i="21"/>
  <c r="AY186" i="20"/>
  <c r="AT187" i="21"/>
  <c r="AT187" i="20"/>
  <c r="T197" i="21"/>
  <c r="T197" i="20"/>
  <c r="T191" i="19"/>
  <c r="AY229" i="18"/>
  <c r="W10" i="19"/>
  <c r="W16" i="19" s="1"/>
  <c r="J7" i="19"/>
  <c r="J10" i="19" s="1"/>
  <c r="J16" i="19" s="1"/>
  <c r="I18" i="19"/>
  <c r="I237" i="19" s="1"/>
  <c r="AF7" i="19"/>
  <c r="AF10" i="19" s="1"/>
  <c r="AF16" i="19" s="1"/>
  <c r="AE18" i="19"/>
  <c r="AE237" i="19" s="1"/>
  <c r="AO22" i="19"/>
  <c r="D57" i="19"/>
  <c r="D62" i="19" s="1"/>
  <c r="D59" i="19" s="1"/>
  <c r="D121" i="19" s="1"/>
  <c r="Z57" i="19"/>
  <c r="Z62" i="19" s="1"/>
  <c r="Z59" i="19" s="1"/>
  <c r="Z121" i="19" s="1"/>
  <c r="AV57" i="19"/>
  <c r="AV62" i="19" s="1"/>
  <c r="AV59" i="19" s="1"/>
  <c r="AV121" i="19" s="1"/>
  <c r="AN86" i="19"/>
  <c r="AW113" i="19"/>
  <c r="AW112" i="19"/>
  <c r="AW111" i="19"/>
  <c r="AW110" i="19"/>
  <c r="AW109" i="19"/>
  <c r="AW61" i="19" s="1"/>
  <c r="AW108" i="19"/>
  <c r="AW46" i="19" s="1"/>
  <c r="AS189" i="19"/>
  <c r="I230" i="19"/>
  <c r="I228" i="19"/>
  <c r="I229" i="19"/>
  <c r="AE230" i="19"/>
  <c r="AE228" i="19"/>
  <c r="AE229" i="19"/>
  <c r="AP257" i="19"/>
  <c r="AP14" i="19" s="1"/>
  <c r="AY6" i="20"/>
  <c r="AZ6" i="20"/>
  <c r="AX188" i="21"/>
  <c r="AX188" i="20"/>
  <c r="AT189" i="21"/>
  <c r="AT189" i="20"/>
  <c r="AV194" i="21"/>
  <c r="AV194" i="20"/>
  <c r="AU187" i="21"/>
  <c r="AU187" i="20"/>
  <c r="U197" i="20"/>
  <c r="U191" i="19"/>
  <c r="AY228" i="18"/>
  <c r="AZ228" i="18" s="1"/>
  <c r="AZ229" i="18"/>
  <c r="BM235" i="18"/>
  <c r="AX241" i="18"/>
  <c r="X10" i="19"/>
  <c r="X16" i="19" s="1"/>
  <c r="X11" i="19" s="1"/>
  <c r="X12" i="19" s="1"/>
  <c r="AT189" i="19"/>
  <c r="L191" i="19"/>
  <c r="L19" i="19"/>
  <c r="L238" i="19" s="1"/>
  <c r="L241" i="19" s="1"/>
  <c r="AH191" i="19"/>
  <c r="AH19" i="19"/>
  <c r="AH238" i="19" s="1"/>
  <c r="AH241" i="19" s="1"/>
  <c r="AQ257" i="19"/>
  <c r="AQ14" i="19" s="1"/>
  <c r="B12" i="20"/>
  <c r="B13" i="20" s="1"/>
  <c r="B19" i="20"/>
  <c r="B243" i="20" s="1"/>
  <c r="B246" i="20" s="1"/>
  <c r="AA60" i="20"/>
  <c r="AA65" i="20" s="1"/>
  <c r="AA62" i="20" s="1"/>
  <c r="AA126" i="20" s="1"/>
  <c r="AY188" i="21"/>
  <c r="AY188" i="20"/>
  <c r="AU189" i="21"/>
  <c r="AU189" i="20"/>
  <c r="AU180" i="19"/>
  <c r="AW194" i="21"/>
  <c r="AW194" i="20"/>
  <c r="AS195" i="21"/>
  <c r="AS195" i="20"/>
  <c r="AV187" i="21"/>
  <c r="AV187" i="20"/>
  <c r="BN235" i="18"/>
  <c r="AY241" i="18"/>
  <c r="O244" i="19"/>
  <c r="O139" i="19"/>
  <c r="O194" i="19"/>
  <c r="O155" i="19"/>
  <c r="O102" i="19"/>
  <c r="AK244" i="19"/>
  <c r="AK139" i="19"/>
  <c r="AK178" i="19"/>
  <c r="AK155" i="19"/>
  <c r="AK194" i="19"/>
  <c r="AK118" i="19"/>
  <c r="AK102" i="19"/>
  <c r="BG194" i="19"/>
  <c r="BG139" i="19"/>
  <c r="BG155" i="19"/>
  <c r="BG86" i="19"/>
  <c r="BG178" i="19"/>
  <c r="BG118" i="19"/>
  <c r="T42" i="19"/>
  <c r="T47" i="19" s="1"/>
  <c r="T44" i="19" s="1"/>
  <c r="T120" i="19" s="1"/>
  <c r="AP42" i="19"/>
  <c r="AP47" i="19" s="1"/>
  <c r="AP44" i="19" s="1"/>
  <c r="AP120" i="19" s="1"/>
  <c r="M191" i="19"/>
  <c r="AR257" i="19"/>
  <c r="AR14" i="19" s="1"/>
  <c r="F133" i="20"/>
  <c r="AB60" i="20"/>
  <c r="AB65" i="20" s="1"/>
  <c r="AB62" i="20" s="1"/>
  <c r="AB126" i="20" s="1"/>
  <c r="AV189" i="21"/>
  <c r="AV189" i="20"/>
  <c r="AV180" i="19"/>
  <c r="AX194" i="21"/>
  <c r="AX194" i="20"/>
  <c r="AT195" i="21"/>
  <c r="AT195" i="20"/>
  <c r="AW187" i="21"/>
  <c r="AW187" i="20"/>
  <c r="AS214" i="18"/>
  <c r="AS191" i="19" s="1"/>
  <c r="P244" i="19"/>
  <c r="P194" i="19"/>
  <c r="P155" i="19"/>
  <c r="P139" i="19"/>
  <c r="P118" i="19"/>
  <c r="P102" i="19"/>
  <c r="AL244" i="19"/>
  <c r="AL139" i="19"/>
  <c r="AL178" i="19"/>
  <c r="AL155" i="19"/>
  <c r="AL194" i="19"/>
  <c r="AL118" i="19"/>
  <c r="AL102" i="19"/>
  <c r="BH139" i="19"/>
  <c r="BH178" i="19"/>
  <c r="BH194" i="19"/>
  <c r="BH155" i="19"/>
  <c r="BH86" i="19"/>
  <c r="BH118" i="19"/>
  <c r="AV189" i="19"/>
  <c r="AV83" i="19"/>
  <c r="BA197" i="19"/>
  <c r="H221" i="19"/>
  <c r="H220" i="19"/>
  <c r="H222" i="19"/>
  <c r="AD221" i="19"/>
  <c r="AD220" i="19"/>
  <c r="AD53" i="19" s="1"/>
  <c r="AD222" i="19"/>
  <c r="AW189" i="21"/>
  <c r="AW189" i="20"/>
  <c r="AW180" i="19"/>
  <c r="AW242" i="18"/>
  <c r="AS190" i="21"/>
  <c r="AS190" i="20"/>
  <c r="AY194" i="21"/>
  <c r="AY194" i="20"/>
  <c r="AU195" i="21"/>
  <c r="AU195" i="20"/>
  <c r="AV240" i="18"/>
  <c r="AX187" i="21"/>
  <c r="AX187" i="20"/>
  <c r="AY225" i="18"/>
  <c r="AZ226" i="18"/>
  <c r="Q244" i="19"/>
  <c r="Q194" i="19"/>
  <c r="Q155" i="19"/>
  <c r="Q139" i="19"/>
  <c r="Q118" i="19"/>
  <c r="Q86" i="19"/>
  <c r="Q102" i="19"/>
  <c r="AM244" i="19"/>
  <c r="AM139" i="19"/>
  <c r="AM178" i="19"/>
  <c r="AM194" i="19"/>
  <c r="AM118" i="19"/>
  <c r="AM102" i="19"/>
  <c r="AM155" i="19"/>
  <c r="BI139" i="19"/>
  <c r="BI178" i="19"/>
  <c r="BI155" i="19"/>
  <c r="BI118" i="19"/>
  <c r="BI86" i="19"/>
  <c r="BI194" i="19"/>
  <c r="Z18" i="19"/>
  <c r="Z237" i="19" s="1"/>
  <c r="S241" i="19"/>
  <c r="AQ241" i="19"/>
  <c r="L22" i="19"/>
  <c r="I222" i="19"/>
  <c r="I221" i="19"/>
  <c r="I220" i="19"/>
  <c r="I53" i="19" s="1"/>
  <c r="AE222" i="19"/>
  <c r="AE221" i="19"/>
  <c r="AE220" i="19"/>
  <c r="AE53" i="19" s="1"/>
  <c r="AX189" i="21"/>
  <c r="AX189" i="20"/>
  <c r="AX242" i="18"/>
  <c r="AT190" i="21"/>
  <c r="AT190" i="20"/>
  <c r="AV195" i="21"/>
  <c r="AV195" i="20"/>
  <c r="AW240" i="18"/>
  <c r="AY187" i="21"/>
  <c r="AY187" i="20"/>
  <c r="R244" i="19"/>
  <c r="R178" i="19"/>
  <c r="R155" i="19"/>
  <c r="R139" i="19"/>
  <c r="R118" i="19"/>
  <c r="R86" i="19"/>
  <c r="AN244" i="19"/>
  <c r="AN178" i="19"/>
  <c r="AN194" i="19"/>
  <c r="AN155" i="19"/>
  <c r="BJ178" i="19"/>
  <c r="BJ139" i="19"/>
  <c r="BJ102" i="19"/>
  <c r="BJ118" i="19"/>
  <c r="BJ155" i="19"/>
  <c r="BJ194" i="19"/>
  <c r="N18" i="19"/>
  <c r="N237" i="19" s="1"/>
  <c r="AJ18" i="19"/>
  <c r="AJ237" i="19" s="1"/>
  <c r="AA18" i="19"/>
  <c r="AA237" i="19" s="1"/>
  <c r="T241" i="19"/>
  <c r="O22" i="19"/>
  <c r="AS74" i="19"/>
  <c r="AS122" i="19" s="1"/>
  <c r="AL191" i="19"/>
  <c r="AY189" i="21"/>
  <c r="AY189" i="20"/>
  <c r="AY242" i="18"/>
  <c r="AU190" i="21"/>
  <c r="AU190" i="20"/>
  <c r="AW195" i="21"/>
  <c r="AW195" i="20"/>
  <c r="AR196" i="21"/>
  <c r="AR196" i="20"/>
  <c r="AS240" i="18"/>
  <c r="D197" i="20"/>
  <c r="D191" i="19"/>
  <c r="Z197" i="20"/>
  <c r="Z191" i="19"/>
  <c r="AV214" i="18"/>
  <c r="AV197" i="20" s="1"/>
  <c r="BR235" i="18"/>
  <c r="S244" i="19"/>
  <c r="S178" i="19"/>
  <c r="S194" i="19"/>
  <c r="S155" i="19"/>
  <c r="S139" i="19"/>
  <c r="S118" i="19"/>
  <c r="S86" i="19"/>
  <c r="AO244" i="19"/>
  <c r="AO178" i="19"/>
  <c r="AO194" i="19"/>
  <c r="AO118" i="19"/>
  <c r="AO102" i="19"/>
  <c r="AO155" i="19"/>
  <c r="AO86" i="19"/>
  <c r="BK178" i="19"/>
  <c r="BK194" i="19"/>
  <c r="BK139" i="19"/>
  <c r="BK102" i="19"/>
  <c r="BK155" i="19"/>
  <c r="AP16" i="19"/>
  <c r="AP11" i="19" s="1"/>
  <c r="AP12" i="19" s="1"/>
  <c r="O18" i="19"/>
  <c r="O237" i="19" s="1"/>
  <c r="AK18" i="19"/>
  <c r="AK237" i="19" s="1"/>
  <c r="U241" i="19"/>
  <c r="P22" i="19"/>
  <c r="L27" i="19"/>
  <c r="L32" i="19" s="1"/>
  <c r="L29" i="19" s="1"/>
  <c r="L119" i="19" s="1"/>
  <c r="AH27" i="19"/>
  <c r="AH32" i="19" s="1"/>
  <c r="AH29" i="19" s="1"/>
  <c r="AH119" i="19" s="1"/>
  <c r="E10" i="19"/>
  <c r="E16" i="19" s="1"/>
  <c r="AA10" i="19"/>
  <c r="AA16" i="19" s="1"/>
  <c r="AA11" i="19" s="1"/>
  <c r="AA12" i="19" s="1"/>
  <c r="AW95" i="19"/>
  <c r="AW96" i="19"/>
  <c r="AW97" i="19"/>
  <c r="AW93" i="19"/>
  <c r="AM191" i="19"/>
  <c r="O191" i="19"/>
  <c r="AV257" i="19"/>
  <c r="AV14" i="19" s="1"/>
  <c r="B244" i="19"/>
  <c r="B178" i="19"/>
  <c r="B139" i="19"/>
  <c r="B155" i="19"/>
  <c r="X178" i="19"/>
  <c r="X194" i="19"/>
  <c r="X118" i="19"/>
  <c r="AT244" i="19"/>
  <c r="AT155" i="19"/>
  <c r="AT194" i="19"/>
  <c r="BP178" i="19"/>
  <c r="BP118" i="19"/>
  <c r="B22" i="19"/>
  <c r="X22" i="19"/>
  <c r="AT22" i="19"/>
  <c r="BP22" i="19"/>
  <c r="B118" i="19"/>
  <c r="BF118" i="19"/>
  <c r="AI68" i="19"/>
  <c r="C178" i="19"/>
  <c r="C155" i="19"/>
  <c r="C194" i="19"/>
  <c r="C244" i="19"/>
  <c r="C118" i="19"/>
  <c r="C139" i="19"/>
  <c r="Y178" i="19"/>
  <c r="Y155" i="19"/>
  <c r="Y194" i="19"/>
  <c r="Y118" i="19"/>
  <c r="AU178" i="19"/>
  <c r="AU155" i="19"/>
  <c r="AU244" i="19"/>
  <c r="AU194" i="19"/>
  <c r="AU118" i="19"/>
  <c r="BQ178" i="19"/>
  <c r="BQ155" i="19"/>
  <c r="BQ194" i="19"/>
  <c r="BQ118" i="19"/>
  <c r="BQ102" i="19"/>
  <c r="F241" i="19"/>
  <c r="AB241" i="19"/>
  <c r="C22" i="19"/>
  <c r="Y22" i="19"/>
  <c r="AU22" i="19"/>
  <c r="BQ22" i="19"/>
  <c r="AJ191" i="19"/>
  <c r="AT178" i="19"/>
  <c r="D178" i="19"/>
  <c r="D194" i="19"/>
  <c r="D118" i="19"/>
  <c r="D102" i="19"/>
  <c r="D244" i="19"/>
  <c r="D155" i="19"/>
  <c r="Z178" i="19"/>
  <c r="Z155" i="19"/>
  <c r="Z194" i="19"/>
  <c r="Z118" i="19"/>
  <c r="Z102" i="19"/>
  <c r="Z139" i="19"/>
  <c r="AV244" i="19"/>
  <c r="AV178" i="19"/>
  <c r="AV155" i="19"/>
  <c r="AV194" i="19"/>
  <c r="AV118" i="19"/>
  <c r="AV102" i="19"/>
  <c r="AV139" i="19"/>
  <c r="BR178" i="19"/>
  <c r="BR155" i="19"/>
  <c r="BR194" i="19"/>
  <c r="BR118" i="19"/>
  <c r="BR102" i="19"/>
  <c r="AC241" i="19"/>
  <c r="D22" i="19"/>
  <c r="Z22" i="19"/>
  <c r="AV22" i="19"/>
  <c r="BR22" i="19"/>
  <c r="AE139" i="19"/>
  <c r="X155" i="19"/>
  <c r="AV185" i="19"/>
  <c r="AY257" i="19"/>
  <c r="AY14" i="19" s="1"/>
  <c r="H139" i="19"/>
  <c r="H194" i="19"/>
  <c r="H244" i="19"/>
  <c r="H118" i="19"/>
  <c r="H178" i="19"/>
  <c r="H155" i="19"/>
  <c r="H86" i="19"/>
  <c r="H102" i="19"/>
  <c r="AD139" i="19"/>
  <c r="AD194" i="19"/>
  <c r="AD118" i="19"/>
  <c r="AD178" i="19"/>
  <c r="AD86" i="19"/>
  <c r="AD102" i="19"/>
  <c r="AZ139" i="19"/>
  <c r="AZ194" i="19"/>
  <c r="AZ118" i="19"/>
  <c r="AZ155" i="19"/>
  <c r="AZ86" i="19"/>
  <c r="AG241" i="19"/>
  <c r="H22" i="19"/>
  <c r="AD22" i="19"/>
  <c r="AZ22" i="19"/>
  <c r="BP102" i="19"/>
  <c r="AS186" i="19"/>
  <c r="AT190" i="19"/>
  <c r="L218" i="19"/>
  <c r="L216" i="19"/>
  <c r="L217" i="19"/>
  <c r="AH218" i="19"/>
  <c r="AH216" i="19"/>
  <c r="AH217" i="19"/>
  <c r="G68" i="19"/>
  <c r="AP247" i="20"/>
  <c r="I194" i="19"/>
  <c r="I244" i="19"/>
  <c r="I118" i="19"/>
  <c r="I178" i="19"/>
  <c r="I139" i="19"/>
  <c r="I155" i="19"/>
  <c r="I86" i="19"/>
  <c r="I102" i="19"/>
  <c r="AE194" i="19"/>
  <c r="AE118" i="19"/>
  <c r="AE178" i="19"/>
  <c r="AE86" i="19"/>
  <c r="BA194" i="19"/>
  <c r="BA118" i="19"/>
  <c r="BA155" i="19"/>
  <c r="BA139" i="19"/>
  <c r="BA86" i="19"/>
  <c r="I22" i="19"/>
  <c r="AE22" i="19"/>
  <c r="BA22" i="19"/>
  <c r="S72" i="19"/>
  <c r="S77" i="19" s="1"/>
  <c r="S74" i="19" s="1"/>
  <c r="S122" i="19" s="1"/>
  <c r="AO72" i="19"/>
  <c r="AO77" i="19" s="1"/>
  <c r="AO74" i="19" s="1"/>
  <c r="AO122" i="19" s="1"/>
  <c r="AT186" i="19"/>
  <c r="BE178" i="19"/>
  <c r="U247" i="20"/>
  <c r="J244" i="19"/>
  <c r="J102" i="19"/>
  <c r="J178" i="19"/>
  <c r="J139" i="19"/>
  <c r="J155" i="19"/>
  <c r="J118" i="19"/>
  <c r="AF102" i="19"/>
  <c r="AF178" i="19"/>
  <c r="BB155" i="19"/>
  <c r="BB102" i="19"/>
  <c r="BB194" i="19"/>
  <c r="BB139" i="19"/>
  <c r="M241" i="19"/>
  <c r="AI241" i="19"/>
  <c r="J22" i="19"/>
  <c r="AF22" i="19"/>
  <c r="BB22" i="19"/>
  <c r="T72" i="19"/>
  <c r="T77" i="19" s="1"/>
  <c r="T74" i="19" s="1"/>
  <c r="T122" i="19" s="1"/>
  <c r="AP72" i="19"/>
  <c r="AP77" i="19" s="1"/>
  <c r="AP74" i="19" s="1"/>
  <c r="AP122" i="19" s="1"/>
  <c r="AT139" i="19"/>
  <c r="AT188" i="19"/>
  <c r="AV190" i="19"/>
  <c r="BF178" i="19"/>
  <c r="V247" i="20"/>
  <c r="AR247" i="20"/>
  <c r="X102" i="19"/>
  <c r="AU139" i="19"/>
  <c r="AS182" i="19"/>
  <c r="AU188" i="19"/>
  <c r="AU83" i="19"/>
  <c r="W247" i="20"/>
  <c r="AS247" i="20"/>
  <c r="AU120" i="20"/>
  <c r="AU48" i="20"/>
  <c r="P216" i="19"/>
  <c r="P217" i="19"/>
  <c r="P218" i="19"/>
  <c r="AL218" i="19"/>
  <c r="AL216" i="19"/>
  <c r="AL217" i="19"/>
  <c r="M244" i="19"/>
  <c r="M139" i="19"/>
  <c r="M194" i="19"/>
  <c r="M102" i="19"/>
  <c r="M178" i="19"/>
  <c r="AI139" i="19"/>
  <c r="AI178" i="19"/>
  <c r="AI194" i="19"/>
  <c r="AI118" i="19"/>
  <c r="AI102" i="19"/>
  <c r="AI155" i="19"/>
  <c r="BE194" i="19"/>
  <c r="BE139" i="19"/>
  <c r="BE155" i="19"/>
  <c r="BE102" i="19"/>
  <c r="M22" i="19"/>
  <c r="AI22" i="19"/>
  <c r="BE22" i="19"/>
  <c r="X86" i="19"/>
  <c r="AE102" i="19"/>
  <c r="AF118" i="19"/>
  <c r="Q216" i="19"/>
  <c r="Q218" i="19"/>
  <c r="AM218" i="19"/>
  <c r="AM216" i="19"/>
  <c r="AM217" i="19"/>
  <c r="N226" i="19"/>
  <c r="N224" i="19"/>
  <c r="N68" i="19" s="1"/>
  <c r="N225" i="19"/>
  <c r="AJ226" i="19"/>
  <c r="AJ224" i="19"/>
  <c r="AJ225" i="19"/>
  <c r="Q68" i="19"/>
  <c r="AN80" i="20"/>
  <c r="AN78" i="20" s="1"/>
  <c r="AN127" i="20" s="1"/>
  <c r="N244" i="19"/>
  <c r="N139" i="19"/>
  <c r="N194" i="19"/>
  <c r="N155" i="19"/>
  <c r="N178" i="19"/>
  <c r="AJ244" i="19"/>
  <c r="AJ139" i="19"/>
  <c r="AJ178" i="19"/>
  <c r="AJ194" i="19"/>
  <c r="AJ118" i="19"/>
  <c r="AJ102" i="19"/>
  <c r="AJ155" i="19"/>
  <c r="BF194" i="19"/>
  <c r="BF139" i="19"/>
  <c r="BF155" i="19"/>
  <c r="BF102" i="19"/>
  <c r="Q241" i="19"/>
  <c r="N22" i="19"/>
  <c r="AJ22" i="19"/>
  <c r="BF22" i="19"/>
  <c r="B72" i="19"/>
  <c r="B77" i="19" s="1"/>
  <c r="B74" i="19" s="1"/>
  <c r="B122" i="19" s="1"/>
  <c r="X72" i="19"/>
  <c r="X77" i="19" s="1"/>
  <c r="X74" i="19" s="1"/>
  <c r="X122" i="19" s="1"/>
  <c r="AT72" i="19"/>
  <c r="AT77" i="19" s="1"/>
  <c r="AT74" i="19" s="1"/>
  <c r="AT122" i="19" s="1"/>
  <c r="Y86" i="19"/>
  <c r="AV182" i="19"/>
  <c r="R218" i="19"/>
  <c r="R216" i="19"/>
  <c r="R217" i="19"/>
  <c r="AN218" i="19"/>
  <c r="AN216" i="19"/>
  <c r="AN217" i="19"/>
  <c r="O224" i="19"/>
  <c r="O68" i="19" s="1"/>
  <c r="O225" i="19"/>
  <c r="O226" i="19"/>
  <c r="AK226" i="19"/>
  <c r="AK224" i="19"/>
  <c r="AK68" i="19" s="1"/>
  <c r="AK225" i="19"/>
  <c r="L226" i="19"/>
  <c r="L224" i="19"/>
  <c r="J230" i="19"/>
  <c r="J229" i="19"/>
  <c r="J228" i="19"/>
  <c r="J83" i="19" s="1"/>
  <c r="AF230" i="19"/>
  <c r="AF229" i="19"/>
  <c r="AF228" i="19"/>
  <c r="AF83" i="19" s="1"/>
  <c r="P128" i="20"/>
  <c r="P132" i="20" s="1"/>
  <c r="N46" i="20"/>
  <c r="N125" i="20" s="1"/>
  <c r="AU190" i="19"/>
  <c r="M226" i="19"/>
  <c r="M224" i="19"/>
  <c r="AI226" i="19"/>
  <c r="AI225" i="19"/>
  <c r="K229" i="19"/>
  <c r="K228" i="19"/>
  <c r="AG229" i="19"/>
  <c r="AG228" i="19"/>
  <c r="AG230" i="19"/>
  <c r="D128" i="20"/>
  <c r="D132" i="20" s="1"/>
  <c r="AV46" i="20"/>
  <c r="AV125" i="20" s="1"/>
  <c r="P226" i="19"/>
  <c r="P224" i="19"/>
  <c r="P225" i="19"/>
  <c r="AL226" i="19"/>
  <c r="AL224" i="19"/>
  <c r="AL225" i="19"/>
  <c r="AJ43" i="20"/>
  <c r="AJ44" i="20" s="1"/>
  <c r="AJ49" i="20" s="1"/>
  <c r="AJ104" i="20"/>
  <c r="AJ10" i="20" s="1"/>
  <c r="AS181" i="19"/>
  <c r="AR187" i="19"/>
  <c r="AO191" i="19"/>
  <c r="AM226" i="19"/>
  <c r="AM224" i="19"/>
  <c r="AM225" i="19"/>
  <c r="K230" i="19"/>
  <c r="F13" i="20"/>
  <c r="AT46" i="20"/>
  <c r="AT125" i="20" s="1"/>
  <c r="AT181" i="19"/>
  <c r="AS187" i="19"/>
  <c r="AP191" i="19"/>
  <c r="AC220" i="19"/>
  <c r="AC53" i="19" s="1"/>
  <c r="R226" i="19"/>
  <c r="R224" i="19"/>
  <c r="R68" i="19" s="1"/>
  <c r="AN226" i="19"/>
  <c r="AN224" i="19"/>
  <c r="AN225" i="19"/>
  <c r="AY5" i="20"/>
  <c r="AY7" i="20" s="1"/>
  <c r="BA5" i="20" s="1"/>
  <c r="BA7" i="20" s="1"/>
  <c r="C128" i="20"/>
  <c r="C132" i="20"/>
  <c r="AY50" i="20"/>
  <c r="AY49" i="20"/>
  <c r="AY47" i="20"/>
  <c r="AU181" i="19"/>
  <c r="AT187" i="19"/>
  <c r="BA206" i="19"/>
  <c r="C222" i="19"/>
  <c r="C220" i="19"/>
  <c r="C53" i="19" s="1"/>
  <c r="Y222" i="19"/>
  <c r="Y220" i="19"/>
  <c r="Y53" i="19" s="1"/>
  <c r="Y221" i="19"/>
  <c r="AU222" i="19"/>
  <c r="AU220" i="19"/>
  <c r="AU53" i="19" s="1"/>
  <c r="S226" i="19"/>
  <c r="S225" i="19"/>
  <c r="S224" i="19"/>
  <c r="S68" i="19" s="1"/>
  <c r="AO226" i="19"/>
  <c r="AO225" i="19"/>
  <c r="AO224" i="19"/>
  <c r="AY228" i="19"/>
  <c r="AZ50" i="20"/>
  <c r="AZ49" i="20"/>
  <c r="AZ47" i="20"/>
  <c r="AI120" i="20"/>
  <c r="AI16" i="20" s="1"/>
  <c r="AI48" i="20"/>
  <c r="AV181" i="19"/>
  <c r="AR189" i="19"/>
  <c r="V191" i="19"/>
  <c r="AY230" i="19"/>
  <c r="Z222" i="19"/>
  <c r="Z220" i="19"/>
  <c r="Z221" i="19"/>
  <c r="AV222" i="19"/>
  <c r="AV220" i="19"/>
  <c r="AV221" i="19"/>
  <c r="AP226" i="19"/>
  <c r="AP224" i="19"/>
  <c r="AP225" i="19"/>
  <c r="J247" i="20"/>
  <c r="E128" i="20"/>
  <c r="E132" i="20" s="1"/>
  <c r="R128" i="20"/>
  <c r="R132" i="20" s="1"/>
  <c r="AO76" i="20"/>
  <c r="AO81" i="20" s="1"/>
  <c r="AO78" i="20" s="1"/>
  <c r="AO127" i="20" s="1"/>
  <c r="AT184" i="19"/>
  <c r="W191" i="19"/>
  <c r="E221" i="19"/>
  <c r="E222" i="19"/>
  <c r="AA220" i="19"/>
  <c r="AA221" i="19"/>
  <c r="AA222" i="19"/>
  <c r="R145" i="20"/>
  <c r="R123" i="20"/>
  <c r="R200" i="20"/>
  <c r="R91" i="20"/>
  <c r="R184" i="20"/>
  <c r="R161" i="20"/>
  <c r="R250" i="20"/>
  <c r="R23" i="20"/>
  <c r="AN145" i="20"/>
  <c r="AN250" i="20"/>
  <c r="AN123" i="20"/>
  <c r="AN184" i="20"/>
  <c r="AN161" i="20"/>
  <c r="AN200" i="20"/>
  <c r="AN91" i="20"/>
  <c r="AN107" i="20"/>
  <c r="AN23" i="20"/>
  <c r="BJ145" i="20"/>
  <c r="BJ123" i="20"/>
  <c r="BJ200" i="20"/>
  <c r="BJ91" i="20"/>
  <c r="BJ161" i="20"/>
  <c r="BJ107" i="20"/>
  <c r="BJ23" i="20"/>
  <c r="F128" i="20"/>
  <c r="F132" i="20" s="1"/>
  <c r="AX44" i="20"/>
  <c r="AX49" i="20" s="1"/>
  <c r="AX46" i="20" s="1"/>
  <c r="AX125" i="20" s="1"/>
  <c r="T76" i="20"/>
  <c r="T81" i="20" s="1"/>
  <c r="AR180" i="19"/>
  <c r="AR168" i="19"/>
  <c r="AU184" i="19"/>
  <c r="B191" i="19"/>
  <c r="X191" i="19"/>
  <c r="AU168" i="19"/>
  <c r="F222" i="19"/>
  <c r="F221" i="19"/>
  <c r="F220" i="19"/>
  <c r="F53" i="19" s="1"/>
  <c r="AB222" i="19"/>
  <c r="AB221" i="19"/>
  <c r="AB53" i="19" s="1"/>
  <c r="S123" i="20"/>
  <c r="S161" i="20"/>
  <c r="S200" i="20"/>
  <c r="S145" i="20"/>
  <c r="S250" i="20"/>
  <c r="S184" i="20"/>
  <c r="S107" i="20"/>
  <c r="S23" i="20"/>
  <c r="S91" i="20"/>
  <c r="AO250" i="20"/>
  <c r="AO123" i="20"/>
  <c r="AO161" i="20"/>
  <c r="AO184" i="20"/>
  <c r="AO200" i="20"/>
  <c r="AO145" i="20"/>
  <c r="AO107" i="20"/>
  <c r="AO91" i="20"/>
  <c r="AO23" i="20"/>
  <c r="BK123" i="20"/>
  <c r="BK161" i="20"/>
  <c r="BK145" i="20"/>
  <c r="BK184" i="20"/>
  <c r="BK200" i="20"/>
  <c r="BK91" i="20"/>
  <c r="BK23" i="20"/>
  <c r="BK107" i="20"/>
  <c r="G19" i="20"/>
  <c r="G243" i="20" s="1"/>
  <c r="G12" i="20"/>
  <c r="G13" i="20" s="1"/>
  <c r="AS180" i="19"/>
  <c r="AV184" i="19"/>
  <c r="C191" i="19"/>
  <c r="G221" i="19"/>
  <c r="G220" i="19"/>
  <c r="G53" i="19" s="1"/>
  <c r="M225" i="19"/>
  <c r="T161" i="20"/>
  <c r="T250" i="20"/>
  <c r="T200" i="20"/>
  <c r="T145" i="20"/>
  <c r="T184" i="20"/>
  <c r="T107" i="20"/>
  <c r="T123" i="20"/>
  <c r="T91" i="20"/>
  <c r="T23" i="20"/>
  <c r="AP161" i="20"/>
  <c r="AP184" i="20"/>
  <c r="AP123" i="20"/>
  <c r="AP200" i="20"/>
  <c r="AP145" i="20"/>
  <c r="AP107" i="20"/>
  <c r="AP250" i="20"/>
  <c r="AP23" i="20"/>
  <c r="AP91" i="20"/>
  <c r="AM80" i="20"/>
  <c r="BJ184" i="20"/>
  <c r="AS184" i="19"/>
  <c r="AT185" i="19"/>
  <c r="AU186" i="19"/>
  <c r="J191" i="19"/>
  <c r="AF191" i="19"/>
  <c r="M221" i="19"/>
  <c r="M220" i="19"/>
  <c r="M53" i="19" s="1"/>
  <c r="AJ220" i="19"/>
  <c r="AH229" i="19"/>
  <c r="AH230" i="19"/>
  <c r="AH228" i="19"/>
  <c r="AH83" i="19" s="1"/>
  <c r="L19" i="20"/>
  <c r="L243" i="20" s="1"/>
  <c r="M8" i="20"/>
  <c r="M11" i="20" s="1"/>
  <c r="M17" i="20" s="1"/>
  <c r="M12" i="20" s="1"/>
  <c r="M13" i="20" s="1"/>
  <c r="AI8" i="20"/>
  <c r="G44" i="20"/>
  <c r="G49" i="20" s="1"/>
  <c r="G46" i="20" s="1"/>
  <c r="G125" i="20" s="1"/>
  <c r="AJ78" i="20"/>
  <c r="AJ127" i="20" s="1"/>
  <c r="AH59" i="20"/>
  <c r="AH60" i="20" s="1"/>
  <c r="AH65" i="20" s="1"/>
  <c r="AH62" i="20" s="1"/>
  <c r="AH126" i="20" s="1"/>
  <c r="AU185" i="19"/>
  <c r="AV186" i="19"/>
  <c r="K191" i="19"/>
  <c r="AG191" i="19"/>
  <c r="G216" i="19"/>
  <c r="G38" i="19" s="1"/>
  <c r="N221" i="19"/>
  <c r="N220" i="19"/>
  <c r="N222" i="19"/>
  <c r="O131" i="20"/>
  <c r="M128" i="20"/>
  <c r="M132" i="20" s="1"/>
  <c r="R134" i="20"/>
  <c r="AW59" i="20"/>
  <c r="Q8" i="20"/>
  <c r="AL19" i="20"/>
  <c r="AL243" i="20" s="1"/>
  <c r="AM8" i="20"/>
  <c r="AM44" i="20"/>
  <c r="AM49" i="20" s="1"/>
  <c r="AM46" i="20" s="1"/>
  <c r="AM125" i="20" s="1"/>
  <c r="U76" i="20"/>
  <c r="U81" i="20" s="1"/>
  <c r="U78" i="20" s="1"/>
  <c r="U127" i="20" s="1"/>
  <c r="AQ76" i="20"/>
  <c r="AQ81" i="20" s="1"/>
  <c r="AQ78" i="20" s="1"/>
  <c r="AQ127" i="20" s="1"/>
  <c r="AP104" i="20"/>
  <c r="AP10" i="20" s="1"/>
  <c r="AP11" i="20" s="1"/>
  <c r="AP17" i="20" s="1"/>
  <c r="AP43" i="20"/>
  <c r="AI87" i="20"/>
  <c r="AT179" i="19"/>
  <c r="AY229" i="19"/>
  <c r="D218" i="19"/>
  <c r="D38" i="19" s="1"/>
  <c r="AJ222" i="19"/>
  <c r="D224" i="19"/>
  <c r="D225" i="19"/>
  <c r="D226" i="19"/>
  <c r="Z224" i="19"/>
  <c r="Z225" i="19"/>
  <c r="AR76" i="20"/>
  <c r="AR81" i="20" s="1"/>
  <c r="AR78" i="20" s="1"/>
  <c r="AR127" i="20" s="1"/>
  <c r="AC104" i="20"/>
  <c r="AC10" i="20" s="1"/>
  <c r="AC11" i="20" s="1"/>
  <c r="AC17" i="20" s="1"/>
  <c r="AK59" i="20"/>
  <c r="AU179" i="19"/>
  <c r="AA217" i="19"/>
  <c r="AA218" i="19"/>
  <c r="P17" i="20"/>
  <c r="P12" i="20" s="1"/>
  <c r="P13" i="20" s="1"/>
  <c r="R19" i="20"/>
  <c r="R243" i="20" s="1"/>
  <c r="S8" i="20"/>
  <c r="AN19" i="20"/>
  <c r="AN243" i="20" s="1"/>
  <c r="AO8" i="20"/>
  <c r="AO11" i="20" s="1"/>
  <c r="AO17" i="20" s="1"/>
  <c r="X27" i="20"/>
  <c r="X32" i="20" s="1"/>
  <c r="X29" i="20" s="1"/>
  <c r="X124" i="20" s="1"/>
  <c r="S44" i="20"/>
  <c r="S49" i="20" s="1"/>
  <c r="S46" i="20" s="1"/>
  <c r="S125" i="20" s="1"/>
  <c r="AS26" i="20"/>
  <c r="AS27" i="20" s="1"/>
  <c r="AS32" i="20" s="1"/>
  <c r="AS29" i="20" s="1"/>
  <c r="AS124" i="20" s="1"/>
  <c r="AV179" i="19"/>
  <c r="AV168" i="19"/>
  <c r="AB217" i="19"/>
  <c r="AB218" i="19"/>
  <c r="Q11" i="20"/>
  <c r="Q17" i="20" s="1"/>
  <c r="Q12" i="20" s="1"/>
  <c r="Q13" i="20" s="1"/>
  <c r="C27" i="20"/>
  <c r="C32" i="20" s="1"/>
  <c r="C29" i="20" s="1"/>
  <c r="C124" i="20" s="1"/>
  <c r="C131" i="20" s="1"/>
  <c r="AU27" i="20"/>
  <c r="AU32" i="20" s="1"/>
  <c r="AU29" i="20" s="1"/>
  <c r="AU124" i="20" s="1"/>
  <c r="T44" i="20"/>
  <c r="T49" i="20" s="1"/>
  <c r="T46" i="20" s="1"/>
  <c r="T125" i="20" s="1"/>
  <c r="BA199" i="19"/>
  <c r="AC217" i="19"/>
  <c r="AC38" i="19" s="1"/>
  <c r="AC218" i="19"/>
  <c r="N250" i="20"/>
  <c r="N200" i="20"/>
  <c r="N145" i="20"/>
  <c r="N123" i="20"/>
  <c r="N91" i="20"/>
  <c r="N107" i="20"/>
  <c r="N23" i="20"/>
  <c r="N161" i="20"/>
  <c r="N184" i="20"/>
  <c r="AJ250" i="20"/>
  <c r="AJ200" i="20"/>
  <c r="AJ145" i="20"/>
  <c r="AJ123" i="20"/>
  <c r="AJ161" i="20"/>
  <c r="AJ184" i="20"/>
  <c r="AJ91" i="20"/>
  <c r="AJ23" i="20"/>
  <c r="AJ107" i="20"/>
  <c r="BF200" i="20"/>
  <c r="BF145" i="20"/>
  <c r="BF123" i="20"/>
  <c r="BF91" i="20"/>
  <c r="BF161" i="20"/>
  <c r="BF107" i="20"/>
  <c r="BF23" i="20"/>
  <c r="P247" i="20"/>
  <c r="D131" i="20"/>
  <c r="AK44" i="20"/>
  <c r="AK49" i="20" s="1"/>
  <c r="AK46" i="20" s="1"/>
  <c r="AK125" i="20" s="1"/>
  <c r="AT26" i="20"/>
  <c r="AT27" i="20" s="1"/>
  <c r="AT32" i="20" s="1"/>
  <c r="AT29" i="20" s="1"/>
  <c r="AT124" i="20" s="1"/>
  <c r="AF120" i="20"/>
  <c r="AF16" i="20" s="1"/>
  <c r="AF48" i="20"/>
  <c r="AL71" i="20"/>
  <c r="AF44" i="21"/>
  <c r="AF49" i="21" s="1"/>
  <c r="AF46" i="21" s="1"/>
  <c r="AF124" i="21" s="1"/>
  <c r="O250" i="20"/>
  <c r="O145" i="20"/>
  <c r="O123" i="20"/>
  <c r="O161" i="20"/>
  <c r="O200" i="20"/>
  <c r="O91" i="20"/>
  <c r="O184" i="20"/>
  <c r="O23" i="20"/>
  <c r="AK250" i="20"/>
  <c r="AK145" i="20"/>
  <c r="AK123" i="20"/>
  <c r="AK161" i="20"/>
  <c r="AK184" i="20"/>
  <c r="AK91" i="20"/>
  <c r="AK23" i="20"/>
  <c r="AK107" i="20"/>
  <c r="BG145" i="20"/>
  <c r="BG123" i="20"/>
  <c r="BG161" i="20"/>
  <c r="BG200" i="20"/>
  <c r="BG91" i="20"/>
  <c r="BG23" i="20"/>
  <c r="BG107" i="20"/>
  <c r="BG184" i="20"/>
  <c r="S11" i="20"/>
  <c r="S17" i="20" s="1"/>
  <c r="E131" i="20"/>
  <c r="Y62" i="20"/>
  <c r="Y126" i="20" s="1"/>
  <c r="AU26" i="20"/>
  <c r="AG120" i="20"/>
  <c r="AG16" i="20" s="1"/>
  <c r="AG48" i="20"/>
  <c r="N247" i="20"/>
  <c r="BA196" i="19"/>
  <c r="W222" i="19"/>
  <c r="W220" i="19"/>
  <c r="W53" i="19" s="1"/>
  <c r="P250" i="20"/>
  <c r="P145" i="20"/>
  <c r="P123" i="20"/>
  <c r="P161" i="20"/>
  <c r="P200" i="20"/>
  <c r="P91" i="20"/>
  <c r="P107" i="20"/>
  <c r="P23" i="20"/>
  <c r="P184" i="20"/>
  <c r="AL250" i="20"/>
  <c r="AL145" i="20"/>
  <c r="AL123" i="20"/>
  <c r="AL161" i="20"/>
  <c r="AL184" i="20"/>
  <c r="AL91" i="20"/>
  <c r="AL23" i="20"/>
  <c r="AL107" i="20"/>
  <c r="BH145" i="20"/>
  <c r="BH123" i="20"/>
  <c r="BH161" i="20"/>
  <c r="BH200" i="20"/>
  <c r="BH91" i="20"/>
  <c r="BH23" i="20"/>
  <c r="BH107" i="20"/>
  <c r="BH184" i="20"/>
  <c r="AB12" i="20"/>
  <c r="AB13" i="20" s="1"/>
  <c r="AB19" i="20"/>
  <c r="AB243" i="20" s="1"/>
  <c r="AG26" i="20"/>
  <c r="AG27" i="20" s="1"/>
  <c r="AG32" i="20" s="1"/>
  <c r="AG29" i="20" s="1"/>
  <c r="AG124" i="20" s="1"/>
  <c r="F250" i="21"/>
  <c r="F161" i="21"/>
  <c r="F200" i="21"/>
  <c r="F184" i="21"/>
  <c r="F145" i="21"/>
  <c r="F107" i="21"/>
  <c r="F91" i="21"/>
  <c r="F123" i="21"/>
  <c r="F23" i="21"/>
  <c r="AB250" i="21"/>
  <c r="AB161" i="21"/>
  <c r="AB200" i="21"/>
  <c r="AB145" i="21"/>
  <c r="AB107" i="21"/>
  <c r="AB123" i="21"/>
  <c r="AB23" i="21"/>
  <c r="AB91" i="21"/>
  <c r="AX250" i="21"/>
  <c r="AX161" i="21"/>
  <c r="AX145" i="21"/>
  <c r="AX200" i="21"/>
  <c r="AX184" i="21"/>
  <c r="AX123" i="21"/>
  <c r="AX107" i="21"/>
  <c r="AX23" i="21"/>
  <c r="AX91" i="21"/>
  <c r="BB4" i="21"/>
  <c r="J218" i="19"/>
  <c r="J216" i="19"/>
  <c r="X222" i="19"/>
  <c r="X220" i="19"/>
  <c r="X53" i="19" s="1"/>
  <c r="L228" i="19"/>
  <c r="L83" i="19" s="1"/>
  <c r="Q250" i="20"/>
  <c r="Q145" i="20"/>
  <c r="Q123" i="20"/>
  <c r="Q200" i="20"/>
  <c r="Q91" i="20"/>
  <c r="Q184" i="20"/>
  <c r="Q161" i="20"/>
  <c r="Q23" i="20"/>
  <c r="AM250" i="20"/>
  <c r="AM145" i="20"/>
  <c r="AM123" i="20"/>
  <c r="AM184" i="20"/>
  <c r="AM161" i="20"/>
  <c r="AM91" i="20"/>
  <c r="AM107" i="20"/>
  <c r="AM23" i="20"/>
  <c r="BI145" i="20"/>
  <c r="BI123" i="20"/>
  <c r="BI200" i="20"/>
  <c r="BI91" i="20"/>
  <c r="BI161" i="20"/>
  <c r="BI184" i="20"/>
  <c r="BI107" i="20"/>
  <c r="BI23" i="20"/>
  <c r="B44" i="20"/>
  <c r="B49" i="20" s="1"/>
  <c r="B46" i="20" s="1"/>
  <c r="B125" i="20" s="1"/>
  <c r="I128" i="20"/>
  <c r="I132" i="20" s="1"/>
  <c r="AO59" i="20"/>
  <c r="AO60" i="20" s="1"/>
  <c r="AO65" i="20" s="1"/>
  <c r="AO62" i="20" s="1"/>
  <c r="AO126" i="20" s="1"/>
  <c r="AJ8" i="20"/>
  <c r="T27" i="20"/>
  <c r="T32" i="20" s="1"/>
  <c r="T29" i="20" s="1"/>
  <c r="T124" i="20" s="1"/>
  <c r="G62" i="20"/>
  <c r="G126" i="20" s="1"/>
  <c r="AC60" i="20"/>
  <c r="AC65" i="20" s="1"/>
  <c r="AC62" i="20" s="1"/>
  <c r="AC126" i="20" s="1"/>
  <c r="AV75" i="20"/>
  <c r="AV76" i="20" s="1"/>
  <c r="AV81" i="20" s="1"/>
  <c r="AV78" i="20" s="1"/>
  <c r="AV127" i="20" s="1"/>
  <c r="W80" i="20"/>
  <c r="AO80" i="20"/>
  <c r="V226" i="19"/>
  <c r="V225" i="19"/>
  <c r="V224" i="19"/>
  <c r="V68" i="19" s="1"/>
  <c r="AR226" i="19"/>
  <c r="AR225" i="19"/>
  <c r="AR224" i="19"/>
  <c r="AR68" i="19" s="1"/>
  <c r="U228" i="19"/>
  <c r="U83" i="19" s="1"/>
  <c r="AW257" i="19"/>
  <c r="AW14" i="19" s="1"/>
  <c r="W161" i="20"/>
  <c r="W184" i="20"/>
  <c r="W250" i="20"/>
  <c r="W107" i="20"/>
  <c r="W123" i="20"/>
  <c r="W200" i="20"/>
  <c r="W91" i="20"/>
  <c r="W23" i="20"/>
  <c r="AS161" i="20"/>
  <c r="AS184" i="20"/>
  <c r="AS123" i="20"/>
  <c r="AS250" i="20"/>
  <c r="AS145" i="20"/>
  <c r="AS107" i="20"/>
  <c r="AS200" i="20"/>
  <c r="AS91" i="20"/>
  <c r="BO161" i="20"/>
  <c r="BO184" i="20"/>
  <c r="BO123" i="20"/>
  <c r="BO200" i="20"/>
  <c r="BO91" i="20"/>
  <c r="BO145" i="20"/>
  <c r="N19" i="20"/>
  <c r="N243" i="20" s="1"/>
  <c r="AK8" i="20"/>
  <c r="AK11" i="20" s="1"/>
  <c r="AK17" i="20" s="1"/>
  <c r="U27" i="20"/>
  <c r="U32" i="20" s="1"/>
  <c r="U29" i="20" s="1"/>
  <c r="U124" i="20" s="1"/>
  <c r="AQ27" i="20"/>
  <c r="AQ32" i="20" s="1"/>
  <c r="AQ29" i="20" s="1"/>
  <c r="AQ124" i="20" s="1"/>
  <c r="H62" i="20"/>
  <c r="H126" i="20" s="1"/>
  <c r="AD60" i="20"/>
  <c r="AD65" i="20" s="1"/>
  <c r="AD62" i="20" s="1"/>
  <c r="AD126" i="20" s="1"/>
  <c r="AU62" i="20"/>
  <c r="AU126" i="20" s="1"/>
  <c r="Q78" i="20"/>
  <c r="Q127" i="20" s="1"/>
  <c r="AD120" i="20"/>
  <c r="AD16" i="20" s="1"/>
  <c r="AD48" i="20"/>
  <c r="AD46" i="20" s="1"/>
  <c r="AD125" i="20" s="1"/>
  <c r="AP217" i="19"/>
  <c r="AP38" i="19" s="1"/>
  <c r="L222" i="19"/>
  <c r="L221" i="19"/>
  <c r="L220" i="19"/>
  <c r="L53" i="19" s="1"/>
  <c r="AH222" i="19"/>
  <c r="AH221" i="19"/>
  <c r="AH220" i="19"/>
  <c r="AH53" i="19" s="1"/>
  <c r="AQ225" i="19"/>
  <c r="AQ68" i="19" s="1"/>
  <c r="AJ229" i="19"/>
  <c r="AX257" i="19"/>
  <c r="AX14" i="19" s="1"/>
  <c r="T247" i="20"/>
  <c r="AS46" i="20"/>
  <c r="AS125" i="20" s="1"/>
  <c r="L128" i="20"/>
  <c r="L134" i="20" s="1"/>
  <c r="L132" i="20"/>
  <c r="T104" i="20"/>
  <c r="T10" i="20" s="1"/>
  <c r="T11" i="20" s="1"/>
  <c r="T17" i="20" s="1"/>
  <c r="T43" i="20"/>
  <c r="AW104" i="20"/>
  <c r="AW10" i="20" s="1"/>
  <c r="AW11" i="20" s="1"/>
  <c r="AW17" i="20" s="1"/>
  <c r="AW43" i="20"/>
  <c r="AH75" i="20"/>
  <c r="AH76" i="20" s="1"/>
  <c r="AH81" i="20" s="1"/>
  <c r="AH78" i="20" s="1"/>
  <c r="AH127" i="20" s="1"/>
  <c r="AK64" i="20"/>
  <c r="Y80" i="20"/>
  <c r="T217" i="19"/>
  <c r="T38" i="19" s="1"/>
  <c r="AX217" i="19"/>
  <c r="AF221" i="19"/>
  <c r="AF53" i="19" s="1"/>
  <c r="U225" i="19"/>
  <c r="U68" i="19" s="1"/>
  <c r="AX225" i="19"/>
  <c r="N229" i="19"/>
  <c r="N83" i="19" s="1"/>
  <c r="F250" i="20"/>
  <c r="F184" i="20"/>
  <c r="F161" i="20"/>
  <c r="F145" i="20"/>
  <c r="F200" i="20"/>
  <c r="F107" i="20"/>
  <c r="F23" i="20"/>
  <c r="AB250" i="20"/>
  <c r="AB184" i="20"/>
  <c r="AB107" i="20"/>
  <c r="AB145" i="20"/>
  <c r="AB123" i="20"/>
  <c r="AB91" i="20"/>
  <c r="AB161" i="20"/>
  <c r="AB23" i="20"/>
  <c r="AX250" i="20"/>
  <c r="AX184" i="20"/>
  <c r="AX161" i="20"/>
  <c r="AX145" i="20"/>
  <c r="AX200" i="20"/>
  <c r="AX107" i="20"/>
  <c r="AX123" i="20"/>
  <c r="AX23" i="20"/>
  <c r="AX91" i="20"/>
  <c r="X247" i="20"/>
  <c r="AW44" i="20"/>
  <c r="AW49" i="20" s="1"/>
  <c r="AW46" i="20" s="1"/>
  <c r="AW125" i="20" s="1"/>
  <c r="V76" i="20"/>
  <c r="V81" i="20" s="1"/>
  <c r="V78" i="20" s="1"/>
  <c r="V127" i="20" s="1"/>
  <c r="V104" i="20"/>
  <c r="V10" i="20" s="1"/>
  <c r="V11" i="20" s="1"/>
  <c r="V17" i="20" s="1"/>
  <c r="V43" i="20"/>
  <c r="AE104" i="20"/>
  <c r="AE10" i="20" s="1"/>
  <c r="AE11" i="20" s="1"/>
  <c r="AE17" i="20" s="1"/>
  <c r="X64" i="20"/>
  <c r="T19" i="20"/>
  <c r="T243" i="20" s="1"/>
  <c r="AP19" i="20"/>
  <c r="AP243" i="20" s="1"/>
  <c r="AW27" i="20"/>
  <c r="AW32" i="20" s="1"/>
  <c r="AW29" i="20" s="1"/>
  <c r="AW124" i="20" s="1"/>
  <c r="AB44" i="20"/>
  <c r="AB49" i="20" s="1"/>
  <c r="AB46" i="20" s="1"/>
  <c r="AB125" i="20" s="1"/>
  <c r="W104" i="20"/>
  <c r="W10" i="20" s="1"/>
  <c r="W11" i="20" s="1"/>
  <c r="W17" i="20" s="1"/>
  <c r="W43" i="20"/>
  <c r="W44" i="20" s="1"/>
  <c r="W49" i="20" s="1"/>
  <c r="W46" i="20" s="1"/>
  <c r="W125" i="20" s="1"/>
  <c r="AL43" i="20"/>
  <c r="AL44" i="20" s="1"/>
  <c r="AL49" i="20" s="1"/>
  <c r="AV120" i="20"/>
  <c r="AV16" i="20" s="1"/>
  <c r="J197" i="20"/>
  <c r="AF197" i="20"/>
  <c r="N42" i="21"/>
  <c r="N44" i="21" s="1"/>
  <c r="N49" i="21" s="1"/>
  <c r="N46" i="21" s="1"/>
  <c r="N124" i="21" s="1"/>
  <c r="N11" i="21"/>
  <c r="N17" i="21" s="1"/>
  <c r="N12" i="21" s="1"/>
  <c r="N13" i="21" s="1"/>
  <c r="N6" i="21"/>
  <c r="AW224" i="19"/>
  <c r="U218" i="19"/>
  <c r="U217" i="19"/>
  <c r="AQ218" i="19"/>
  <c r="AQ217" i="19"/>
  <c r="W217" i="19"/>
  <c r="W38" i="19" s="1"/>
  <c r="AW220" i="19"/>
  <c r="AW222" i="19"/>
  <c r="B228" i="19"/>
  <c r="B83" i="19" s="1"/>
  <c r="O8" i="20"/>
  <c r="O11" i="20" s="1"/>
  <c r="O17" i="20" s="1"/>
  <c r="X104" i="20"/>
  <c r="X10" i="20" s="1"/>
  <c r="X11" i="20" s="1"/>
  <c r="X17" i="20" s="1"/>
  <c r="X43" i="20"/>
  <c r="AB59" i="20"/>
  <c r="K197" i="20"/>
  <c r="AG197" i="20"/>
  <c r="AX216" i="19"/>
  <c r="AX222" i="19"/>
  <c r="AX224" i="19"/>
  <c r="AX223" i="19"/>
  <c r="AX226" i="19" s="1"/>
  <c r="AX220" i="19"/>
  <c r="D12" i="20"/>
  <c r="D13" i="20" s="1"/>
  <c r="D19" i="20"/>
  <c r="D243" i="20" s="1"/>
  <c r="E247" i="20"/>
  <c r="AA247" i="20"/>
  <c r="H29" i="20"/>
  <c r="H124" i="20" s="1"/>
  <c r="AP44" i="20"/>
  <c r="AP49" i="20" s="1"/>
  <c r="AP46" i="20" s="1"/>
  <c r="AP125" i="20" s="1"/>
  <c r="C134" i="20"/>
  <c r="Y78" i="20"/>
  <c r="Y127" i="20" s="1"/>
  <c r="AU76" i="20"/>
  <c r="AU81" i="20" s="1"/>
  <c r="AU78" i="20" s="1"/>
  <c r="AU127" i="20" s="1"/>
  <c r="Y104" i="20"/>
  <c r="Y10" i="20" s="1"/>
  <c r="Y11" i="20" s="1"/>
  <c r="Y17" i="20" s="1"/>
  <c r="Y43" i="20"/>
  <c r="Y44" i="20" s="1"/>
  <c r="Y49" i="20" s="1"/>
  <c r="Y46" i="20" s="1"/>
  <c r="Y125" i="20" s="1"/>
  <c r="AM104" i="20"/>
  <c r="AM10" i="20" s="1"/>
  <c r="AM43" i="20"/>
  <c r="AW120" i="20"/>
  <c r="AW16" i="20" s="1"/>
  <c r="AY109" i="20"/>
  <c r="AY195" i="19"/>
  <c r="AZ195" i="19" s="1"/>
  <c r="AY200" i="19"/>
  <c r="AY219" i="19" s="1"/>
  <c r="AY201" i="19"/>
  <c r="J221" i="19"/>
  <c r="J53" i="19" s="1"/>
  <c r="AM221" i="19"/>
  <c r="AM53" i="19" s="1"/>
  <c r="J250" i="20"/>
  <c r="J184" i="20"/>
  <c r="J200" i="20"/>
  <c r="J145" i="20"/>
  <c r="J161" i="20"/>
  <c r="J107" i="20"/>
  <c r="J23" i="20"/>
  <c r="J91" i="20"/>
  <c r="AF250" i="20"/>
  <c r="AF184" i="20"/>
  <c r="AF200" i="20"/>
  <c r="AF123" i="20"/>
  <c r="AF145" i="20"/>
  <c r="AF161" i="20"/>
  <c r="AF23" i="20"/>
  <c r="AF91" i="20"/>
  <c r="BB184" i="20"/>
  <c r="BB200" i="20"/>
  <c r="BB145" i="20"/>
  <c r="BB107" i="20"/>
  <c r="BB123" i="20"/>
  <c r="BB91" i="20"/>
  <c r="BB23" i="20"/>
  <c r="BB161" i="20"/>
  <c r="F247" i="20"/>
  <c r="AB247" i="20"/>
  <c r="I29" i="20"/>
  <c r="I124" i="20" s="1"/>
  <c r="AE44" i="20"/>
  <c r="AE49" i="20" s="1"/>
  <c r="AE46" i="20" s="1"/>
  <c r="AE125" i="20" s="1"/>
  <c r="C133" i="20"/>
  <c r="D134" i="20"/>
  <c r="Z78" i="20"/>
  <c r="Z127" i="20" s="1"/>
  <c r="Z104" i="20"/>
  <c r="Z10" i="20" s="1"/>
  <c r="Z11" i="20" s="1"/>
  <c r="Z17" i="20" s="1"/>
  <c r="Z43" i="20"/>
  <c r="Z44" i="20" s="1"/>
  <c r="Z49" i="20" s="1"/>
  <c r="Z46" i="20" s="1"/>
  <c r="Z125" i="20" s="1"/>
  <c r="AH104" i="20"/>
  <c r="AH10" i="20" s="1"/>
  <c r="V120" i="20"/>
  <c r="V16" i="20" s="1"/>
  <c r="V48" i="20"/>
  <c r="AJ120" i="20"/>
  <c r="AJ16" i="20" s="1"/>
  <c r="AJ48" i="20"/>
  <c r="Z64" i="20"/>
  <c r="W145" i="20"/>
  <c r="AZ196" i="19"/>
  <c r="AZ197" i="19"/>
  <c r="AZ198" i="19"/>
  <c r="AZ199" i="19"/>
  <c r="AZ200" i="19"/>
  <c r="AZ201" i="19"/>
  <c r="AZ202" i="19"/>
  <c r="BA202" i="19" s="1"/>
  <c r="AZ203" i="19"/>
  <c r="BA203" i="19" s="1"/>
  <c r="AZ204" i="19"/>
  <c r="BA204" i="19" s="1"/>
  <c r="AZ205" i="19"/>
  <c r="AZ206" i="19"/>
  <c r="AW207" i="19"/>
  <c r="AT217" i="19"/>
  <c r="AT216" i="19"/>
  <c r="AT38" i="19" s="1"/>
  <c r="U216" i="19"/>
  <c r="AQ216" i="19"/>
  <c r="K221" i="19"/>
  <c r="K53" i="19" s="1"/>
  <c r="AS226" i="19"/>
  <c r="AS68" i="19" s="1"/>
  <c r="I19" i="20"/>
  <c r="I243" i="20" s="1"/>
  <c r="I12" i="20"/>
  <c r="I13" i="20" s="1"/>
  <c r="V44" i="20"/>
  <c r="V49" i="20" s="1"/>
  <c r="V46" i="20" s="1"/>
  <c r="V125" i="20" s="1"/>
  <c r="AR44" i="20"/>
  <c r="AR49" i="20" s="1"/>
  <c r="AR46" i="20" s="1"/>
  <c r="AR125" i="20" s="1"/>
  <c r="R133" i="20"/>
  <c r="D133" i="20"/>
  <c r="AN104" i="20"/>
  <c r="AN10" i="20" s="1"/>
  <c r="AN11" i="20" s="1"/>
  <c r="AN17" i="20" s="1"/>
  <c r="AN12" i="20" s="1"/>
  <c r="AN13" i="20" s="1"/>
  <c r="AX207" i="19"/>
  <c r="V216" i="19"/>
  <c r="V38" i="19" s="1"/>
  <c r="AR216" i="19"/>
  <c r="AR38" i="19" s="1"/>
  <c r="AJ230" i="19"/>
  <c r="L29" i="20"/>
  <c r="L124" i="20" s="1"/>
  <c r="L131" i="20" s="1"/>
  <c r="AD104" i="20"/>
  <c r="AD10" i="20" s="1"/>
  <c r="AD11" i="20" s="1"/>
  <c r="AD17" i="20" s="1"/>
  <c r="AD59" i="20"/>
  <c r="AD26" i="20"/>
  <c r="AD27" i="20" s="1"/>
  <c r="AD32" i="20" s="1"/>
  <c r="AD29" i="20" s="1"/>
  <c r="AD124" i="20" s="1"/>
  <c r="AR26" i="20"/>
  <c r="AR27" i="20" s="1"/>
  <c r="AR32" i="20" s="1"/>
  <c r="AR29" i="20" s="1"/>
  <c r="AR124" i="20" s="1"/>
  <c r="W120" i="20"/>
  <c r="W16" i="20" s="1"/>
  <c r="W48" i="20"/>
  <c r="AB200" i="20"/>
  <c r="AU247" i="20"/>
  <c r="G27" i="20"/>
  <c r="G32" i="20" s="1"/>
  <c r="G29" i="20" s="1"/>
  <c r="G124" i="20" s="1"/>
  <c r="AC27" i="20"/>
  <c r="AC32" i="20" s="1"/>
  <c r="AC29" i="20" s="1"/>
  <c r="AC124" i="20" s="1"/>
  <c r="X44" i="20"/>
  <c r="X49" i="20" s="1"/>
  <c r="X46" i="20" s="1"/>
  <c r="X125" i="20" s="1"/>
  <c r="AW60" i="20"/>
  <c r="AW65" i="20" s="1"/>
  <c r="AW62" i="20" s="1"/>
  <c r="AW126" i="20" s="1"/>
  <c r="W76" i="20"/>
  <c r="W81" i="20" s="1"/>
  <c r="W78" i="20" s="1"/>
  <c r="W127" i="20" s="1"/>
  <c r="AS76" i="20"/>
  <c r="AS81" i="20" s="1"/>
  <c r="AS78" i="20" s="1"/>
  <c r="AS127" i="20" s="1"/>
  <c r="AA104" i="20"/>
  <c r="AA10" i="20" s="1"/>
  <c r="AA11" i="20" s="1"/>
  <c r="AA17" i="20" s="1"/>
  <c r="W59" i="20"/>
  <c r="W60" i="20" s="1"/>
  <c r="W65" i="20" s="1"/>
  <c r="W62" i="20" s="1"/>
  <c r="W126" i="20" s="1"/>
  <c r="U75" i="20"/>
  <c r="AF26" i="20"/>
  <c r="AF27" i="20" s="1"/>
  <c r="AF32" i="20" s="1"/>
  <c r="AF29" i="20" s="1"/>
  <c r="AF124" i="20" s="1"/>
  <c r="AL120" i="20"/>
  <c r="AL16" i="20" s="1"/>
  <c r="AL48" i="20"/>
  <c r="AV64" i="20"/>
  <c r="AV62" i="20" s="1"/>
  <c r="AV126" i="20" s="1"/>
  <c r="AR200" i="20"/>
  <c r="G250" i="21"/>
  <c r="G161" i="21"/>
  <c r="G200" i="21"/>
  <c r="G184" i="21"/>
  <c r="G145" i="21"/>
  <c r="G107" i="21"/>
  <c r="G91" i="21"/>
  <c r="G123" i="21"/>
  <c r="G23" i="21"/>
  <c r="AC250" i="21"/>
  <c r="AC161" i="21"/>
  <c r="AC200" i="21"/>
  <c r="AC145" i="21"/>
  <c r="AC107" i="21"/>
  <c r="AC184" i="21"/>
  <c r="AC123" i="21"/>
  <c r="AC23" i="21"/>
  <c r="AC91" i="21"/>
  <c r="AY250" i="21"/>
  <c r="AY161" i="21"/>
  <c r="AY145" i="21"/>
  <c r="AY200" i="21"/>
  <c r="AY184" i="21"/>
  <c r="AY123" i="21"/>
  <c r="AY107" i="21"/>
  <c r="AY23" i="21"/>
  <c r="AY91" i="21"/>
  <c r="AG128" i="21"/>
  <c r="AG131" i="21"/>
  <c r="V19" i="20"/>
  <c r="V243" i="20" s="1"/>
  <c r="AR19" i="20"/>
  <c r="AR243" i="20" s="1"/>
  <c r="D247" i="20"/>
  <c r="Z247" i="20"/>
  <c r="AN29" i="20"/>
  <c r="AN124" i="20" s="1"/>
  <c r="AU44" i="20"/>
  <c r="AU49" i="20" s="1"/>
  <c r="AU46" i="20" s="1"/>
  <c r="AU125" i="20" s="1"/>
  <c r="X76" i="20"/>
  <c r="X81" i="20" s="1"/>
  <c r="X78" i="20" s="1"/>
  <c r="X127" i="20" s="1"/>
  <c r="AT76" i="20"/>
  <c r="AT81" i="20" s="1"/>
  <c r="AT78" i="20" s="1"/>
  <c r="AT127" i="20" s="1"/>
  <c r="X59" i="20"/>
  <c r="X60" i="20" s="1"/>
  <c r="X65" i="20" s="1"/>
  <c r="Y120" i="20"/>
  <c r="Y16" i="20" s="1"/>
  <c r="Y48" i="20"/>
  <c r="AI64" i="20"/>
  <c r="AY113" i="20"/>
  <c r="H161" i="21"/>
  <c r="H250" i="21"/>
  <c r="H200" i="21"/>
  <c r="H184" i="21"/>
  <c r="H145" i="21"/>
  <c r="H107" i="21"/>
  <c r="H91" i="21"/>
  <c r="H123" i="21"/>
  <c r="H23" i="21"/>
  <c r="AD250" i="21"/>
  <c r="AD161" i="21"/>
  <c r="AD200" i="21"/>
  <c r="AD184" i="21"/>
  <c r="AD145" i="21"/>
  <c r="AD107" i="21"/>
  <c r="AD123" i="21"/>
  <c r="AD91" i="21"/>
  <c r="AD23" i="21"/>
  <c r="AZ161" i="21"/>
  <c r="AZ145" i="21"/>
  <c r="AZ200" i="21"/>
  <c r="AZ184" i="21"/>
  <c r="AZ107" i="21"/>
  <c r="AZ123" i="21"/>
  <c r="AZ91" i="21"/>
  <c r="AZ23" i="21"/>
  <c r="L128" i="21"/>
  <c r="L133" i="21" s="1"/>
  <c r="AH128" i="21"/>
  <c r="AH133" i="21" s="1"/>
  <c r="AH131" i="21"/>
  <c r="BL161" i="20"/>
  <c r="BL184" i="20"/>
  <c r="BL200" i="20"/>
  <c r="BL107" i="20"/>
  <c r="BL123" i="20"/>
  <c r="BL91" i="20"/>
  <c r="C11" i="20"/>
  <c r="C17" i="20" s="1"/>
  <c r="G247" i="20"/>
  <c r="AC247" i="20"/>
  <c r="I60" i="20"/>
  <c r="I65" i="20" s="1"/>
  <c r="I62" i="20" s="1"/>
  <c r="I126" i="20" s="1"/>
  <c r="Z59" i="20"/>
  <c r="Z60" i="20" s="1"/>
  <c r="Z65" i="20" s="1"/>
  <c r="AY112" i="20"/>
  <c r="U161" i="20"/>
  <c r="U250" i="20"/>
  <c r="U145" i="20"/>
  <c r="U107" i="20"/>
  <c r="U184" i="20"/>
  <c r="U123" i="20"/>
  <c r="U200" i="20"/>
  <c r="U91" i="20"/>
  <c r="AQ161" i="20"/>
  <c r="AQ184" i="20"/>
  <c r="AQ107" i="20"/>
  <c r="AQ123" i="20"/>
  <c r="AQ145" i="20"/>
  <c r="AQ250" i="20"/>
  <c r="AQ200" i="20"/>
  <c r="BM161" i="20"/>
  <c r="BM107" i="20"/>
  <c r="BM184" i="20"/>
  <c r="BM200" i="20"/>
  <c r="BM123" i="20"/>
  <c r="BM91" i="20"/>
  <c r="U23" i="20"/>
  <c r="AY34" i="20"/>
  <c r="J60" i="20"/>
  <c r="J65" i="20" s="1"/>
  <c r="J62" i="20" s="1"/>
  <c r="J126" i="20" s="1"/>
  <c r="J128" i="20" s="1"/>
  <c r="AX76" i="20"/>
  <c r="AV26" i="20"/>
  <c r="AV27" i="20" s="1"/>
  <c r="AV32" i="20" s="1"/>
  <c r="AV29" i="20" s="1"/>
  <c r="AV124" i="20" s="1"/>
  <c r="V161" i="20"/>
  <c r="V107" i="20"/>
  <c r="V250" i="20"/>
  <c r="V184" i="20"/>
  <c r="V123" i="20"/>
  <c r="V145" i="20"/>
  <c r="V200" i="20"/>
  <c r="V91" i="20"/>
  <c r="AR161" i="20"/>
  <c r="AR107" i="20"/>
  <c r="AR123" i="20"/>
  <c r="AR184" i="20"/>
  <c r="AR145" i="20"/>
  <c r="AR250" i="20"/>
  <c r="BN161" i="20"/>
  <c r="BN107" i="20"/>
  <c r="BN123" i="20"/>
  <c r="BN200" i="20"/>
  <c r="BN91" i="20"/>
  <c r="BN184" i="20"/>
  <c r="V23" i="20"/>
  <c r="K60" i="20"/>
  <c r="K65" i="20" s="1"/>
  <c r="K62" i="20" s="1"/>
  <c r="K126" i="20" s="1"/>
  <c r="AA59" i="20"/>
  <c r="AT59" i="20"/>
  <c r="AT60" i="20" s="1"/>
  <c r="AT65" i="20" s="1"/>
  <c r="AT62" i="20" s="1"/>
  <c r="AT126" i="20" s="1"/>
  <c r="AW26" i="20"/>
  <c r="AP120" i="20"/>
  <c r="AP16" i="20" s="1"/>
  <c r="AP48" i="20"/>
  <c r="AF247" i="20"/>
  <c r="P29" i="20"/>
  <c r="P124" i="20" s="1"/>
  <c r="L60" i="20"/>
  <c r="L65" i="20" s="1"/>
  <c r="L62" i="20" s="1"/>
  <c r="L126" i="20" s="1"/>
  <c r="AQ120" i="20"/>
  <c r="AQ16" i="20" s="1"/>
  <c r="AQ48" i="20"/>
  <c r="AQ46" i="20" s="1"/>
  <c r="AQ125" i="20" s="1"/>
  <c r="B161" i="20"/>
  <c r="B184" i="20"/>
  <c r="B123" i="20"/>
  <c r="B107" i="20"/>
  <c r="B200" i="20"/>
  <c r="X161" i="20"/>
  <c r="X250" i="20"/>
  <c r="X184" i="20"/>
  <c r="X123" i="20"/>
  <c r="X107" i="20"/>
  <c r="X145" i="20"/>
  <c r="X200" i="20"/>
  <c r="X91" i="20"/>
  <c r="AT161" i="20"/>
  <c r="AT184" i="20"/>
  <c r="AT123" i="20"/>
  <c r="AT250" i="20"/>
  <c r="AT200" i="20"/>
  <c r="AT107" i="20"/>
  <c r="BP161" i="20"/>
  <c r="BP184" i="20"/>
  <c r="BP123" i="20"/>
  <c r="BP200" i="20"/>
  <c r="BP91" i="20"/>
  <c r="BP145" i="20"/>
  <c r="X23" i="20"/>
  <c r="AT104" i="20"/>
  <c r="AT10" i="20" s="1"/>
  <c r="AT11" i="20" s="1"/>
  <c r="AT17" i="20" s="1"/>
  <c r="AP75" i="20"/>
  <c r="AP76" i="20" s="1"/>
  <c r="AP81" i="20" s="1"/>
  <c r="AP78" i="20" s="1"/>
  <c r="AP127" i="20" s="1"/>
  <c r="AG75" i="20"/>
  <c r="AG76" i="20" s="1"/>
  <c r="AG81" i="20" s="1"/>
  <c r="AG78" i="20" s="1"/>
  <c r="AG127" i="20" s="1"/>
  <c r="L247" i="20"/>
  <c r="AH247" i="20"/>
  <c r="K44" i="20"/>
  <c r="K49" i="20" s="1"/>
  <c r="K46" i="20" s="1"/>
  <c r="K125" i="20" s="1"/>
  <c r="AG44" i="20"/>
  <c r="AG49" i="20" s="1"/>
  <c r="AG46" i="20" s="1"/>
  <c r="AG125" i="20" s="1"/>
  <c r="AF43" i="20"/>
  <c r="AF44" i="20" s="1"/>
  <c r="AF49" i="20" s="1"/>
  <c r="AF46" i="20" s="1"/>
  <c r="AF125" i="20" s="1"/>
  <c r="AU104" i="20"/>
  <c r="AU10" i="20" s="1"/>
  <c r="AU11" i="20" s="1"/>
  <c r="AU17" i="20" s="1"/>
  <c r="AP59" i="20"/>
  <c r="AP60" i="20" s="1"/>
  <c r="AP65" i="20" s="1"/>
  <c r="AP62" i="20" s="1"/>
  <c r="AP126" i="20" s="1"/>
  <c r="AY102" i="20"/>
  <c r="AZ102" i="20" s="1"/>
  <c r="D161" i="20"/>
  <c r="D200" i="20"/>
  <c r="D123" i="20"/>
  <c r="D107" i="20"/>
  <c r="Z161" i="20"/>
  <c r="Z250" i="20"/>
  <c r="Z200" i="20"/>
  <c r="Z123" i="20"/>
  <c r="Z107" i="20"/>
  <c r="Z184" i="20"/>
  <c r="Z145" i="20"/>
  <c r="Z91" i="20"/>
  <c r="AV161" i="20"/>
  <c r="AV200" i="20"/>
  <c r="AV250" i="20"/>
  <c r="AV145" i="20"/>
  <c r="AV123" i="20"/>
  <c r="AV107" i="20"/>
  <c r="BR161" i="20"/>
  <c r="BR200" i="20"/>
  <c r="BR107" i="20"/>
  <c r="BR123" i="20"/>
  <c r="BR184" i="20"/>
  <c r="BR145" i="20"/>
  <c r="Z23" i="20"/>
  <c r="BL23" i="20"/>
  <c r="AV104" i="20"/>
  <c r="AV10" i="20" s="1"/>
  <c r="AV11" i="20" s="1"/>
  <c r="AV17" i="20" s="1"/>
  <c r="V26" i="20"/>
  <c r="V27" i="20" s="1"/>
  <c r="V32" i="20" s="1"/>
  <c r="V29" i="20" s="1"/>
  <c r="V124" i="20" s="1"/>
  <c r="AF104" i="20"/>
  <c r="AF10" i="20" s="1"/>
  <c r="AF11" i="20" s="1"/>
  <c r="AF17" i="20" s="1"/>
  <c r="AS120" i="20"/>
  <c r="AS16" i="20" s="1"/>
  <c r="T80" i="20"/>
  <c r="AK80" i="20"/>
  <c r="AK78" i="20" s="1"/>
  <c r="AK127" i="20" s="1"/>
  <c r="AY115" i="20"/>
  <c r="P133" i="20"/>
  <c r="E184" i="20"/>
  <c r="E161" i="20"/>
  <c r="E145" i="20"/>
  <c r="E200" i="20"/>
  <c r="AA250" i="20"/>
  <c r="AA184" i="20"/>
  <c r="AA107" i="20"/>
  <c r="AA145" i="20"/>
  <c r="AA123" i="20"/>
  <c r="AA200" i="20"/>
  <c r="AA91" i="20"/>
  <c r="AA161" i="20"/>
  <c r="AW184" i="20"/>
  <c r="AW250" i="20"/>
  <c r="AW161" i="20"/>
  <c r="AW145" i="20"/>
  <c r="AW200" i="20"/>
  <c r="AW123" i="20"/>
  <c r="AW107" i="20"/>
  <c r="AW91" i="20"/>
  <c r="BB4" i="20"/>
  <c r="AZ5" i="20"/>
  <c r="AZ7" i="20" s="1"/>
  <c r="AA23" i="20"/>
  <c r="BM23" i="20"/>
  <c r="AI44" i="20"/>
  <c r="AI49" i="20" s="1"/>
  <c r="AA43" i="20"/>
  <c r="AA44" i="20" s="1"/>
  <c r="AA49" i="20" s="1"/>
  <c r="AA46" i="20" s="1"/>
  <c r="AA125" i="20" s="1"/>
  <c r="BR91" i="20"/>
  <c r="AG43" i="20"/>
  <c r="AG104" i="20"/>
  <c r="AG10" i="20" s="1"/>
  <c r="AG11" i="20" s="1"/>
  <c r="AG17" i="20" s="1"/>
  <c r="AG12" i="20" s="1"/>
  <c r="AG13" i="20" s="1"/>
  <c r="AE120" i="20"/>
  <c r="AE16" i="20" s="1"/>
  <c r="AE48" i="20"/>
  <c r="U80" i="20"/>
  <c r="AL80" i="20"/>
  <c r="AL78" i="20" s="1"/>
  <c r="AL127" i="20" s="1"/>
  <c r="K247" i="20"/>
  <c r="C161" i="20"/>
  <c r="C200" i="20"/>
  <c r="C184" i="20"/>
  <c r="C123" i="20"/>
  <c r="C107" i="20"/>
  <c r="Y161" i="20"/>
  <c r="Y250" i="20"/>
  <c r="Y200" i="20"/>
  <c r="Y184" i="20"/>
  <c r="Y123" i="20"/>
  <c r="Y107" i="20"/>
  <c r="Y145" i="20"/>
  <c r="AU161" i="20"/>
  <c r="AU200" i="20"/>
  <c r="AU250" i="20"/>
  <c r="AU145" i="20"/>
  <c r="AU184" i="20"/>
  <c r="AU123" i="20"/>
  <c r="AU107" i="20"/>
  <c r="BQ161" i="20"/>
  <c r="BQ200" i="20"/>
  <c r="BQ107" i="20"/>
  <c r="AE247" i="20"/>
  <c r="AA76" i="20"/>
  <c r="AA81" i="20" s="1"/>
  <c r="AA78" i="20" s="1"/>
  <c r="AA127" i="20" s="1"/>
  <c r="AT80" i="20"/>
  <c r="G123" i="20"/>
  <c r="L161" i="20"/>
  <c r="AG132" i="21"/>
  <c r="H23" i="20"/>
  <c r="AH44" i="20"/>
  <c r="AH49" i="20" s="1"/>
  <c r="AH46" i="20" s="1"/>
  <c r="AH125" i="20" s="1"/>
  <c r="M60" i="20"/>
  <c r="M65" i="20" s="1"/>
  <c r="M62" i="20" s="1"/>
  <c r="M126" i="20" s="1"/>
  <c r="AI60" i="20"/>
  <c r="AI65" i="20" s="1"/>
  <c r="AI62" i="20" s="1"/>
  <c r="AI126" i="20" s="1"/>
  <c r="AC76" i="20"/>
  <c r="AC81" i="20" s="1"/>
  <c r="AC78" i="20" s="1"/>
  <c r="AC127" i="20" s="1"/>
  <c r="E78" i="20"/>
  <c r="E127" i="20" s="1"/>
  <c r="AY110" i="20"/>
  <c r="AL64" i="20"/>
  <c r="AJ60" i="20"/>
  <c r="AJ65" i="20" s="1"/>
  <c r="AJ62" i="20" s="1"/>
  <c r="AJ126" i="20" s="1"/>
  <c r="AD76" i="20"/>
  <c r="AD81" i="20" s="1"/>
  <c r="AD78" i="20" s="1"/>
  <c r="AD127" i="20" s="1"/>
  <c r="BA91" i="20"/>
  <c r="AQ59" i="20"/>
  <c r="AQ60" i="20" s="1"/>
  <c r="AQ65" i="20" s="1"/>
  <c r="AQ62" i="20" s="1"/>
  <c r="AQ126" i="20" s="1"/>
  <c r="AW75" i="20"/>
  <c r="AW76" i="20" s="1"/>
  <c r="AW81" i="20" s="1"/>
  <c r="AW78" i="20" s="1"/>
  <c r="AW127" i="20" s="1"/>
  <c r="X120" i="20"/>
  <c r="X16" i="20" s="1"/>
  <c r="AK120" i="20"/>
  <c r="AK16" i="20" s="1"/>
  <c r="AV80" i="20"/>
  <c r="BQ184" i="20"/>
  <c r="G250" i="20"/>
  <c r="G184" i="20"/>
  <c r="G200" i="20"/>
  <c r="G145" i="20"/>
  <c r="G161" i="20"/>
  <c r="AC250" i="20"/>
  <c r="AC184" i="20"/>
  <c r="AC200" i="20"/>
  <c r="AC145" i="20"/>
  <c r="AC161" i="20"/>
  <c r="AC123" i="20"/>
  <c r="AY250" i="20"/>
  <c r="AY184" i="20"/>
  <c r="AY200" i="20"/>
  <c r="AY145" i="20"/>
  <c r="AY161" i="20"/>
  <c r="AY107" i="20"/>
  <c r="M247" i="20"/>
  <c r="AI247" i="20"/>
  <c r="O60" i="20"/>
  <c r="O65" i="20" s="1"/>
  <c r="O62" i="20" s="1"/>
  <c r="O126" i="20" s="1"/>
  <c r="AK60" i="20"/>
  <c r="AK65" i="20" s="1"/>
  <c r="AR59" i="20"/>
  <c r="AR60" i="20" s="1"/>
  <c r="AR65" i="20" s="1"/>
  <c r="AR62" i="20" s="1"/>
  <c r="AR126" i="20" s="1"/>
  <c r="AY123" i="20"/>
  <c r="H184" i="20"/>
  <c r="H200" i="20"/>
  <c r="H145" i="20"/>
  <c r="H123" i="20"/>
  <c r="H161" i="20"/>
  <c r="H91" i="20"/>
  <c r="AD250" i="20"/>
  <c r="AD184" i="20"/>
  <c r="AD200" i="20"/>
  <c r="AD145" i="20"/>
  <c r="AD123" i="20"/>
  <c r="AD161" i="20"/>
  <c r="AD91" i="20"/>
  <c r="AZ184" i="20"/>
  <c r="AZ200" i="20"/>
  <c r="AZ145" i="20"/>
  <c r="AZ123" i="20"/>
  <c r="AZ107" i="20"/>
  <c r="AZ91" i="20"/>
  <c r="AJ247" i="20"/>
  <c r="K23" i="20"/>
  <c r="BC23" i="20"/>
  <c r="AL60" i="20"/>
  <c r="AL65" i="20" s="1"/>
  <c r="AS59" i="20"/>
  <c r="AS60" i="20" s="1"/>
  <c r="AS65" i="20" s="1"/>
  <c r="AS62" i="20" s="1"/>
  <c r="AS126" i="20" s="1"/>
  <c r="AC48" i="20"/>
  <c r="AC46" i="20" s="1"/>
  <c r="AC125" i="20" s="1"/>
  <c r="C197" i="20"/>
  <c r="Y197" i="20"/>
  <c r="BB203" i="20"/>
  <c r="I184" i="20"/>
  <c r="I200" i="20"/>
  <c r="I123" i="20"/>
  <c r="I161" i="20"/>
  <c r="I145" i="20"/>
  <c r="AE250" i="20"/>
  <c r="AE184" i="20"/>
  <c r="AE200" i="20"/>
  <c r="AE123" i="20"/>
  <c r="AE161" i="20"/>
  <c r="AE145" i="20"/>
  <c r="BA184" i="20"/>
  <c r="BA200" i="20"/>
  <c r="BA123" i="20"/>
  <c r="BA145" i="20"/>
  <c r="BA161" i="20"/>
  <c r="AK247" i="20"/>
  <c r="L23" i="20"/>
  <c r="BD23" i="20"/>
  <c r="Q60" i="20"/>
  <c r="Q65" i="20" s="1"/>
  <c r="Q62" i="20" s="1"/>
  <c r="Q126" i="20" s="1"/>
  <c r="AM60" i="20"/>
  <c r="AM65" i="20" s="1"/>
  <c r="AM62" i="20" s="1"/>
  <c r="AM126" i="20" s="1"/>
  <c r="AM120" i="20"/>
  <c r="AM16" i="20" s="1"/>
  <c r="BC123" i="20"/>
  <c r="BA203" i="20"/>
  <c r="AN60" i="20"/>
  <c r="AN65" i="20" s="1"/>
  <c r="AN62" i="20" s="1"/>
  <c r="AN126" i="20" s="1"/>
  <c r="Y91" i="20"/>
  <c r="AQ104" i="20"/>
  <c r="AQ10" i="20" s="1"/>
  <c r="AQ11" i="20" s="1"/>
  <c r="AQ17" i="20" s="1"/>
  <c r="Z120" i="20"/>
  <c r="Z16" i="20" s="1"/>
  <c r="AS235" i="20"/>
  <c r="AS236" i="20"/>
  <c r="AS234" i="20"/>
  <c r="AS38" i="20" s="1"/>
  <c r="K250" i="20"/>
  <c r="K184" i="20"/>
  <c r="K200" i="20"/>
  <c r="K145" i="20"/>
  <c r="K161" i="20"/>
  <c r="K91" i="20"/>
  <c r="K123" i="20"/>
  <c r="AG250" i="20"/>
  <c r="AG184" i="20"/>
  <c r="AG200" i="20"/>
  <c r="AG145" i="20"/>
  <c r="AG123" i="20"/>
  <c r="AG91" i="20"/>
  <c r="BC184" i="20"/>
  <c r="BC200" i="20"/>
  <c r="BC145" i="20"/>
  <c r="BC91" i="20"/>
  <c r="BC161" i="20"/>
  <c r="Q247" i="20"/>
  <c r="AM247" i="20"/>
  <c r="S60" i="20"/>
  <c r="S65" i="20" s="1"/>
  <c r="S62" i="20" s="1"/>
  <c r="S126" i="20" s="1"/>
  <c r="AN120" i="20"/>
  <c r="AN16" i="20" s="1"/>
  <c r="AG161" i="20"/>
  <c r="AU232" i="20"/>
  <c r="AU231" i="20"/>
  <c r="AU230" i="20"/>
  <c r="AT236" i="20"/>
  <c r="AT235" i="20"/>
  <c r="AT234" i="20"/>
  <c r="AT38" i="20" s="1"/>
  <c r="L250" i="20"/>
  <c r="L184" i="20"/>
  <c r="L200" i="20"/>
  <c r="L145" i="20"/>
  <c r="L123" i="20"/>
  <c r="L91" i="20"/>
  <c r="AH250" i="20"/>
  <c r="AH184" i="20"/>
  <c r="AH200" i="20"/>
  <c r="AH145" i="20"/>
  <c r="AH123" i="20"/>
  <c r="AH91" i="20"/>
  <c r="BD184" i="20"/>
  <c r="BD200" i="20"/>
  <c r="BD145" i="20"/>
  <c r="BD123" i="20"/>
  <c r="BD91" i="20"/>
  <c r="BD161" i="20"/>
  <c r="T60" i="20"/>
  <c r="T65" i="20" s="1"/>
  <c r="T62" i="20" s="1"/>
  <c r="T126" i="20" s="1"/>
  <c r="AR104" i="20"/>
  <c r="AR10" i="20" s="1"/>
  <c r="AR11" i="20" s="1"/>
  <c r="AR17" i="20" s="1"/>
  <c r="AR12" i="20" s="1"/>
  <c r="AR13" i="20" s="1"/>
  <c r="T59" i="20"/>
  <c r="AA75" i="20"/>
  <c r="AA120" i="20"/>
  <c r="AA16" i="20" s="1"/>
  <c r="BQ123" i="20"/>
  <c r="AH161" i="20"/>
  <c r="AV231" i="20"/>
  <c r="AV230" i="20"/>
  <c r="AV87" i="20" s="1"/>
  <c r="AV232" i="20"/>
  <c r="M250" i="20"/>
  <c r="M200" i="20"/>
  <c r="M145" i="20"/>
  <c r="M123" i="20"/>
  <c r="M91" i="20"/>
  <c r="AI250" i="20"/>
  <c r="AI200" i="20"/>
  <c r="AI145" i="20"/>
  <c r="AI123" i="20"/>
  <c r="AI161" i="20"/>
  <c r="AI184" i="20"/>
  <c r="AI91" i="20"/>
  <c r="BE200" i="20"/>
  <c r="BE145" i="20"/>
  <c r="BE123" i="20"/>
  <c r="BE91" i="20"/>
  <c r="BE161" i="20"/>
  <c r="S247" i="20"/>
  <c r="AO247" i="20"/>
  <c r="AS104" i="20"/>
  <c r="AS10" i="20" s="1"/>
  <c r="AS11" i="20" s="1"/>
  <c r="AS17" i="20" s="1"/>
  <c r="AB120" i="20"/>
  <c r="AB16" i="20" s="1"/>
  <c r="AO120" i="20"/>
  <c r="AO16" i="20" s="1"/>
  <c r="AZ161" i="20"/>
  <c r="AC120" i="20"/>
  <c r="AC16" i="20" s="1"/>
  <c r="AM227" i="20"/>
  <c r="AM71" i="20" s="1"/>
  <c r="AM228" i="20"/>
  <c r="M42" i="21"/>
  <c r="M44" i="21" s="1"/>
  <c r="M49" i="21" s="1"/>
  <c r="M46" i="21" s="1"/>
  <c r="M124" i="21" s="1"/>
  <c r="M11" i="21"/>
  <c r="M17" i="21" s="1"/>
  <c r="M12" i="21" s="1"/>
  <c r="M13" i="21" s="1"/>
  <c r="O42" i="21"/>
  <c r="O44" i="21" s="1"/>
  <c r="O49" i="21" s="1"/>
  <c r="O46" i="21" s="1"/>
  <c r="O124" i="21" s="1"/>
  <c r="O6" i="21"/>
  <c r="AZ6" i="21"/>
  <c r="AU75" i="21"/>
  <c r="AU76" i="21" s="1"/>
  <c r="AU81" i="21" s="1"/>
  <c r="AU78" i="21" s="1"/>
  <c r="AU126" i="21" s="1"/>
  <c r="AZ225" i="20"/>
  <c r="AZ227" i="20" s="1"/>
  <c r="AZ226" i="20"/>
  <c r="AG222" i="20"/>
  <c r="AG55" i="20" s="1"/>
  <c r="AG223" i="20"/>
  <c r="AG224" i="20"/>
  <c r="AQ228" i="20"/>
  <c r="AQ227" i="20"/>
  <c r="AQ226" i="20"/>
  <c r="AQ71" i="20" s="1"/>
  <c r="T120" i="20"/>
  <c r="T16" i="20" s="1"/>
  <c r="AO197" i="20"/>
  <c r="BA204" i="20"/>
  <c r="AH222" i="20"/>
  <c r="AH223" i="20"/>
  <c r="AH224" i="20"/>
  <c r="AR228" i="20"/>
  <c r="AR226" i="20"/>
  <c r="AM230" i="20"/>
  <c r="AM87" i="20" s="1"/>
  <c r="AM231" i="20"/>
  <c r="AM232" i="20"/>
  <c r="AG234" i="20"/>
  <c r="AG236" i="20"/>
  <c r="AJ104" i="21"/>
  <c r="AJ10" i="21" s="1"/>
  <c r="AJ11" i="21" s="1"/>
  <c r="AJ17" i="21" s="1"/>
  <c r="AJ43" i="21"/>
  <c r="AJ44" i="21" s="1"/>
  <c r="AJ49" i="21" s="1"/>
  <c r="AJ46" i="21" s="1"/>
  <c r="AJ124" i="21" s="1"/>
  <c r="AP197" i="20"/>
  <c r="BB208" i="20"/>
  <c r="AS228" i="20"/>
  <c r="AS226" i="20"/>
  <c r="AS71" i="20" s="1"/>
  <c r="AN230" i="20"/>
  <c r="AN231" i="20"/>
  <c r="AN232" i="20"/>
  <c r="U120" i="20"/>
  <c r="U16" i="20" s="1"/>
  <c r="AR120" i="20"/>
  <c r="AR16" i="20" s="1"/>
  <c r="AQ197" i="20"/>
  <c r="AO231" i="20"/>
  <c r="AO232" i="20"/>
  <c r="AO230" i="20"/>
  <c r="AR197" i="20"/>
  <c r="BB205" i="20"/>
  <c r="AP231" i="20"/>
  <c r="AP232" i="20"/>
  <c r="AS197" i="20"/>
  <c r="AZ221" i="20"/>
  <c r="AZ224" i="20" s="1"/>
  <c r="AZ222" i="20"/>
  <c r="AZ213" i="20"/>
  <c r="BB201" i="20"/>
  <c r="AH120" i="20"/>
  <c r="AH16" i="20" s="1"/>
  <c r="B197" i="20"/>
  <c r="AT197" i="20"/>
  <c r="BA221" i="20"/>
  <c r="BA222" i="20"/>
  <c r="AR227" i="20"/>
  <c r="F197" i="20"/>
  <c r="AB197" i="20"/>
  <c r="AX197" i="20"/>
  <c r="AQ232" i="20"/>
  <c r="AQ231" i="20"/>
  <c r="AQ87" i="20" s="1"/>
  <c r="AP234" i="20"/>
  <c r="AP235" i="20"/>
  <c r="AP236" i="20"/>
  <c r="S42" i="21"/>
  <c r="S6" i="21"/>
  <c r="G197" i="20"/>
  <c r="AC197" i="20"/>
  <c r="AY197" i="20"/>
  <c r="AR232" i="20"/>
  <c r="AR231" i="20"/>
  <c r="AR230" i="20"/>
  <c r="AR87" i="20" s="1"/>
  <c r="AP228" i="20"/>
  <c r="AP227" i="20"/>
  <c r="AP71" i="20" s="1"/>
  <c r="I161" i="21"/>
  <c r="I250" i="21"/>
  <c r="I200" i="21"/>
  <c r="I184" i="21"/>
  <c r="I145" i="21"/>
  <c r="I107" i="21"/>
  <c r="I91" i="21"/>
  <c r="I123" i="21"/>
  <c r="I23" i="21"/>
  <c r="AE161" i="21"/>
  <c r="AE200" i="21"/>
  <c r="AE184" i="21"/>
  <c r="AE145" i="21"/>
  <c r="AE107" i="21"/>
  <c r="AE123" i="21"/>
  <c r="AE91" i="21"/>
  <c r="AE23" i="21"/>
  <c r="AE250" i="21"/>
  <c r="BA161" i="21"/>
  <c r="BA145" i="21"/>
  <c r="BA200" i="21"/>
  <c r="BA184" i="21"/>
  <c r="BA107" i="21"/>
  <c r="BA123" i="21"/>
  <c r="BA91" i="21"/>
  <c r="BA23" i="21"/>
  <c r="AY118" i="20"/>
  <c r="M197" i="20"/>
  <c r="AI197" i="20"/>
  <c r="AS222" i="20"/>
  <c r="AS55" i="20" s="1"/>
  <c r="AS223" i="20"/>
  <c r="J161" i="21"/>
  <c r="J184" i="21"/>
  <c r="J123" i="21"/>
  <c r="J107" i="21"/>
  <c r="J200" i="21"/>
  <c r="J91" i="21"/>
  <c r="J145" i="21"/>
  <c r="J250" i="21"/>
  <c r="J23" i="21"/>
  <c r="AF161" i="21"/>
  <c r="AF200" i="21"/>
  <c r="AF123" i="21"/>
  <c r="AF184" i="21"/>
  <c r="AF145" i="21"/>
  <c r="AF107" i="21"/>
  <c r="AF91" i="21"/>
  <c r="AF23" i="21"/>
  <c r="AF250" i="21"/>
  <c r="BB161" i="21"/>
  <c r="BB145" i="21"/>
  <c r="BB200" i="21"/>
  <c r="BB123" i="21"/>
  <c r="BB107" i="21"/>
  <c r="BB184" i="21"/>
  <c r="BB91" i="21"/>
  <c r="AY6" i="21"/>
  <c r="BA6" i="21" s="1"/>
  <c r="BB23" i="21"/>
  <c r="N197" i="20"/>
  <c r="AJ197" i="20"/>
  <c r="AZ223" i="20"/>
  <c r="BB202" i="20"/>
  <c r="BA202" i="20"/>
  <c r="AV226" i="20"/>
  <c r="AV228" i="20"/>
  <c r="AV227" i="20"/>
  <c r="K250" i="21"/>
  <c r="K184" i="21"/>
  <c r="K161" i="21"/>
  <c r="K200" i="21"/>
  <c r="K145" i="21"/>
  <c r="K91" i="21"/>
  <c r="K123" i="21"/>
  <c r="K107" i="21"/>
  <c r="K23" i="21"/>
  <c r="AG250" i="21"/>
  <c r="AG200" i="21"/>
  <c r="AG161" i="21"/>
  <c r="AG184" i="21"/>
  <c r="AG107" i="21"/>
  <c r="AG123" i="21"/>
  <c r="AG145" i="21"/>
  <c r="AG91" i="21"/>
  <c r="AG23" i="21"/>
  <c r="BC200" i="21"/>
  <c r="BC161" i="21"/>
  <c r="BC145" i="21"/>
  <c r="BC107" i="21"/>
  <c r="BC123" i="21"/>
  <c r="BC23" i="21"/>
  <c r="BC184" i="21"/>
  <c r="AY117" i="20"/>
  <c r="O197" i="20"/>
  <c r="AK197" i="20"/>
  <c r="AY116" i="20"/>
  <c r="P197" i="20"/>
  <c r="AL197" i="20"/>
  <c r="BB209" i="20"/>
  <c r="G131" i="21"/>
  <c r="G128" i="21"/>
  <c r="AC42" i="21"/>
  <c r="AC6" i="21"/>
  <c r="Q197" i="20"/>
  <c r="AM197" i="20"/>
  <c r="N250" i="21"/>
  <c r="N200" i="21"/>
  <c r="N184" i="21"/>
  <c r="N123" i="21"/>
  <c r="N161" i="21"/>
  <c r="N145" i="21"/>
  <c r="N107" i="21"/>
  <c r="N91" i="21"/>
  <c r="N23" i="21"/>
  <c r="AJ250" i="21"/>
  <c r="AJ200" i="21"/>
  <c r="AJ184" i="21"/>
  <c r="AJ145" i="21"/>
  <c r="AJ123" i="21"/>
  <c r="AJ107" i="21"/>
  <c r="AJ91" i="21"/>
  <c r="AJ23" i="21"/>
  <c r="AJ161" i="21"/>
  <c r="BF200" i="21"/>
  <c r="BF184" i="21"/>
  <c r="BF145" i="21"/>
  <c r="BF161" i="21"/>
  <c r="BF123" i="21"/>
  <c r="BF107" i="21"/>
  <c r="BF91" i="21"/>
  <c r="BF23" i="21"/>
  <c r="B19" i="21"/>
  <c r="B243" i="21" s="1"/>
  <c r="B246" i="21" s="1"/>
  <c r="Y64" i="21"/>
  <c r="Y120" i="21"/>
  <c r="Y16" i="21" s="1"/>
  <c r="AY108" i="20"/>
  <c r="O250" i="21"/>
  <c r="O184" i="21"/>
  <c r="O145" i="21"/>
  <c r="O200" i="21"/>
  <c r="O123" i="21"/>
  <c r="O161" i="21"/>
  <c r="O91" i="21"/>
  <c r="O107" i="21"/>
  <c r="O23" i="21"/>
  <c r="AK250" i="21"/>
  <c r="AK200" i="21"/>
  <c r="AK184" i="21"/>
  <c r="AK145" i="21"/>
  <c r="AK123" i="21"/>
  <c r="AK91" i="21"/>
  <c r="AK107" i="21"/>
  <c r="AK23" i="21"/>
  <c r="AK161" i="21"/>
  <c r="BG184" i="21"/>
  <c r="BG145" i="21"/>
  <c r="BG200" i="21"/>
  <c r="BG161" i="21"/>
  <c r="BG107" i="21"/>
  <c r="BG123" i="21"/>
  <c r="BG91" i="21"/>
  <c r="BG23" i="21"/>
  <c r="BA7" i="21"/>
  <c r="S11" i="21"/>
  <c r="S17" i="21" s="1"/>
  <c r="AC232" i="20"/>
  <c r="AC87" i="20" s="1"/>
  <c r="AQ234" i="20"/>
  <c r="AQ235" i="20"/>
  <c r="AQ236" i="20"/>
  <c r="BB7" i="21"/>
  <c r="P42" i="21"/>
  <c r="P44" i="21" s="1"/>
  <c r="P49" i="21" s="1"/>
  <c r="P46" i="21" s="1"/>
  <c r="P124" i="21" s="1"/>
  <c r="P11" i="21"/>
  <c r="P17" i="21" s="1"/>
  <c r="AR235" i="20"/>
  <c r="AR236" i="20"/>
  <c r="T120" i="21"/>
  <c r="T16" i="21" s="1"/>
  <c r="T48" i="21"/>
  <c r="AI223" i="20"/>
  <c r="AI224" i="20"/>
  <c r="AR234" i="20"/>
  <c r="T42" i="21"/>
  <c r="T6" i="21"/>
  <c r="H11" i="21"/>
  <c r="H17" i="21" s="1"/>
  <c r="H12" i="21" s="1"/>
  <c r="H13" i="21" s="1"/>
  <c r="AJ120" i="21"/>
  <c r="AJ16" i="21" s="1"/>
  <c r="AJ48" i="21"/>
  <c r="Z64" i="21"/>
  <c r="Z120" i="21"/>
  <c r="Z16" i="21" s="1"/>
  <c r="BB210" i="20"/>
  <c r="AJ223" i="20"/>
  <c r="AJ224" i="20"/>
  <c r="AS230" i="20"/>
  <c r="AS87" i="20" s="1"/>
  <c r="P6" i="21"/>
  <c r="I27" i="21"/>
  <c r="I32" i="21" s="1"/>
  <c r="I29" i="21" s="1"/>
  <c r="I127" i="21" s="1"/>
  <c r="Z29" i="21"/>
  <c r="Z127" i="21" s="1"/>
  <c r="S44" i="21"/>
  <c r="S49" i="21" s="1"/>
  <c r="S46" i="21" s="1"/>
  <c r="S124" i="21" s="1"/>
  <c r="AO44" i="21"/>
  <c r="AO49" i="21" s="1"/>
  <c r="AO46" i="21" s="1"/>
  <c r="AO124" i="21" s="1"/>
  <c r="AK120" i="21"/>
  <c r="AK16" i="21" s="1"/>
  <c r="AK48" i="21"/>
  <c r="AK46" i="21" s="1"/>
  <c r="AK124" i="21" s="1"/>
  <c r="BA229" i="20"/>
  <c r="BA232" i="20" s="1"/>
  <c r="AT230" i="20"/>
  <c r="AT87" i="20" s="1"/>
  <c r="J27" i="21"/>
  <c r="J32" i="21" s="1"/>
  <c r="J29" i="21" s="1"/>
  <c r="J127" i="21" s="1"/>
  <c r="J8" i="21"/>
  <c r="J11" i="21" s="1"/>
  <c r="J17" i="21" s="1"/>
  <c r="AF27" i="21"/>
  <c r="AF32" i="21" s="1"/>
  <c r="AF29" i="21" s="1"/>
  <c r="AF127" i="21" s="1"/>
  <c r="AF8" i="21"/>
  <c r="G134" i="21"/>
  <c r="AZ36" i="21"/>
  <c r="AZ37" i="21" s="1"/>
  <c r="AZ34" i="21"/>
  <c r="T44" i="21"/>
  <c r="T49" i="21" s="1"/>
  <c r="BB207" i="20"/>
  <c r="AW227" i="20"/>
  <c r="AZ229" i="20"/>
  <c r="AT231" i="20"/>
  <c r="AU234" i="20"/>
  <c r="AU38" i="20" s="1"/>
  <c r="V247" i="21"/>
  <c r="K27" i="21"/>
  <c r="K32" i="21" s="1"/>
  <c r="K29" i="21" s="1"/>
  <c r="K127" i="21" s="1"/>
  <c r="K128" i="21" s="1"/>
  <c r="K8" i="21"/>
  <c r="K11" i="21" s="1"/>
  <c r="K17" i="21" s="1"/>
  <c r="AG134" i="21"/>
  <c r="AM120" i="21"/>
  <c r="AM16" i="21" s="1"/>
  <c r="AM48" i="21"/>
  <c r="BC207" i="20"/>
  <c r="BD207" i="20" s="1"/>
  <c r="AU235" i="20"/>
  <c r="B200" i="21"/>
  <c r="B250" i="21"/>
  <c r="B184" i="21"/>
  <c r="B161" i="21"/>
  <c r="B107" i="21"/>
  <c r="B91" i="21"/>
  <c r="B145" i="21"/>
  <c r="B23" i="21"/>
  <c r="B123" i="21"/>
  <c r="X200" i="21"/>
  <c r="X250" i="21"/>
  <c r="X145" i="21"/>
  <c r="X161" i="21"/>
  <c r="X123" i="21"/>
  <c r="X184" i="21"/>
  <c r="X107" i="21"/>
  <c r="X91" i="21"/>
  <c r="X23" i="21"/>
  <c r="AT200" i="21"/>
  <c r="AT184" i="21"/>
  <c r="AT161" i="21"/>
  <c r="AT145" i="21"/>
  <c r="AT123" i="21"/>
  <c r="AT107" i="21"/>
  <c r="AT250" i="21"/>
  <c r="AT91" i="21"/>
  <c r="AT23" i="21"/>
  <c r="BP200" i="21"/>
  <c r="BP161" i="21"/>
  <c r="BP145" i="21"/>
  <c r="BP107" i="21"/>
  <c r="BP123" i="21"/>
  <c r="BP91" i="21"/>
  <c r="BP184" i="21"/>
  <c r="BP23" i="21"/>
  <c r="AZ228" i="20"/>
  <c r="BA212" i="20"/>
  <c r="AJ226" i="20"/>
  <c r="AJ227" i="20"/>
  <c r="AJ228" i="20"/>
  <c r="AW234" i="20"/>
  <c r="AW38" i="20" s="1"/>
  <c r="C200" i="21"/>
  <c r="C250" i="21"/>
  <c r="C161" i="21"/>
  <c r="C184" i="21"/>
  <c r="C145" i="21"/>
  <c r="C91" i="21"/>
  <c r="C23" i="21"/>
  <c r="C107" i="21"/>
  <c r="C123" i="21"/>
  <c r="Y250" i="21"/>
  <c r="Y145" i="21"/>
  <c r="Y161" i="21"/>
  <c r="Y200" i="21"/>
  <c r="Y123" i="21"/>
  <c r="Y184" i="21"/>
  <c r="Y107" i="21"/>
  <c r="Y91" i="21"/>
  <c r="Y23" i="21"/>
  <c r="AU184" i="21"/>
  <c r="AU145" i="21"/>
  <c r="AU161" i="21"/>
  <c r="AU200" i="21"/>
  <c r="AU250" i="21"/>
  <c r="AU123" i="21"/>
  <c r="AU91" i="21"/>
  <c r="AU23" i="21"/>
  <c r="AU107" i="21"/>
  <c r="BQ200" i="21"/>
  <c r="BQ184" i="21"/>
  <c r="BQ161" i="21"/>
  <c r="BQ145" i="21"/>
  <c r="BQ123" i="21"/>
  <c r="BQ91" i="21"/>
  <c r="BQ107" i="21"/>
  <c r="BQ23" i="21"/>
  <c r="AT43" i="21"/>
  <c r="AT44" i="21" s="1"/>
  <c r="AT49" i="21" s="1"/>
  <c r="AT46" i="21" s="1"/>
  <c r="AT124" i="21" s="1"/>
  <c r="AT104" i="21"/>
  <c r="AT10" i="21" s="1"/>
  <c r="AT11" i="21" s="1"/>
  <c r="AT17" i="21" s="1"/>
  <c r="BA206" i="20"/>
  <c r="AK226" i="20"/>
  <c r="AK227" i="20"/>
  <c r="AK228" i="20"/>
  <c r="AX234" i="20"/>
  <c r="AX38" i="20" s="1"/>
  <c r="D200" i="21"/>
  <c r="D250" i="21"/>
  <c r="D184" i="21"/>
  <c r="D161" i="21"/>
  <c r="D107" i="21"/>
  <c r="D145" i="21"/>
  <c r="D91" i="21"/>
  <c r="D123" i="21"/>
  <c r="D23" i="21"/>
  <c r="Z250" i="21"/>
  <c r="Z145" i="21"/>
  <c r="Z161" i="21"/>
  <c r="Z200" i="21"/>
  <c r="Z184" i="21"/>
  <c r="Z107" i="21"/>
  <c r="Z123" i="21"/>
  <c r="Z23" i="21"/>
  <c r="Z91" i="21"/>
  <c r="AV200" i="21"/>
  <c r="AV250" i="21"/>
  <c r="AV145" i="21"/>
  <c r="AV184" i="21"/>
  <c r="AV123" i="21"/>
  <c r="AV107" i="21"/>
  <c r="AV161" i="21"/>
  <c r="AV23" i="21"/>
  <c r="AV91" i="21"/>
  <c r="BR200" i="21"/>
  <c r="BR161" i="21"/>
  <c r="BR145" i="21"/>
  <c r="BR107" i="21"/>
  <c r="BR123" i="21"/>
  <c r="BR184" i="21"/>
  <c r="BR91" i="21"/>
  <c r="BR23" i="21"/>
  <c r="AF104" i="21"/>
  <c r="AF10" i="21" s="1"/>
  <c r="AF11" i="21" s="1"/>
  <c r="AF17" i="21" s="1"/>
  <c r="AF12" i="21" s="1"/>
  <c r="AF13" i="21" s="1"/>
  <c r="AF43" i="21"/>
  <c r="AU43" i="21"/>
  <c r="AU44" i="21" s="1"/>
  <c r="AU49" i="21" s="1"/>
  <c r="AU46" i="21" s="1"/>
  <c r="AU124" i="21" s="1"/>
  <c r="AU104" i="21"/>
  <c r="AU10" i="21" s="1"/>
  <c r="AU11" i="21" s="1"/>
  <c r="AU17" i="21" s="1"/>
  <c r="BB206" i="20"/>
  <c r="AL227" i="20"/>
  <c r="AL228" i="20"/>
  <c r="AW228" i="20"/>
  <c r="E200" i="21"/>
  <c r="E161" i="21"/>
  <c r="E250" i="21"/>
  <c r="E145" i="21"/>
  <c r="E107" i="21"/>
  <c r="E184" i="21"/>
  <c r="E91" i="21"/>
  <c r="E23" i="21"/>
  <c r="E123" i="21"/>
  <c r="AA250" i="21"/>
  <c r="AA161" i="21"/>
  <c r="AA145" i="21"/>
  <c r="AA200" i="21"/>
  <c r="AA184" i="21"/>
  <c r="AA107" i="21"/>
  <c r="AA123" i="21"/>
  <c r="AA23" i="21"/>
  <c r="AA91" i="21"/>
  <c r="AW161" i="21"/>
  <c r="AW250" i="21"/>
  <c r="AW145" i="21"/>
  <c r="AW200" i="21"/>
  <c r="AW184" i="21"/>
  <c r="AW123" i="21"/>
  <c r="AW107" i="21"/>
  <c r="AW23" i="21"/>
  <c r="AW91" i="21"/>
  <c r="AZ233" i="20"/>
  <c r="L250" i="21"/>
  <c r="L184" i="21"/>
  <c r="L123" i="21"/>
  <c r="L161" i="21"/>
  <c r="L200" i="21"/>
  <c r="L145" i="21"/>
  <c r="L91" i="21"/>
  <c r="L107" i="21"/>
  <c r="AH250" i="21"/>
  <c r="AH200" i="21"/>
  <c r="AH184" i="21"/>
  <c r="AH161" i="21"/>
  <c r="AH123" i="21"/>
  <c r="AH107" i="21"/>
  <c r="AH145" i="21"/>
  <c r="AH91" i="21"/>
  <c r="AH23" i="21"/>
  <c r="BD184" i="21"/>
  <c r="BD200" i="21"/>
  <c r="BD123" i="21"/>
  <c r="BD161" i="21"/>
  <c r="BD145" i="21"/>
  <c r="BD107" i="21"/>
  <c r="BD91" i="21"/>
  <c r="BD23" i="21"/>
  <c r="E11" i="21"/>
  <c r="E17" i="21" s="1"/>
  <c r="G19" i="21"/>
  <c r="G243" i="21" s="1"/>
  <c r="AC19" i="21"/>
  <c r="AC243" i="21" s="1"/>
  <c r="AZ8" i="21"/>
  <c r="Q44" i="21"/>
  <c r="Q49" i="21" s="1"/>
  <c r="Q46" i="21" s="1"/>
  <c r="Q124" i="21" s="1"/>
  <c r="AM44" i="21"/>
  <c r="AM49" i="21" s="1"/>
  <c r="AM46" i="21" s="1"/>
  <c r="AM124" i="21" s="1"/>
  <c r="AW43" i="21"/>
  <c r="AT75" i="21"/>
  <c r="AT76" i="21" s="1"/>
  <c r="AT81" i="21" s="1"/>
  <c r="AT78" i="21" s="1"/>
  <c r="AT126" i="21" s="1"/>
  <c r="X48" i="21"/>
  <c r="X120" i="21"/>
  <c r="X16" i="21" s="1"/>
  <c r="M250" i="21"/>
  <c r="M200" i="21"/>
  <c r="M184" i="21"/>
  <c r="M123" i="21"/>
  <c r="M161" i="21"/>
  <c r="M145" i="21"/>
  <c r="M91" i="21"/>
  <c r="M107" i="21"/>
  <c r="AI250" i="21"/>
  <c r="AI200" i="21"/>
  <c r="AI184" i="21"/>
  <c r="AI123" i="21"/>
  <c r="AI107" i="21"/>
  <c r="AI145" i="21"/>
  <c r="AI91" i="21"/>
  <c r="AI23" i="21"/>
  <c r="AI161" i="21"/>
  <c r="BE200" i="21"/>
  <c r="BE184" i="21"/>
  <c r="BE161" i="21"/>
  <c r="BE123" i="21"/>
  <c r="BE145" i="21"/>
  <c r="BE107" i="21"/>
  <c r="BE91" i="21"/>
  <c r="BE23" i="21"/>
  <c r="AU6" i="21"/>
  <c r="R42" i="21"/>
  <c r="R6" i="21"/>
  <c r="F11" i="21"/>
  <c r="F17" i="21" s="1"/>
  <c r="X29" i="21"/>
  <c r="X127" i="21" s="1"/>
  <c r="R44" i="21"/>
  <c r="R49" i="21" s="1"/>
  <c r="R46" i="21" s="1"/>
  <c r="R124" i="21" s="1"/>
  <c r="AN44" i="21"/>
  <c r="AN49" i="21" s="1"/>
  <c r="AN46" i="21" s="1"/>
  <c r="AN124" i="21" s="1"/>
  <c r="AW75" i="21"/>
  <c r="AW76" i="21" s="1"/>
  <c r="AW81" i="21" s="1"/>
  <c r="AW78" i="21" s="1"/>
  <c r="AW126" i="21" s="1"/>
  <c r="AC223" i="20"/>
  <c r="AC55" i="20" s="1"/>
  <c r="AY223" i="20"/>
  <c r="AE224" i="20"/>
  <c r="AE55" i="20" s="1"/>
  <c r="AF227" i="20"/>
  <c r="AF71" i="20" s="1"/>
  <c r="AI231" i="20"/>
  <c r="AL235" i="20"/>
  <c r="AL38" i="20" s="1"/>
  <c r="P250" i="21"/>
  <c r="P184" i="21"/>
  <c r="P145" i="21"/>
  <c r="P200" i="21"/>
  <c r="P123" i="21"/>
  <c r="P161" i="21"/>
  <c r="P107" i="21"/>
  <c r="P91" i="21"/>
  <c r="AL250" i="21"/>
  <c r="AL200" i="21"/>
  <c r="AL184" i="21"/>
  <c r="AL145" i="21"/>
  <c r="AL161" i="21"/>
  <c r="AL123" i="21"/>
  <c r="AL91" i="21"/>
  <c r="AL107" i="21"/>
  <c r="BH184" i="21"/>
  <c r="BH145" i="21"/>
  <c r="BH161" i="21"/>
  <c r="BH200" i="21"/>
  <c r="BH107" i="21"/>
  <c r="BH91" i="21"/>
  <c r="BH123" i="21"/>
  <c r="BH23" i="21"/>
  <c r="I11" i="21"/>
  <c r="I17" i="21" s="1"/>
  <c r="I12" i="21" s="1"/>
  <c r="I13" i="21" s="1"/>
  <c r="L8" i="21"/>
  <c r="L11" i="21" s="1"/>
  <c r="L17" i="21" s="1"/>
  <c r="L12" i="21" s="1"/>
  <c r="L13" i="21" s="1"/>
  <c r="L27" i="21"/>
  <c r="L32" i="21" s="1"/>
  <c r="L29" i="21" s="1"/>
  <c r="L127" i="21" s="1"/>
  <c r="AH8" i="21"/>
  <c r="AH27" i="21"/>
  <c r="AH32" i="21" s="1"/>
  <c r="AH29" i="21" s="1"/>
  <c r="AH127" i="21" s="1"/>
  <c r="AQ44" i="21"/>
  <c r="AQ49" i="21" s="1"/>
  <c r="AQ46" i="21" s="1"/>
  <c r="AQ124" i="21" s="1"/>
  <c r="AD223" i="20"/>
  <c r="AD55" i="20" s="1"/>
  <c r="AF224" i="20"/>
  <c r="AG227" i="20"/>
  <c r="AG71" i="20" s="1"/>
  <c r="AI228" i="20"/>
  <c r="AJ231" i="20"/>
  <c r="AJ87" i="20" s="1"/>
  <c r="AL232" i="20"/>
  <c r="AL87" i="20" s="1"/>
  <c r="AM235" i="20"/>
  <c r="AM38" i="20" s="1"/>
  <c r="AO236" i="20"/>
  <c r="AO38" i="20" s="1"/>
  <c r="Q250" i="21"/>
  <c r="Q184" i="21"/>
  <c r="Q145" i="21"/>
  <c r="Q200" i="21"/>
  <c r="Q123" i="21"/>
  <c r="Q91" i="21"/>
  <c r="Q107" i="21"/>
  <c r="Q161" i="21"/>
  <c r="Q23" i="21"/>
  <c r="AM250" i="21"/>
  <c r="AM184" i="21"/>
  <c r="AM145" i="21"/>
  <c r="AM200" i="21"/>
  <c r="AM161" i="21"/>
  <c r="AM123" i="21"/>
  <c r="AM91" i="21"/>
  <c r="AM107" i="21"/>
  <c r="AM23" i="21"/>
  <c r="BI184" i="21"/>
  <c r="BI145" i="21"/>
  <c r="BI161" i="21"/>
  <c r="BI200" i="21"/>
  <c r="BI107" i="21"/>
  <c r="BI91" i="21"/>
  <c r="BI123" i="21"/>
  <c r="BI23" i="21"/>
  <c r="Q11" i="21"/>
  <c r="Q17" i="21" s="1"/>
  <c r="L23" i="21"/>
  <c r="AI29" i="21"/>
  <c r="AI127" i="21" s="1"/>
  <c r="V44" i="21"/>
  <c r="V49" i="21" s="1"/>
  <c r="AR44" i="21"/>
  <c r="AR49" i="21" s="1"/>
  <c r="AR46" i="21" s="1"/>
  <c r="AR124" i="21" s="1"/>
  <c r="AM62" i="21"/>
  <c r="AM125" i="21" s="1"/>
  <c r="U29" i="21"/>
  <c r="U127" i="21" s="1"/>
  <c r="U31" i="21"/>
  <c r="R200" i="21"/>
  <c r="R184" i="21"/>
  <c r="R145" i="21"/>
  <c r="R250" i="21"/>
  <c r="R123" i="21"/>
  <c r="R91" i="21"/>
  <c r="R107" i="21"/>
  <c r="R161" i="21"/>
  <c r="R23" i="21"/>
  <c r="AN200" i="21"/>
  <c r="AN184" i="21"/>
  <c r="AN145" i="21"/>
  <c r="AN123" i="21"/>
  <c r="AN91" i="21"/>
  <c r="AN107" i="21"/>
  <c r="AN161" i="21"/>
  <c r="AN250" i="21"/>
  <c r="AN23" i="21"/>
  <c r="BJ200" i="21"/>
  <c r="BJ184" i="21"/>
  <c r="BJ145" i="21"/>
  <c r="BJ161" i="21"/>
  <c r="BJ107" i="21"/>
  <c r="BJ91" i="21"/>
  <c r="BJ123" i="21"/>
  <c r="BJ23" i="21"/>
  <c r="Y6" i="21"/>
  <c r="R11" i="21"/>
  <c r="R17" i="21" s="1"/>
  <c r="AI19" i="21"/>
  <c r="AI243" i="21" s="1"/>
  <c r="M23" i="21"/>
  <c r="AR67" i="21"/>
  <c r="AZ69" i="21"/>
  <c r="AZ70" i="21" s="1"/>
  <c r="V31" i="21"/>
  <c r="V29" i="21" s="1"/>
  <c r="V127" i="21" s="1"/>
  <c r="BA211" i="20"/>
  <c r="AF223" i="20"/>
  <c r="AI227" i="20"/>
  <c r="AI71" i="20" s="1"/>
  <c r="S200" i="21"/>
  <c r="S250" i="21"/>
  <c r="S161" i="21"/>
  <c r="S145" i="21"/>
  <c r="S123" i="21"/>
  <c r="S184" i="21"/>
  <c r="S91" i="21"/>
  <c r="S107" i="21"/>
  <c r="S23" i="21"/>
  <c r="AO200" i="21"/>
  <c r="AO184" i="21"/>
  <c r="AO123" i="21"/>
  <c r="AO91" i="21"/>
  <c r="AO145" i="21"/>
  <c r="AO107" i="21"/>
  <c r="AO23" i="21"/>
  <c r="AO161" i="21"/>
  <c r="AO250" i="21"/>
  <c r="BK200" i="21"/>
  <c r="BK161" i="21"/>
  <c r="BK107" i="21"/>
  <c r="BK145" i="21"/>
  <c r="BK91" i="21"/>
  <c r="BK184" i="21"/>
  <c r="BK23" i="21"/>
  <c r="AJ60" i="21"/>
  <c r="AJ65" i="21" s="1"/>
  <c r="AJ62" i="21" s="1"/>
  <c r="AJ125" i="21" s="1"/>
  <c r="T200" i="21"/>
  <c r="T250" i="21"/>
  <c r="T145" i="21"/>
  <c r="T123" i="21"/>
  <c r="T184" i="21"/>
  <c r="T91" i="21"/>
  <c r="T107" i="21"/>
  <c r="T161" i="21"/>
  <c r="T23" i="21"/>
  <c r="AP200" i="21"/>
  <c r="AP184" i="21"/>
  <c r="AP161" i="21"/>
  <c r="AP123" i="21"/>
  <c r="AP91" i="21"/>
  <c r="AP145" i="21"/>
  <c r="AP107" i="21"/>
  <c r="AP250" i="21"/>
  <c r="AP23" i="21"/>
  <c r="BL200" i="21"/>
  <c r="BL161" i="21"/>
  <c r="BL107" i="21"/>
  <c r="BL145" i="21"/>
  <c r="BL91" i="21"/>
  <c r="BL184" i="21"/>
  <c r="BL23" i="21"/>
  <c r="BL123" i="21"/>
  <c r="C11" i="21"/>
  <c r="C17" i="21" s="1"/>
  <c r="C12" i="21" s="1"/>
  <c r="C13" i="21" s="1"/>
  <c r="X11" i="21"/>
  <c r="X17" i="21" s="1"/>
  <c r="W59" i="21"/>
  <c r="W60" i="21" s="1"/>
  <c r="W65" i="21" s="1"/>
  <c r="W62" i="21" s="1"/>
  <c r="W125" i="21" s="1"/>
  <c r="W104" i="21"/>
  <c r="W10" i="21" s="1"/>
  <c r="W11" i="21" s="1"/>
  <c r="W17" i="21" s="1"/>
  <c r="AV75" i="21"/>
  <c r="U200" i="21"/>
  <c r="U250" i="21"/>
  <c r="U161" i="21"/>
  <c r="U123" i="21"/>
  <c r="U145" i="21"/>
  <c r="U184" i="21"/>
  <c r="U107" i="21"/>
  <c r="U91" i="21"/>
  <c r="U23" i="21"/>
  <c r="AQ200" i="21"/>
  <c r="AQ184" i="21"/>
  <c r="AQ161" i="21"/>
  <c r="AQ145" i="21"/>
  <c r="AQ123" i="21"/>
  <c r="AQ107" i="21"/>
  <c r="AQ91" i="21"/>
  <c r="AQ250" i="21"/>
  <c r="BM200" i="21"/>
  <c r="BM161" i="21"/>
  <c r="BM107" i="21"/>
  <c r="BM145" i="21"/>
  <c r="BM184" i="21"/>
  <c r="BM91" i="21"/>
  <c r="BM23" i="21"/>
  <c r="BM123" i="21"/>
  <c r="D11" i="21"/>
  <c r="D17" i="21" s="1"/>
  <c r="P23" i="21"/>
  <c r="Y43" i="21"/>
  <c r="Y44" i="21" s="1"/>
  <c r="Y49" i="21" s="1"/>
  <c r="Y46" i="21" s="1"/>
  <c r="Y124" i="21" s="1"/>
  <c r="Y104" i="21"/>
  <c r="Y10" i="21" s="1"/>
  <c r="Y11" i="21" s="1"/>
  <c r="Y17" i="21" s="1"/>
  <c r="W29" i="21"/>
  <c r="W127" i="21" s="1"/>
  <c r="BA210" i="20"/>
  <c r="V200" i="21"/>
  <c r="V250" i="21"/>
  <c r="V145" i="21"/>
  <c r="V123" i="21"/>
  <c r="V184" i="21"/>
  <c r="V91" i="21"/>
  <c r="V107" i="21"/>
  <c r="V23" i="21"/>
  <c r="V161" i="21"/>
  <c r="AR200" i="21"/>
  <c r="AR184" i="21"/>
  <c r="AR161" i="21"/>
  <c r="AR145" i="21"/>
  <c r="AR123" i="21"/>
  <c r="AR91" i="21"/>
  <c r="AR250" i="21"/>
  <c r="AR107" i="21"/>
  <c r="BN200" i="21"/>
  <c r="BN161" i="21"/>
  <c r="BN145" i="21"/>
  <c r="BN107" i="21"/>
  <c r="BN91" i="21"/>
  <c r="BN184" i="21"/>
  <c r="BN23" i="21"/>
  <c r="BN123" i="21"/>
  <c r="C6" i="21"/>
  <c r="O11" i="21"/>
  <c r="O17" i="21" s="1"/>
  <c r="O12" i="21" s="1"/>
  <c r="O13" i="21" s="1"/>
  <c r="AM19" i="21"/>
  <c r="AM243" i="21" s="1"/>
  <c r="AL23" i="21"/>
  <c r="W200" i="21"/>
  <c r="W250" i="21"/>
  <c r="W145" i="21"/>
  <c r="W161" i="21"/>
  <c r="W123" i="21"/>
  <c r="W184" i="21"/>
  <c r="W91" i="21"/>
  <c r="W107" i="21"/>
  <c r="W23" i="21"/>
  <c r="AS200" i="21"/>
  <c r="AS184" i="21"/>
  <c r="AS161" i="21"/>
  <c r="AS145" i="21"/>
  <c r="AS123" i="21"/>
  <c r="AS91" i="21"/>
  <c r="AS250" i="21"/>
  <c r="AS107" i="21"/>
  <c r="AS23" i="21"/>
  <c r="BO200" i="21"/>
  <c r="BO184" i="21"/>
  <c r="BO161" i="21"/>
  <c r="BO145" i="21"/>
  <c r="BO123" i="21"/>
  <c r="BO91" i="21"/>
  <c r="BO107" i="21"/>
  <c r="BO23" i="21"/>
  <c r="D6" i="21"/>
  <c r="F42" i="21"/>
  <c r="F6" i="21"/>
  <c r="AB42" i="21"/>
  <c r="AB6" i="21"/>
  <c r="AQ23" i="21"/>
  <c r="AP104" i="21"/>
  <c r="AP10" i="21" s="1"/>
  <c r="AP11" i="21" s="1"/>
  <c r="AP17" i="21" s="1"/>
  <c r="AP43" i="21"/>
  <c r="AP44" i="21" s="1"/>
  <c r="AP49" i="21" s="1"/>
  <c r="AP46" i="21" s="1"/>
  <c r="AP124" i="21" s="1"/>
  <c r="AD19" i="21"/>
  <c r="AD243" i="21" s="1"/>
  <c r="W247" i="21"/>
  <c r="AS247" i="21"/>
  <c r="G132" i="21"/>
  <c r="AW59" i="21"/>
  <c r="AW60" i="21" s="1"/>
  <c r="AW65" i="21" s="1"/>
  <c r="AW62" i="21" s="1"/>
  <c r="AW125" i="21" s="1"/>
  <c r="V48" i="21"/>
  <c r="V120" i="21"/>
  <c r="V16" i="21" s="1"/>
  <c r="AL64" i="21"/>
  <c r="AL62" i="21" s="1"/>
  <c r="AL125" i="21" s="1"/>
  <c r="X247" i="21"/>
  <c r="AL76" i="21"/>
  <c r="AL81" i="21" s="1"/>
  <c r="AL78" i="21" s="1"/>
  <c r="AL126" i="21" s="1"/>
  <c r="AX6" i="21"/>
  <c r="O62" i="21"/>
  <c r="O125" i="21" s="1"/>
  <c r="AM76" i="21"/>
  <c r="AM81" i="21" s="1"/>
  <c r="AM78" i="21" s="1"/>
  <c r="AM126" i="21" s="1"/>
  <c r="AZ85" i="21"/>
  <c r="AZ86" i="21" s="1"/>
  <c r="AZ83" i="21"/>
  <c r="AR78" i="21"/>
  <c r="AR126" i="21" s="1"/>
  <c r="W48" i="21"/>
  <c r="W120" i="21"/>
  <c r="W16" i="21" s="1"/>
  <c r="AV43" i="21"/>
  <c r="AV44" i="21" s="1"/>
  <c r="AV49" i="21" s="1"/>
  <c r="AV46" i="21" s="1"/>
  <c r="AV124" i="21" s="1"/>
  <c r="AQ120" i="21"/>
  <c r="AQ16" i="21" s="1"/>
  <c r="AQ48" i="21"/>
  <c r="AM31" i="21"/>
  <c r="AM29" i="21" s="1"/>
  <c r="AM127" i="21" s="1"/>
  <c r="AL31" i="21"/>
  <c r="W44" i="21"/>
  <c r="W49" i="21" s="1"/>
  <c r="W46" i="21" s="1"/>
  <c r="W124" i="21" s="1"/>
  <c r="AS44" i="21"/>
  <c r="AS49" i="21" s="1"/>
  <c r="AS46" i="21" s="1"/>
  <c r="AS124" i="21" s="1"/>
  <c r="G133" i="21"/>
  <c r="AL104" i="21"/>
  <c r="AL10" i="21" s="1"/>
  <c r="AL11" i="21" s="1"/>
  <c r="AL17" i="21" s="1"/>
  <c r="AL12" i="21" s="1"/>
  <c r="AL13" i="21" s="1"/>
  <c r="AN31" i="21"/>
  <c r="AN29" i="21" s="1"/>
  <c r="AN127" i="21" s="1"/>
  <c r="N27" i="21"/>
  <c r="N32" i="21" s="1"/>
  <c r="N29" i="21" s="1"/>
  <c r="N127" i="21" s="1"/>
  <c r="AJ27" i="21"/>
  <c r="AJ32" i="21" s="1"/>
  <c r="AJ29" i="21" s="1"/>
  <c r="AJ127" i="21" s="1"/>
  <c r="B44" i="21"/>
  <c r="B49" i="21" s="1"/>
  <c r="B46" i="21" s="1"/>
  <c r="B124" i="21" s="1"/>
  <c r="X44" i="21"/>
  <c r="X49" i="21" s="1"/>
  <c r="X46" i="21" s="1"/>
  <c r="X124" i="21" s="1"/>
  <c r="AX75" i="21"/>
  <c r="K247" i="21"/>
  <c r="AG247" i="21"/>
  <c r="O27" i="21"/>
  <c r="O32" i="21" s="1"/>
  <c r="O29" i="21" s="1"/>
  <c r="O127" i="21" s="1"/>
  <c r="AK27" i="21"/>
  <c r="AK32" i="21" s="1"/>
  <c r="AK29" i="21" s="1"/>
  <c r="AK127" i="21" s="1"/>
  <c r="C44" i="21"/>
  <c r="C49" i="21" s="1"/>
  <c r="C46" i="21" s="1"/>
  <c r="C124" i="21" s="1"/>
  <c r="AZ54" i="21"/>
  <c r="AM104" i="21"/>
  <c r="AM10" i="21" s="1"/>
  <c r="AM11" i="21" s="1"/>
  <c r="AM17" i="21" s="1"/>
  <c r="AL227" i="21"/>
  <c r="AL228" i="21"/>
  <c r="AL226" i="21"/>
  <c r="AL71" i="21" s="1"/>
  <c r="L247" i="21"/>
  <c r="AH247" i="21"/>
  <c r="P27" i="21"/>
  <c r="P32" i="21" s="1"/>
  <c r="P29" i="21" s="1"/>
  <c r="P127" i="21" s="1"/>
  <c r="AL27" i="21"/>
  <c r="AL32" i="21" s="1"/>
  <c r="AL29" i="21" s="1"/>
  <c r="AL127" i="21" s="1"/>
  <c r="D44" i="21"/>
  <c r="D49" i="21" s="1"/>
  <c r="D46" i="21" s="1"/>
  <c r="D124" i="21" s="1"/>
  <c r="AN104" i="21"/>
  <c r="AN10" i="21" s="1"/>
  <c r="AN11" i="21" s="1"/>
  <c r="AN17" i="21" s="1"/>
  <c r="AX43" i="21"/>
  <c r="M247" i="21"/>
  <c r="E44" i="21"/>
  <c r="E49" i="21" s="1"/>
  <c r="E46" i="21" s="1"/>
  <c r="E124" i="21" s="1"/>
  <c r="AA44" i="21"/>
  <c r="AA49" i="21" s="1"/>
  <c r="AA46" i="21" s="1"/>
  <c r="AA124" i="21" s="1"/>
  <c r="AW44" i="21"/>
  <c r="AW49" i="21" s="1"/>
  <c r="AW46" i="21" s="1"/>
  <c r="AW124" i="21" s="1"/>
  <c r="U62" i="21"/>
  <c r="U125" i="21" s="1"/>
  <c r="AC62" i="21"/>
  <c r="AC125" i="21" s="1"/>
  <c r="N247" i="21"/>
  <c r="AJ247" i="21"/>
  <c r="F44" i="21"/>
  <c r="F49" i="21" s="1"/>
  <c r="F46" i="21" s="1"/>
  <c r="F124" i="21" s="1"/>
  <c r="AB44" i="21"/>
  <c r="AB49" i="21" s="1"/>
  <c r="AB46" i="21" s="1"/>
  <c r="AB124" i="21" s="1"/>
  <c r="AX44" i="21"/>
  <c r="AX49" i="21" s="1"/>
  <c r="AX46" i="21" s="1"/>
  <c r="AX124" i="21" s="1"/>
  <c r="Z104" i="21"/>
  <c r="Z10" i="21" s="1"/>
  <c r="Z11" i="21" s="1"/>
  <c r="Z17" i="21" s="1"/>
  <c r="Z43" i="21"/>
  <c r="Z44" i="21" s="1"/>
  <c r="Z49" i="21" s="1"/>
  <c r="Z46" i="21" s="1"/>
  <c r="Z124" i="21" s="1"/>
  <c r="AO104" i="21"/>
  <c r="AO10" i="21" s="1"/>
  <c r="AO11" i="21" s="1"/>
  <c r="AO17" i="21" s="1"/>
  <c r="AT120" i="21"/>
  <c r="AT16" i="21" s="1"/>
  <c r="AW11" i="21"/>
  <c r="AW17" i="21" s="1"/>
  <c r="AK247" i="21"/>
  <c r="AA104" i="21"/>
  <c r="AA10" i="21" s="1"/>
  <c r="AA11" i="21" s="1"/>
  <c r="AA17" i="21" s="1"/>
  <c r="AA43" i="21"/>
  <c r="AX11" i="21"/>
  <c r="P247" i="21"/>
  <c r="AL247" i="21"/>
  <c r="T27" i="21"/>
  <c r="T32" i="21" s="1"/>
  <c r="T29" i="21" s="1"/>
  <c r="T127" i="21" s="1"/>
  <c r="AN43" i="21"/>
  <c r="AZ53" i="21"/>
  <c r="X60" i="21"/>
  <c r="X65" i="21" s="1"/>
  <c r="X62" i="21" s="1"/>
  <c r="X125" i="21" s="1"/>
  <c r="AD59" i="21"/>
  <c r="AD60" i="21" s="1"/>
  <c r="AD65" i="21" s="1"/>
  <c r="AD62" i="21" s="1"/>
  <c r="AD125" i="21" s="1"/>
  <c r="AD128" i="21" s="1"/>
  <c r="V78" i="21"/>
  <c r="V126" i="21" s="1"/>
  <c r="AY11" i="21"/>
  <c r="Q247" i="21"/>
  <c r="AM247" i="21"/>
  <c r="AO43" i="21"/>
  <c r="AE76" i="21"/>
  <c r="AE81" i="21" s="1"/>
  <c r="AE78" i="21" s="1"/>
  <c r="AE126" i="21" s="1"/>
  <c r="AB104" i="21"/>
  <c r="AB10" i="21" s="1"/>
  <c r="AB11" i="21" s="1"/>
  <c r="AB17" i="21" s="1"/>
  <c r="AB43" i="21"/>
  <c r="AE59" i="21"/>
  <c r="AE60" i="21" s="1"/>
  <c r="AE65" i="21" s="1"/>
  <c r="AE62" i="21" s="1"/>
  <c r="AE125" i="21" s="1"/>
  <c r="AV104" i="21"/>
  <c r="AV10" i="21" s="1"/>
  <c r="AV11" i="21" s="1"/>
  <c r="AV17" i="21" s="1"/>
  <c r="AV120" i="21"/>
  <c r="AV16" i="21" s="1"/>
  <c r="AV48" i="21"/>
  <c r="R247" i="21"/>
  <c r="AZ51" i="21"/>
  <c r="AC104" i="21"/>
  <c r="AC10" i="21" s="1"/>
  <c r="AC11" i="21" s="1"/>
  <c r="AC17" i="21" s="1"/>
  <c r="AC12" i="21" s="1"/>
  <c r="AC13" i="21" s="1"/>
  <c r="AC43" i="21"/>
  <c r="AQ104" i="21"/>
  <c r="AQ10" i="21" s="1"/>
  <c r="AQ11" i="21" s="1"/>
  <c r="AQ17" i="21" s="1"/>
  <c r="AQ43" i="21"/>
  <c r="AS59" i="21"/>
  <c r="AS60" i="21" s="1"/>
  <c r="AS65" i="21" s="1"/>
  <c r="AS62" i="21" s="1"/>
  <c r="AS125" i="21" s="1"/>
  <c r="AG76" i="21"/>
  <c r="AG81" i="21" s="1"/>
  <c r="AG78" i="21" s="1"/>
  <c r="AG126" i="21" s="1"/>
  <c r="AT59" i="21"/>
  <c r="AT60" i="21" s="1"/>
  <c r="AT65" i="21" s="1"/>
  <c r="AT62" i="21" s="1"/>
  <c r="AT125" i="21" s="1"/>
  <c r="AR80" i="21"/>
  <c r="T247" i="21"/>
  <c r="AP247" i="21"/>
  <c r="AB60" i="21"/>
  <c r="AB65" i="21" s="1"/>
  <c r="AB62" i="21" s="1"/>
  <c r="AB125" i="21" s="1"/>
  <c r="AI120" i="21"/>
  <c r="AI16" i="21" s="1"/>
  <c r="U64" i="21"/>
  <c r="U247" i="21"/>
  <c r="AQ247" i="21"/>
  <c r="Q62" i="21"/>
  <c r="Q125" i="21" s="1"/>
  <c r="AS104" i="21"/>
  <c r="AS10" i="21" s="1"/>
  <c r="AS11" i="21" s="1"/>
  <c r="AS17" i="21" s="1"/>
  <c r="AV59" i="21"/>
  <c r="AV60" i="21" s="1"/>
  <c r="AV65" i="21" s="1"/>
  <c r="AV62" i="21" s="1"/>
  <c r="AV125" i="21" s="1"/>
  <c r="AN75" i="21"/>
  <c r="AR247" i="21"/>
  <c r="AE104" i="21"/>
  <c r="AE10" i="21" s="1"/>
  <c r="AE11" i="21" s="1"/>
  <c r="AE17" i="21" s="1"/>
  <c r="AE12" i="21" s="1"/>
  <c r="AE13" i="21" s="1"/>
  <c r="AX59" i="21"/>
  <c r="AX60" i="21" s="1"/>
  <c r="AX65" i="21" s="1"/>
  <c r="AX62" i="21" s="1"/>
  <c r="AX125" i="21" s="1"/>
  <c r="AU80" i="21"/>
  <c r="AY92" i="21"/>
  <c r="X75" i="21"/>
  <c r="X76" i="21" s="1"/>
  <c r="X81" i="21" s="1"/>
  <c r="X78" i="21" s="1"/>
  <c r="X126" i="21" s="1"/>
  <c r="D247" i="21"/>
  <c r="Z247" i="21"/>
  <c r="AF120" i="21"/>
  <c r="AF16" i="21" s="1"/>
  <c r="E247" i="21"/>
  <c r="AA247" i="21"/>
  <c r="S62" i="21"/>
  <c r="S125" i="21" s="1"/>
  <c r="C76" i="21"/>
  <c r="C81" i="21" s="1"/>
  <c r="C78" i="21" s="1"/>
  <c r="C126" i="21" s="1"/>
  <c r="Y76" i="21"/>
  <c r="Y81" i="21" s="1"/>
  <c r="Y78" i="21" s="1"/>
  <c r="Y126" i="21" s="1"/>
  <c r="AO75" i="21"/>
  <c r="AO76" i="21" s="1"/>
  <c r="AO81" i="21" s="1"/>
  <c r="AO78" i="21" s="1"/>
  <c r="AO126" i="21" s="1"/>
  <c r="AG120" i="21"/>
  <c r="AG16" i="21" s="1"/>
  <c r="AU120" i="21"/>
  <c r="AU16" i="21" s="1"/>
  <c r="AU64" i="21"/>
  <c r="F247" i="21"/>
  <c r="AB247" i="21"/>
  <c r="D76" i="21"/>
  <c r="D81" i="21" s="1"/>
  <c r="D78" i="21" s="1"/>
  <c r="D126" i="21" s="1"/>
  <c r="Z76" i="21"/>
  <c r="Z81" i="21" s="1"/>
  <c r="Z78" i="21" s="1"/>
  <c r="Z126" i="21" s="1"/>
  <c r="AV76" i="21"/>
  <c r="AV81" i="21" s="1"/>
  <c r="AV78" i="21" s="1"/>
  <c r="AV126" i="21" s="1"/>
  <c r="T104" i="21"/>
  <c r="T10" i="21" s="1"/>
  <c r="T11" i="21" s="1"/>
  <c r="T17" i="21" s="1"/>
  <c r="AU59" i="21"/>
  <c r="AU60" i="21" s="1"/>
  <c r="AU65" i="21" s="1"/>
  <c r="AU62" i="21" s="1"/>
  <c r="AU125" i="21" s="1"/>
  <c r="AV64" i="21"/>
  <c r="F197" i="21"/>
  <c r="G247" i="21"/>
  <c r="AC247" i="21"/>
  <c r="T60" i="21"/>
  <c r="T65" i="21" s="1"/>
  <c r="T62" i="21" s="1"/>
  <c r="T125" i="21" s="1"/>
  <c r="AP60" i="21"/>
  <c r="AP65" i="21" s="1"/>
  <c r="AP62" i="21" s="1"/>
  <c r="AP125" i="21" s="1"/>
  <c r="E76" i="21"/>
  <c r="E81" i="21" s="1"/>
  <c r="E78" i="21" s="1"/>
  <c r="E126" i="21" s="1"/>
  <c r="U104" i="21"/>
  <c r="U10" i="21" s="1"/>
  <c r="U11" i="21" s="1"/>
  <c r="U17" i="21" s="1"/>
  <c r="Y59" i="21"/>
  <c r="Y60" i="21" s="1"/>
  <c r="Y65" i="21" s="1"/>
  <c r="Y62" i="21" s="1"/>
  <c r="Y125" i="21" s="1"/>
  <c r="AH120" i="21"/>
  <c r="AH16" i="21" s="1"/>
  <c r="AB76" i="21"/>
  <c r="AB81" i="21" s="1"/>
  <c r="AB78" i="21" s="1"/>
  <c r="AB126" i="21" s="1"/>
  <c r="AX76" i="21"/>
  <c r="AX81" i="21" s="1"/>
  <c r="AX78" i="21" s="1"/>
  <c r="AX126" i="21" s="1"/>
  <c r="V104" i="21"/>
  <c r="V10" i="21" s="1"/>
  <c r="V11" i="21" s="1"/>
  <c r="V17" i="21" s="1"/>
  <c r="Z59" i="21"/>
  <c r="Z60" i="21" s="1"/>
  <c r="Z65" i="21" s="1"/>
  <c r="Z62" i="21" s="1"/>
  <c r="Z125" i="21" s="1"/>
  <c r="AQ75" i="21"/>
  <c r="AQ76" i="21" s="1"/>
  <c r="AQ81" i="21" s="1"/>
  <c r="AQ78" i="21" s="1"/>
  <c r="AQ126" i="21" s="1"/>
  <c r="H197" i="21"/>
  <c r="AD197" i="21"/>
  <c r="AE247" i="21"/>
  <c r="V60" i="21"/>
  <c r="V65" i="21" s="1"/>
  <c r="V62" i="21" s="1"/>
  <c r="V125" i="21" s="1"/>
  <c r="AR60" i="21"/>
  <c r="AR65" i="21" s="1"/>
  <c r="AR62" i="21" s="1"/>
  <c r="AR125" i="21" s="1"/>
  <c r="AC76" i="21"/>
  <c r="AC81" i="21" s="1"/>
  <c r="AC78" i="21" s="1"/>
  <c r="AC126" i="21" s="1"/>
  <c r="I197" i="21"/>
  <c r="AE197" i="21"/>
  <c r="J247" i="21"/>
  <c r="AF247" i="21"/>
  <c r="H76" i="21"/>
  <c r="H81" i="21" s="1"/>
  <c r="H78" i="21" s="1"/>
  <c r="H126" i="21" s="1"/>
  <c r="H128" i="21" s="1"/>
  <c r="AD76" i="21"/>
  <c r="AD81" i="21" s="1"/>
  <c r="AD78" i="21" s="1"/>
  <c r="AD126" i="21" s="1"/>
  <c r="AK104" i="21"/>
  <c r="AK10" i="21" s="1"/>
  <c r="AK11" i="21" s="1"/>
  <c r="AK17" i="21" s="1"/>
  <c r="AK12" i="21" s="1"/>
  <c r="AK13" i="21" s="1"/>
  <c r="AA59" i="21"/>
  <c r="AA60" i="21" s="1"/>
  <c r="AA65" i="21" s="1"/>
  <c r="AA62" i="21" s="1"/>
  <c r="AA125" i="21" s="1"/>
  <c r="AS75" i="21"/>
  <c r="AS76" i="21" s="1"/>
  <c r="AS81" i="21" s="1"/>
  <c r="AS78" i="21" s="1"/>
  <c r="AS126" i="21" s="1"/>
  <c r="U120" i="21"/>
  <c r="U16" i="21" s="1"/>
  <c r="J197" i="21"/>
  <c r="AF197" i="21"/>
  <c r="AD104" i="21"/>
  <c r="AD10" i="21" s="1"/>
  <c r="AD11" i="21" s="1"/>
  <c r="AD17" i="21" s="1"/>
  <c r="AL120" i="21"/>
  <c r="AL16" i="21" s="1"/>
  <c r="AN120" i="21"/>
  <c r="AN16" i="21" s="1"/>
  <c r="AR104" i="21"/>
  <c r="AR10" i="21" s="1"/>
  <c r="AR11" i="21" s="1"/>
  <c r="AR17" i="21" s="1"/>
  <c r="AB75" i="21"/>
  <c r="AC75" i="21"/>
  <c r="AG104" i="21"/>
  <c r="AG10" i="21" s="1"/>
  <c r="AG11" i="21" s="1"/>
  <c r="AG17" i="21" s="1"/>
  <c r="AG12" i="21" s="1"/>
  <c r="AG13" i="21" s="1"/>
  <c r="AB120" i="21"/>
  <c r="AB16" i="21" s="1"/>
  <c r="AH104" i="21"/>
  <c r="AH10" i="21" s="1"/>
  <c r="AH11" i="21" s="1"/>
  <c r="AH17" i="21" s="1"/>
  <c r="AH12" i="21" s="1"/>
  <c r="AH13" i="21" s="1"/>
  <c r="AE75" i="21"/>
  <c r="AS120" i="21"/>
  <c r="AS16" i="21" s="1"/>
  <c r="AR120" i="21"/>
  <c r="AR16" i="21" s="1"/>
  <c r="AI104" i="21"/>
  <c r="AI10" i="21" s="1"/>
  <c r="AI11" i="21" s="1"/>
  <c r="AI17" i="21" s="1"/>
  <c r="AI12" i="21" s="1"/>
  <c r="AI13" i="21" s="1"/>
  <c r="AF75" i="21"/>
  <c r="AF76" i="21" s="1"/>
  <c r="AF81" i="21" s="1"/>
  <c r="AF78" i="21" s="1"/>
  <c r="AF126" i="21" s="1"/>
  <c r="BB210" i="21"/>
  <c r="AZ223" i="21"/>
  <c r="AO120" i="21"/>
  <c r="AO16" i="21" s="1"/>
  <c r="BB202" i="21"/>
  <c r="AC120" i="21"/>
  <c r="AC16" i="21" s="1"/>
  <c r="AP120" i="21"/>
  <c r="AP16" i="21" s="1"/>
  <c r="AD120" i="21"/>
  <c r="AD16" i="21" s="1"/>
  <c r="AE120" i="21"/>
  <c r="AE16" i="21" s="1"/>
  <c r="W197" i="21"/>
  <c r="BA206" i="21"/>
  <c r="BB206" i="21" s="1"/>
  <c r="M197" i="21"/>
  <c r="AI197" i="21"/>
  <c r="N197" i="21"/>
  <c r="AZ229" i="21"/>
  <c r="BA207" i="21"/>
  <c r="AJ226" i="21"/>
  <c r="AJ227" i="21"/>
  <c r="AJ228" i="21"/>
  <c r="AK226" i="21"/>
  <c r="AK71" i="21" s="1"/>
  <c r="AK227" i="21"/>
  <c r="AK228" i="21"/>
  <c r="K197" i="21"/>
  <c r="AG197" i="21"/>
  <c r="AM230" i="21"/>
  <c r="AM231" i="21"/>
  <c r="AM232" i="21"/>
  <c r="L197" i="21"/>
  <c r="AH197" i="21"/>
  <c r="AG222" i="21"/>
  <c r="AG223" i="21"/>
  <c r="AG224" i="21"/>
  <c r="AN230" i="21"/>
  <c r="AN87" i="21" s="1"/>
  <c r="AN231" i="21"/>
  <c r="AN232" i="21"/>
  <c r="AH222" i="21"/>
  <c r="AH223" i="21"/>
  <c r="AH224" i="21"/>
  <c r="AO231" i="21"/>
  <c r="AO232" i="21"/>
  <c r="AI223" i="21"/>
  <c r="AI224" i="21"/>
  <c r="AI222" i="21"/>
  <c r="AP231" i="21"/>
  <c r="AP232" i="21"/>
  <c r="AP230" i="21"/>
  <c r="AP87" i="21" s="1"/>
  <c r="AQ232" i="21"/>
  <c r="AQ231" i="21"/>
  <c r="AQ230" i="21"/>
  <c r="AQ87" i="21" s="1"/>
  <c r="AR232" i="21"/>
  <c r="AR231" i="21"/>
  <c r="AR230" i="21"/>
  <c r="AR87" i="21" s="1"/>
  <c r="AS231" i="21"/>
  <c r="AS230" i="21"/>
  <c r="AS232" i="21"/>
  <c r="AT232" i="21"/>
  <c r="AT87" i="21" s="1"/>
  <c r="AM227" i="21"/>
  <c r="AM228" i="21"/>
  <c r="AM226" i="21"/>
  <c r="AM71" i="21" s="1"/>
  <c r="BC205" i="21"/>
  <c r="BD205" i="21" s="1"/>
  <c r="AN228" i="21"/>
  <c r="AN226" i="21"/>
  <c r="AV236" i="21"/>
  <c r="AV235" i="21"/>
  <c r="AO228" i="21"/>
  <c r="AO226" i="21"/>
  <c r="AO71" i="21" s="1"/>
  <c r="AW236" i="21"/>
  <c r="AW235" i="21"/>
  <c r="V197" i="21"/>
  <c r="AR197" i="21"/>
  <c r="BB205" i="21"/>
  <c r="AO227" i="21"/>
  <c r="AX236" i="21"/>
  <c r="AX235" i="21"/>
  <c r="BE211" i="21"/>
  <c r="AY236" i="21"/>
  <c r="AY235" i="21"/>
  <c r="AY234" i="21"/>
  <c r="AY38" i="21" s="1"/>
  <c r="B197" i="21"/>
  <c r="X197" i="21"/>
  <c r="AT197" i="21"/>
  <c r="BB208" i="21"/>
  <c r="AV234" i="21"/>
  <c r="AV38" i="21" s="1"/>
  <c r="AC236" i="21"/>
  <c r="C197" i="21"/>
  <c r="Y197" i="21"/>
  <c r="AU197" i="21"/>
  <c r="AW234" i="21"/>
  <c r="D197" i="21"/>
  <c r="Z197" i="21"/>
  <c r="AX234" i="21"/>
  <c r="AX38" i="21" s="1"/>
  <c r="E197" i="21"/>
  <c r="AA197" i="21"/>
  <c r="AW197" i="21"/>
  <c r="BB209" i="21"/>
  <c r="AS222" i="21"/>
  <c r="AS55" i="21" s="1"/>
  <c r="AS224" i="21"/>
  <c r="AS223" i="21"/>
  <c r="AB197" i="21"/>
  <c r="BC209" i="21"/>
  <c r="AH235" i="21"/>
  <c r="AH234" i="21"/>
  <c r="AC235" i="21"/>
  <c r="AC197" i="21"/>
  <c r="BD209" i="21"/>
  <c r="AH236" i="21"/>
  <c r="AJ223" i="21"/>
  <c r="AJ55" i="21" s="1"/>
  <c r="AJ224" i="21"/>
  <c r="P197" i="21"/>
  <c r="AL197" i="21"/>
  <c r="AZ221" i="21"/>
  <c r="AZ224" i="21" s="1"/>
  <c r="AZ213" i="21"/>
  <c r="AP234" i="21"/>
  <c r="AP235" i="21"/>
  <c r="AP236" i="21"/>
  <c r="Q197" i="21"/>
  <c r="AM197" i="21"/>
  <c r="BA201" i="21"/>
  <c r="AQ234" i="21"/>
  <c r="AQ235" i="21"/>
  <c r="AQ236" i="21"/>
  <c r="BB201" i="21"/>
  <c r="BB212" i="21"/>
  <c r="AE232" i="21"/>
  <c r="AE87" i="21" s="1"/>
  <c r="AR235" i="21"/>
  <c r="AR236" i="21"/>
  <c r="AS235" i="21"/>
  <c r="AS38" i="21" s="1"/>
  <c r="AS236" i="21"/>
  <c r="BC203" i="21"/>
  <c r="U197" i="21"/>
  <c r="AQ197" i="21"/>
  <c r="AZ233" i="21"/>
  <c r="AD223" i="21"/>
  <c r="AD55" i="21" s="1"/>
  <c r="AF224" i="21"/>
  <c r="AG227" i="21"/>
  <c r="AG71" i="21" s="1"/>
  <c r="AI228" i="21"/>
  <c r="AJ231" i="21"/>
  <c r="AJ87" i="21" s="1"/>
  <c r="AL232" i="21"/>
  <c r="AO236" i="21"/>
  <c r="BA204" i="21"/>
  <c r="AZ225" i="21"/>
  <c r="AZ226" i="21" s="1"/>
  <c r="AF223" i="21"/>
  <c r="AF55" i="21" s="1"/>
  <c r="AI227" i="21"/>
  <c r="AI71" i="21" s="1"/>
  <c r="AL231" i="21"/>
  <c r="AO235" i="21"/>
  <c r="BB211" i="21"/>
  <c r="BC211" i="21"/>
  <c r="BB203" i="21"/>
  <c r="BA210" i="21"/>
  <c r="BD211" i="21"/>
  <c r="AD128" i="20" l="1"/>
  <c r="AD132" i="20"/>
  <c r="H133" i="19"/>
  <c r="AU128" i="21"/>
  <c r="AU134" i="21" s="1"/>
  <c r="AU131" i="21"/>
  <c r="AO113" i="18"/>
  <c r="AO116" i="18"/>
  <c r="X133" i="21"/>
  <c r="AC128" i="20"/>
  <c r="AC131" i="20" s="1"/>
  <c r="AQ128" i="20"/>
  <c r="AQ133" i="20" s="1"/>
  <c r="AQ132" i="20"/>
  <c r="AK19" i="20"/>
  <c r="AK243" i="20" s="1"/>
  <c r="AK12" i="20"/>
  <c r="AK13" i="20" s="1"/>
  <c r="BC228" i="18"/>
  <c r="R139" i="20"/>
  <c r="R140" i="20" s="1"/>
  <c r="R141" i="20" s="1"/>
  <c r="R135" i="20"/>
  <c r="E139" i="20"/>
  <c r="M139" i="20"/>
  <c r="AG129" i="19"/>
  <c r="AG128" i="19"/>
  <c r="AG126" i="19"/>
  <c r="BD203" i="20"/>
  <c r="AI133" i="19"/>
  <c r="AT128" i="21"/>
  <c r="AT134" i="21" s="1"/>
  <c r="AT131" i="21"/>
  <c r="O19" i="20"/>
  <c r="O243" i="20" s="1"/>
  <c r="O12" i="20"/>
  <c r="O13" i="20" s="1"/>
  <c r="X113" i="18"/>
  <c r="X116" i="18" s="1"/>
  <c r="BH82" i="18"/>
  <c r="AP117" i="18"/>
  <c r="AP113" i="18"/>
  <c r="D139" i="20"/>
  <c r="D140" i="20" s="1"/>
  <c r="D141" i="20" s="1"/>
  <c r="D138" i="20" s="1"/>
  <c r="D135" i="20"/>
  <c r="K126" i="18"/>
  <c r="K125" i="18"/>
  <c r="K123" i="18"/>
  <c r="K124" i="18"/>
  <c r="K13" i="18"/>
  <c r="K12" i="18" s="1"/>
  <c r="K17" i="18" s="1"/>
  <c r="K119" i="18"/>
  <c r="K116" i="18"/>
  <c r="K120" i="18" s="1"/>
  <c r="K118" i="18"/>
  <c r="AL128" i="21"/>
  <c r="AL131" i="21" s="1"/>
  <c r="H132" i="21"/>
  <c r="H134" i="21"/>
  <c r="H131" i="21"/>
  <c r="AQ118" i="18"/>
  <c r="F139" i="20"/>
  <c r="F140" i="20" s="1"/>
  <c r="AR126" i="19"/>
  <c r="AR127" i="19"/>
  <c r="AR129" i="19"/>
  <c r="Y118" i="18"/>
  <c r="BE204" i="21"/>
  <c r="K133" i="21"/>
  <c r="K131" i="21"/>
  <c r="K132" i="21"/>
  <c r="W128" i="20"/>
  <c r="W131" i="20" s="1"/>
  <c r="W132" i="20"/>
  <c r="AD134" i="21"/>
  <c r="AD131" i="21"/>
  <c r="AZ215" i="19"/>
  <c r="AZ216" i="19"/>
  <c r="AZ207" i="19"/>
  <c r="AU130" i="19"/>
  <c r="AU133" i="19"/>
  <c r="AU134" i="19" s="1"/>
  <c r="AU135" i="19" s="1"/>
  <c r="AU136" i="19" s="1"/>
  <c r="BH84" i="18"/>
  <c r="AI113" i="18"/>
  <c r="AI116" i="18"/>
  <c r="AJ118" i="18"/>
  <c r="BI78" i="18"/>
  <c r="M128" i="19"/>
  <c r="M126" i="19"/>
  <c r="M129" i="19"/>
  <c r="AP131" i="21"/>
  <c r="AP128" i="21"/>
  <c r="Y128" i="21"/>
  <c r="Y134" i="21" s="1"/>
  <c r="Y131" i="21"/>
  <c r="J12" i="21"/>
  <c r="J13" i="21" s="1"/>
  <c r="J19" i="21"/>
  <c r="J243" i="21" s="1"/>
  <c r="AS131" i="20"/>
  <c r="P128" i="19"/>
  <c r="P126" i="19"/>
  <c r="P129" i="19"/>
  <c r="S127" i="19"/>
  <c r="S126" i="19"/>
  <c r="J11" i="19"/>
  <c r="J12" i="19" s="1"/>
  <c r="J18" i="19"/>
  <c r="J237" i="19" s="1"/>
  <c r="O126" i="18"/>
  <c r="O124" i="18"/>
  <c r="O123" i="18"/>
  <c r="O125" i="18"/>
  <c r="O13" i="18"/>
  <c r="O12" i="18" s="1"/>
  <c r="O17" i="18" s="1"/>
  <c r="O117" i="18"/>
  <c r="O118" i="18"/>
  <c r="O116" i="18"/>
  <c r="O120" i="18" s="1"/>
  <c r="AJ128" i="21"/>
  <c r="AJ131" i="21" s="1"/>
  <c r="AW134" i="20"/>
  <c r="AP133" i="20"/>
  <c r="P139" i="20"/>
  <c r="P140" i="20" s="1"/>
  <c r="AL113" i="18"/>
  <c r="AL116" i="18"/>
  <c r="K12" i="21"/>
  <c r="K13" i="21" s="1"/>
  <c r="K19" i="21"/>
  <c r="K243" i="21" s="1"/>
  <c r="AP119" i="18"/>
  <c r="BG79" i="18"/>
  <c r="AU133" i="21"/>
  <c r="AO12" i="20"/>
  <c r="AO13" i="20" s="1"/>
  <c r="AO19" i="20"/>
  <c r="AO243" i="20" s="1"/>
  <c r="AZ92" i="19"/>
  <c r="Z128" i="21"/>
  <c r="Z131" i="21"/>
  <c r="AK128" i="21"/>
  <c r="AK131" i="21"/>
  <c r="AV131" i="20"/>
  <c r="AV133" i="20"/>
  <c r="AN134" i="20"/>
  <c r="CF15" i="18"/>
  <c r="D14" i="1"/>
  <c r="AA128" i="20"/>
  <c r="AA131" i="20" s="1"/>
  <c r="BF205" i="21"/>
  <c r="Z132" i="21"/>
  <c r="AF11" i="19"/>
  <c r="AF12" i="19" s="1"/>
  <c r="AF18" i="19"/>
  <c r="AF237" i="19" s="1"/>
  <c r="AK113" i="18"/>
  <c r="AK118" i="18" s="1"/>
  <c r="BI84" i="18"/>
  <c r="BA9" i="21"/>
  <c r="AY220" i="19"/>
  <c r="AY221" i="19"/>
  <c r="AO133" i="20"/>
  <c r="AO128" i="20"/>
  <c r="AS111" i="18"/>
  <c r="CF55" i="18"/>
  <c r="I139" i="20"/>
  <c r="AX132" i="21"/>
  <c r="AO118" i="18"/>
  <c r="BD206" i="19"/>
  <c r="AV128" i="21"/>
  <c r="AV134" i="21" s="1"/>
  <c r="AV131" i="21"/>
  <c r="BE206" i="21"/>
  <c r="BD206" i="21"/>
  <c r="BC206" i="21"/>
  <c r="J132" i="20"/>
  <c r="J134" i="20"/>
  <c r="J131" i="20"/>
  <c r="U128" i="20"/>
  <c r="U133" i="20" s="1"/>
  <c r="U132" i="20"/>
  <c r="AC116" i="18"/>
  <c r="AC113" i="18"/>
  <c r="AR110" i="18"/>
  <c r="CE43" i="18"/>
  <c r="BA236" i="20"/>
  <c r="AG55" i="21"/>
  <c r="AT12" i="21"/>
  <c r="AT13" i="21" s="1"/>
  <c r="AT19" i="21"/>
  <c r="AT243" i="21" s="1"/>
  <c r="BD78" i="18"/>
  <c r="BC78" i="18"/>
  <c r="AZ219" i="18"/>
  <c r="BA219" i="18" s="1"/>
  <c r="BA225" i="20"/>
  <c r="BA226" i="20"/>
  <c r="AN38" i="19"/>
  <c r="V46" i="21"/>
  <c r="V124" i="21" s="1"/>
  <c r="BD80" i="18"/>
  <c r="AY40" i="18"/>
  <c r="AY41" i="18" s="1"/>
  <c r="AY46" i="18" s="1"/>
  <c r="BC80" i="18"/>
  <c r="AP11" i="18"/>
  <c r="AL119" i="18"/>
  <c r="AP68" i="19"/>
  <c r="AG128" i="20"/>
  <c r="AG133" i="20" s="1"/>
  <c r="AZ222" i="19"/>
  <c r="CC118" i="18"/>
  <c r="G11" i="19"/>
  <c r="G12" i="19" s="1"/>
  <c r="G18" i="19"/>
  <c r="G237" i="19" s="1"/>
  <c r="X12" i="21"/>
  <c r="X13" i="21" s="1"/>
  <c r="X19" i="21"/>
  <c r="X243" i="21" s="1"/>
  <c r="AE12" i="20"/>
  <c r="AE13" i="20" s="1"/>
  <c r="AE19" i="20"/>
  <c r="AE243" i="20" s="1"/>
  <c r="AZ52" i="20"/>
  <c r="AZ58" i="20"/>
  <c r="BB204" i="19"/>
  <c r="S129" i="19"/>
  <c r="AQ123" i="19"/>
  <c r="AQ127" i="19" s="1"/>
  <c r="AF67" i="18"/>
  <c r="AF112" i="18" s="1"/>
  <c r="BF77" i="18"/>
  <c r="AZ94" i="18"/>
  <c r="AY100" i="18"/>
  <c r="AO133" i="21"/>
  <c r="AQ38" i="20"/>
  <c r="AD247" i="20"/>
  <c r="AR128" i="20"/>
  <c r="AR132" i="20"/>
  <c r="W18" i="19"/>
  <c r="W237" i="19" s="1"/>
  <c r="W11" i="19"/>
  <c r="W12" i="19" s="1"/>
  <c r="R133" i="19"/>
  <c r="R134" i="19" s="1"/>
  <c r="R135" i="19" s="1"/>
  <c r="R136" i="19" s="1"/>
  <c r="R130" i="19"/>
  <c r="BF78" i="18"/>
  <c r="P118" i="18"/>
  <c r="X18" i="19"/>
  <c r="X237" i="19" s="1"/>
  <c r="N118" i="18"/>
  <c r="N120" i="18" s="1"/>
  <c r="U11" i="18"/>
  <c r="AO117" i="18"/>
  <c r="AQ38" i="21"/>
  <c r="AU247" i="21"/>
  <c r="H19" i="21"/>
  <c r="H243" i="21" s="1"/>
  <c r="L19" i="21"/>
  <c r="L243" i="21" s="1"/>
  <c r="AG19" i="21"/>
  <c r="AG243" i="21" s="1"/>
  <c r="BC208" i="20"/>
  <c r="M128" i="21"/>
  <c r="M131" i="21" s="1"/>
  <c r="O247" i="20"/>
  <c r="O133" i="20"/>
  <c r="H247" i="20"/>
  <c r="V128" i="20"/>
  <c r="V132" i="20" s="1"/>
  <c r="AZ217" i="19"/>
  <c r="BB196" i="19"/>
  <c r="AY100" i="20"/>
  <c r="BA200" i="19"/>
  <c r="AO68" i="19"/>
  <c r="AV128" i="20"/>
  <c r="AV134" i="20" s="1"/>
  <c r="AV132" i="20"/>
  <c r="BA97" i="19"/>
  <c r="AZ97" i="19"/>
  <c r="AY97" i="19"/>
  <c r="BB229" i="18"/>
  <c r="BB227" i="18"/>
  <c r="H128" i="19"/>
  <c r="BA5" i="19"/>
  <c r="BA94" i="19"/>
  <c r="AY64" i="18"/>
  <c r="F118" i="18"/>
  <c r="BF79" i="18"/>
  <c r="AK129" i="19"/>
  <c r="AA239" i="19"/>
  <c r="J120" i="18"/>
  <c r="AU31" i="18"/>
  <c r="U116" i="18"/>
  <c r="U113" i="18"/>
  <c r="AW242" i="21"/>
  <c r="AW242" i="20"/>
  <c r="AW236" i="19"/>
  <c r="F20" i="1"/>
  <c r="G123" i="18"/>
  <c r="G124" i="18"/>
  <c r="G125" i="18"/>
  <c r="G126" i="18"/>
  <c r="G13" i="18"/>
  <c r="G12" i="18" s="1"/>
  <c r="G17" i="18" s="1"/>
  <c r="L237" i="18"/>
  <c r="L236" i="18"/>
  <c r="AB132" i="20"/>
  <c r="AB128" i="20"/>
  <c r="Q126" i="19"/>
  <c r="AZ226" i="19"/>
  <c r="T123" i="19"/>
  <c r="BD204" i="21"/>
  <c r="BC204" i="21"/>
  <c r="BA225" i="21"/>
  <c r="BA227" i="21" s="1"/>
  <c r="BB204" i="21"/>
  <c r="BA226" i="21"/>
  <c r="V12" i="21"/>
  <c r="V13" i="21" s="1"/>
  <c r="V19" i="21"/>
  <c r="V243" i="21" s="1"/>
  <c r="AY93" i="21"/>
  <c r="P128" i="21"/>
  <c r="AY48" i="20"/>
  <c r="B125" i="18"/>
  <c r="B124" i="18"/>
  <c r="B123" i="18"/>
  <c r="B126" i="18"/>
  <c r="AV109" i="18"/>
  <c r="CI31" i="18"/>
  <c r="B116" i="18"/>
  <c r="AM87" i="21"/>
  <c r="F12" i="21"/>
  <c r="F13" i="21" s="1"/>
  <c r="F19" i="21"/>
  <c r="F243" i="21" s="1"/>
  <c r="AY96" i="20"/>
  <c r="BA205" i="19"/>
  <c r="S126" i="18"/>
  <c r="S125" i="18"/>
  <c r="S123" i="18"/>
  <c r="S124" i="18"/>
  <c r="S13" i="18"/>
  <c r="S12" i="18" s="1"/>
  <c r="S17" i="18" s="1"/>
  <c r="AP87" i="20"/>
  <c r="Y247" i="20"/>
  <c r="AB83" i="19"/>
  <c r="Y241" i="19"/>
  <c r="BD84" i="18"/>
  <c r="BC84" i="18"/>
  <c r="AT245" i="21"/>
  <c r="AT247" i="21"/>
  <c r="W113" i="18"/>
  <c r="W116" i="18"/>
  <c r="H133" i="21"/>
  <c r="AH19" i="21"/>
  <c r="AH243" i="21" s="1"/>
  <c r="AZ218" i="19"/>
  <c r="AH134" i="20"/>
  <c r="AW56" i="19"/>
  <c r="AW57" i="19" s="1"/>
  <c r="AW98" i="19"/>
  <c r="BA227" i="18"/>
  <c r="AZ5" i="19"/>
  <c r="F127" i="19"/>
  <c r="AL129" i="19"/>
  <c r="AG55" i="18"/>
  <c r="AG111" i="18" s="1"/>
  <c r="D11" i="19"/>
  <c r="D12" i="19" s="1"/>
  <c r="D18" i="19"/>
  <c r="D237" i="19" s="1"/>
  <c r="AF116" i="18"/>
  <c r="AF113" i="18"/>
  <c r="W55" i="18"/>
  <c r="W111" i="18" s="1"/>
  <c r="P239" i="19"/>
  <c r="P241" i="19"/>
  <c r="AT241" i="21"/>
  <c r="BA221" i="21"/>
  <c r="BA222" i="21"/>
  <c r="BA213" i="21"/>
  <c r="AN71" i="21"/>
  <c r="AI55" i="21"/>
  <c r="AS197" i="21"/>
  <c r="AO247" i="21"/>
  <c r="AW128" i="21"/>
  <c r="AW134" i="21" s="1"/>
  <c r="AS128" i="21"/>
  <c r="AS134" i="21" s="1"/>
  <c r="Y247" i="21"/>
  <c r="BA233" i="20"/>
  <c r="BA235" i="20" s="1"/>
  <c r="BF210" i="20"/>
  <c r="BE210" i="20"/>
  <c r="BD210" i="20"/>
  <c r="BC210" i="20"/>
  <c r="BA234" i="20"/>
  <c r="AK19" i="21"/>
  <c r="AK243" i="21" s="1"/>
  <c r="Q19" i="21"/>
  <c r="Q243" i="21" s="1"/>
  <c r="Q12" i="21"/>
  <c r="Q13" i="21" s="1"/>
  <c r="E12" i="21"/>
  <c r="E13" i="21" s="1"/>
  <c r="E19" i="21"/>
  <c r="E243" i="21" s="1"/>
  <c r="U128" i="21"/>
  <c r="AY114" i="20"/>
  <c r="AY80" i="20" s="1"/>
  <c r="AY99" i="20"/>
  <c r="V12" i="20"/>
  <c r="V13" i="20" s="1"/>
  <c r="AW19" i="20"/>
  <c r="AW243" i="20" s="1"/>
  <c r="AW246" i="20" s="1"/>
  <c r="AW12" i="20"/>
  <c r="AW13" i="20" s="1"/>
  <c r="AB38" i="19"/>
  <c r="AP12" i="20"/>
  <c r="AP13" i="20" s="1"/>
  <c r="AU191" i="19"/>
  <c r="AU19" i="19"/>
  <c r="AU238" i="19" s="1"/>
  <c r="AU241" i="19" s="1"/>
  <c r="Z53" i="19"/>
  <c r="AL38" i="19"/>
  <c r="AW71" i="19"/>
  <c r="AW72" i="19" s="1"/>
  <c r="AY96" i="19"/>
  <c r="H83" i="19"/>
  <c r="E126" i="19"/>
  <c r="AY98" i="20"/>
  <c r="X20" i="18"/>
  <c r="AD127" i="19"/>
  <c r="AV20" i="18"/>
  <c r="AV22" i="18" s="1"/>
  <c r="AD123" i="19"/>
  <c r="AO128" i="19"/>
  <c r="W241" i="19"/>
  <c r="AG38" i="19"/>
  <c r="AY142" i="18"/>
  <c r="AY160" i="18" s="1"/>
  <c r="AY151" i="18"/>
  <c r="AH239" i="19"/>
  <c r="BF80" i="18"/>
  <c r="S118" i="18"/>
  <c r="S120" i="18" s="1"/>
  <c r="B18" i="19"/>
  <c r="B237" i="19" s="1"/>
  <c r="V116" i="18"/>
  <c r="V113" i="18"/>
  <c r="F128" i="19"/>
  <c r="D113" i="18"/>
  <c r="Y116" i="18"/>
  <c r="Y113" i="18"/>
  <c r="L132" i="21"/>
  <c r="B235" i="19"/>
  <c r="G116" i="18"/>
  <c r="AZ100" i="18"/>
  <c r="AN117" i="18"/>
  <c r="B117" i="18"/>
  <c r="AQ20" i="18"/>
  <c r="AQ22" i="18" s="1"/>
  <c r="AP133" i="19"/>
  <c r="AX117" i="18"/>
  <c r="AX17" i="21"/>
  <c r="AX16" i="21"/>
  <c r="AX120" i="21" s="1"/>
  <c r="AS123" i="19"/>
  <c r="AS126" i="19" s="1"/>
  <c r="P120" i="18"/>
  <c r="AQ128" i="21"/>
  <c r="B15" i="1"/>
  <c r="CG19" i="18"/>
  <c r="CG20" i="18" s="1"/>
  <c r="AP132" i="20"/>
  <c r="AP128" i="20"/>
  <c r="AP131" i="20" s="1"/>
  <c r="AC20" i="18"/>
  <c r="AK20" i="18"/>
  <c r="AF174" i="18"/>
  <c r="AF14" i="18" s="1"/>
  <c r="AF15" i="18"/>
  <c r="AY95" i="21"/>
  <c r="AA38" i="19"/>
  <c r="E53" i="19"/>
  <c r="AE20" i="18"/>
  <c r="AN128" i="19"/>
  <c r="BA94" i="18"/>
  <c r="K134" i="21"/>
  <c r="BB205" i="19"/>
  <c r="AZ98" i="18"/>
  <c r="AG133" i="21"/>
  <c r="AG135" i="21" s="1"/>
  <c r="AV53" i="19"/>
  <c r="AT128" i="20"/>
  <c r="AT133" i="20" s="1"/>
  <c r="AT132" i="20"/>
  <c r="AD83" i="19"/>
  <c r="AX7" i="19"/>
  <c r="AX10" i="19" s="1"/>
  <c r="AI128" i="19"/>
  <c r="BL239" i="21"/>
  <c r="BL239" i="20"/>
  <c r="BL233" i="19"/>
  <c r="O19" i="21"/>
  <c r="O243" i="21" s="1"/>
  <c r="AK62" i="20"/>
  <c r="AK126" i="20" s="1"/>
  <c r="C247" i="20"/>
  <c r="AZ236" i="21"/>
  <c r="AZ235" i="21"/>
  <c r="AZ234" i="21"/>
  <c r="U12" i="21"/>
  <c r="U13" i="21" s="1"/>
  <c r="S247" i="21"/>
  <c r="AV12" i="21"/>
  <c r="AV13" i="21" s="1"/>
  <c r="AV19" i="21"/>
  <c r="AV243" i="21" s="1"/>
  <c r="AV246" i="21" s="1"/>
  <c r="AA131" i="21"/>
  <c r="AA128" i="21"/>
  <c r="C128" i="21"/>
  <c r="W128" i="21"/>
  <c r="W133" i="21" s="1"/>
  <c r="C247" i="21"/>
  <c r="AP12" i="21"/>
  <c r="AP13" i="21" s="1"/>
  <c r="AP19" i="21"/>
  <c r="AP243" i="21" s="1"/>
  <c r="AO128" i="21"/>
  <c r="AO131" i="21" s="1"/>
  <c r="AR38" i="20"/>
  <c r="U19" i="21"/>
  <c r="U243" i="21" s="1"/>
  <c r="BA213" i="20"/>
  <c r="AO87" i="20"/>
  <c r="Z62" i="20"/>
  <c r="Z126" i="20" s="1"/>
  <c r="Q134" i="20"/>
  <c r="J38" i="19"/>
  <c r="BC205" i="19"/>
  <c r="I134" i="20"/>
  <c r="AM68" i="19"/>
  <c r="L68" i="19"/>
  <c r="AH38" i="19"/>
  <c r="F131" i="20"/>
  <c r="AP127" i="19"/>
  <c r="AW114" i="19"/>
  <c r="AW76" i="19" s="1"/>
  <c r="AZ220" i="18"/>
  <c r="AK127" i="19"/>
  <c r="AK130" i="19" s="1"/>
  <c r="AZ136" i="18"/>
  <c r="N9" i="5"/>
  <c r="CB15" i="18"/>
  <c r="M9" i="5"/>
  <c r="H127" i="19"/>
  <c r="Z20" i="18"/>
  <c r="G127" i="19"/>
  <c r="BA229" i="18"/>
  <c r="BF81" i="18"/>
  <c r="AQ113" i="18"/>
  <c r="AQ119" i="18" s="1"/>
  <c r="AQ121" i="18" s="1"/>
  <c r="AF117" i="18"/>
  <c r="F113" i="18"/>
  <c r="AZ102" i="18"/>
  <c r="BA52" i="18"/>
  <c r="AB31" i="18"/>
  <c r="AB109" i="18" s="1"/>
  <c r="L118" i="18"/>
  <c r="L120" i="18" s="1"/>
  <c r="C113" i="18"/>
  <c r="BD85" i="18"/>
  <c r="BC85" i="18"/>
  <c r="BB85" i="18"/>
  <c r="AX52" i="18"/>
  <c r="AX53" i="18" s="1"/>
  <c r="AX58" i="18" s="1"/>
  <c r="AX55" i="18" s="1"/>
  <c r="AX111" i="18" s="1"/>
  <c r="AO123" i="19"/>
  <c r="AM174" i="18"/>
  <c r="AM14" i="18" s="1"/>
  <c r="S119" i="18"/>
  <c r="E117" i="18"/>
  <c r="X128" i="21"/>
  <c r="X134" i="21" s="1"/>
  <c r="P237" i="18"/>
  <c r="P236" i="18"/>
  <c r="AM132" i="21"/>
  <c r="Q128" i="21"/>
  <c r="Q132" i="21" s="1"/>
  <c r="AT191" i="19"/>
  <c r="AT19" i="19"/>
  <c r="AT238" i="19" s="1"/>
  <c r="Z117" i="18"/>
  <c r="BC212" i="21"/>
  <c r="AY17" i="21"/>
  <c r="AY16" i="21"/>
  <c r="AY120" i="21" s="1"/>
  <c r="Q128" i="19"/>
  <c r="AY97" i="21"/>
  <c r="AH128" i="20"/>
  <c r="AH131" i="20" s="1"/>
  <c r="AU12" i="20"/>
  <c r="AU13" i="20" s="1"/>
  <c r="AU19" i="20"/>
  <c r="AU243" i="20" s="1"/>
  <c r="AE128" i="20"/>
  <c r="AE132" i="20" s="1"/>
  <c r="AD20" i="18"/>
  <c r="V123" i="19"/>
  <c r="BE52" i="18"/>
  <c r="AZ223" i="19"/>
  <c r="AZ224" i="19" s="1"/>
  <c r="Q133" i="20"/>
  <c r="BE203" i="20"/>
  <c r="AJ53" i="19"/>
  <c r="AU11" i="18"/>
  <c r="D8" i="1"/>
  <c r="AN133" i="21"/>
  <c r="BK239" i="21"/>
  <c r="BK239" i="20"/>
  <c r="BK233" i="19"/>
  <c r="BA97" i="18"/>
  <c r="AX113" i="18"/>
  <c r="I13" i="1"/>
  <c r="I12" i="1" s="1"/>
  <c r="BB234" i="21"/>
  <c r="BB233" i="21"/>
  <c r="E131" i="21"/>
  <c r="E128" i="21"/>
  <c r="BA230" i="20"/>
  <c r="BB204" i="20"/>
  <c r="AW128" i="20"/>
  <c r="AW133" i="20" s="1"/>
  <c r="AW132" i="20"/>
  <c r="AU133" i="20"/>
  <c r="O127" i="19"/>
  <c r="BB223" i="21"/>
  <c r="BE202" i="21"/>
  <c r="AY94" i="21"/>
  <c r="AI55" i="20"/>
  <c r="AJ12" i="21"/>
  <c r="AJ13" i="21" s="1"/>
  <c r="AI46" i="20"/>
  <c r="AI125" i="20" s="1"/>
  <c r="C126" i="19"/>
  <c r="C123" i="19"/>
  <c r="AB133" i="19"/>
  <c r="AB134" i="19" s="1"/>
  <c r="AB135" i="19" s="1"/>
  <c r="AB136" i="19" s="1"/>
  <c r="AB130" i="19"/>
  <c r="K38" i="19"/>
  <c r="AY216" i="19"/>
  <c r="AY215" i="19"/>
  <c r="AY207" i="19"/>
  <c r="BB195" i="19"/>
  <c r="BC195" i="19" s="1"/>
  <c r="N128" i="21"/>
  <c r="H133" i="20"/>
  <c r="AC133" i="20"/>
  <c r="AM132" i="20"/>
  <c r="AM128" i="20"/>
  <c r="AM131" i="20" s="1"/>
  <c r="M134" i="20"/>
  <c r="AR191" i="19"/>
  <c r="AR19" i="19"/>
  <c r="AR238" i="19" s="1"/>
  <c r="AR241" i="19" s="1"/>
  <c r="AY46" i="20"/>
  <c r="AY125" i="20" s="1"/>
  <c r="Q128" i="20"/>
  <c r="AL241" i="19"/>
  <c r="P38" i="19"/>
  <c r="L38" i="19"/>
  <c r="AP241" i="19"/>
  <c r="AQ11" i="19"/>
  <c r="AQ12" i="19" s="1"/>
  <c r="AQ18" i="19"/>
  <c r="AQ237" i="19" s="1"/>
  <c r="AI127" i="19"/>
  <c r="AI130" i="19" s="1"/>
  <c r="X174" i="18"/>
  <c r="X14" i="18" s="1"/>
  <c r="G126" i="19"/>
  <c r="BA221" i="18"/>
  <c r="BB226" i="18"/>
  <c r="V20" i="18"/>
  <c r="BF84" i="18"/>
  <c r="AD174" i="18"/>
  <c r="AD14" i="18" s="1"/>
  <c r="AD31" i="18"/>
  <c r="AD109" i="18" s="1"/>
  <c r="B118" i="18"/>
  <c r="E11" i="5"/>
  <c r="BA64" i="18"/>
  <c r="AW241" i="21"/>
  <c r="Q120" i="18"/>
  <c r="AR133" i="21"/>
  <c r="AZ87" i="19"/>
  <c r="AY87" i="19"/>
  <c r="AX26" i="19"/>
  <c r="AX27" i="19" s="1"/>
  <c r="AX32" i="19" s="1"/>
  <c r="W134" i="20"/>
  <c r="AM38" i="19"/>
  <c r="AA133" i="20"/>
  <c r="K127" i="19"/>
  <c r="AZ4" i="19"/>
  <c r="AZ6" i="19" s="1"/>
  <c r="U118" i="18"/>
  <c r="D133" i="21"/>
  <c r="AF20" i="18"/>
  <c r="Q127" i="19"/>
  <c r="AT109" i="18"/>
  <c r="CG31" i="18"/>
  <c r="X119" i="18"/>
  <c r="V118" i="18"/>
  <c r="F128" i="21"/>
  <c r="F131" i="21" s="1"/>
  <c r="R128" i="21"/>
  <c r="O128" i="21"/>
  <c r="BA201" i="19"/>
  <c r="E124" i="18"/>
  <c r="E123" i="18"/>
  <c r="E126" i="18"/>
  <c r="E125" i="18"/>
  <c r="E13" i="18"/>
  <c r="E12" i="18" s="1"/>
  <c r="E17" i="18" s="1"/>
  <c r="L125" i="18"/>
  <c r="L123" i="18"/>
  <c r="L124" i="18"/>
  <c r="L126" i="18"/>
  <c r="L13" i="18"/>
  <c r="L12" i="18" s="1"/>
  <c r="L17" i="18" s="1"/>
  <c r="AH38" i="21"/>
  <c r="BD82" i="18"/>
  <c r="BC82" i="18"/>
  <c r="AS239" i="21"/>
  <c r="AS241" i="21" s="1"/>
  <c r="AS239" i="20"/>
  <c r="AS241" i="20" s="1"/>
  <c r="AS233" i="19"/>
  <c r="AS235" i="19" s="1"/>
  <c r="AS240" i="19" s="1"/>
  <c r="AS12" i="18"/>
  <c r="AS13" i="18" s="1"/>
  <c r="AS19" i="18"/>
  <c r="Z123" i="19"/>
  <c r="M125" i="18"/>
  <c r="M126" i="18"/>
  <c r="M123" i="18"/>
  <c r="M124" i="18"/>
  <c r="M13" i="18"/>
  <c r="M12" i="18" s="1"/>
  <c r="M17" i="18" s="1"/>
  <c r="AF19" i="21"/>
  <c r="AF243" i="21" s="1"/>
  <c r="Y126" i="19"/>
  <c r="Y123" i="19"/>
  <c r="AV242" i="21"/>
  <c r="AV242" i="20"/>
  <c r="AV236" i="19"/>
  <c r="E20" i="1"/>
  <c r="M19" i="21"/>
  <c r="M243" i="21" s="1"/>
  <c r="AD133" i="20"/>
  <c r="AV191" i="19"/>
  <c r="AV19" i="19"/>
  <c r="AV238" i="19" s="1"/>
  <c r="AV241" i="19" s="1"/>
  <c r="I17" i="1"/>
  <c r="I18" i="1" s="1"/>
  <c r="AO87" i="21"/>
  <c r="I134" i="21"/>
  <c r="BD204" i="20"/>
  <c r="AP38" i="21"/>
  <c r="BE205" i="21"/>
  <c r="BB207" i="21"/>
  <c r="BC207" i="21" s="1"/>
  <c r="AB12" i="21"/>
  <c r="AB13" i="21" s="1"/>
  <c r="AB19" i="21"/>
  <c r="AB243" i="21" s="1"/>
  <c r="AD132" i="21"/>
  <c r="AA12" i="21"/>
  <c r="AA13" i="21" s="1"/>
  <c r="AA19" i="21"/>
  <c r="AA243" i="21" s="1"/>
  <c r="AZ236" i="20"/>
  <c r="AZ235" i="20"/>
  <c r="AZ234" i="20"/>
  <c r="C19" i="21"/>
  <c r="C243" i="21" s="1"/>
  <c r="BC6" i="21"/>
  <c r="BA231" i="20"/>
  <c r="AG38" i="20"/>
  <c r="BE204" i="20"/>
  <c r="AN247" i="20"/>
  <c r="AD19" i="20"/>
  <c r="AD243" i="20" s="1"/>
  <c r="AD12" i="20"/>
  <c r="AD13" i="20" s="1"/>
  <c r="AT247" i="20"/>
  <c r="AS128" i="20"/>
  <c r="AS134" i="20" s="1"/>
  <c r="M131" i="20"/>
  <c r="AL247" i="20"/>
  <c r="AY52" i="20"/>
  <c r="AY51" i="20" s="1"/>
  <c r="AY58" i="20"/>
  <c r="K83" i="19"/>
  <c r="R241" i="19"/>
  <c r="AA83" i="19"/>
  <c r="BA167" i="18"/>
  <c r="AP18" i="19"/>
  <c r="AP237" i="19" s="1"/>
  <c r="AF241" i="19"/>
  <c r="M127" i="19"/>
  <c r="AY92" i="20"/>
  <c r="AX198" i="18"/>
  <c r="AX20" i="18"/>
  <c r="AX22" i="18" s="1"/>
  <c r="AW20" i="18"/>
  <c r="AW22" i="18" s="1"/>
  <c r="AE126" i="19"/>
  <c r="AE123" i="19"/>
  <c r="AZ103" i="18"/>
  <c r="AO174" i="18"/>
  <c r="AO14" i="18" s="1"/>
  <c r="BZ15" i="18" s="1"/>
  <c r="BB223" i="18"/>
  <c r="X68" i="19"/>
  <c r="AS241" i="19"/>
  <c r="AG245" i="20"/>
  <c r="AG247" i="20"/>
  <c r="BA90" i="19"/>
  <c r="AX41" i="19"/>
  <c r="AX42" i="19" s="1"/>
  <c r="AY90" i="19"/>
  <c r="AZ90" i="19"/>
  <c r="BG78" i="18"/>
  <c r="AZ96" i="18"/>
  <c r="AZ101" i="18"/>
  <c r="AY101" i="18"/>
  <c r="AR239" i="19"/>
  <c r="AZ95" i="18"/>
  <c r="AI174" i="18"/>
  <c r="AI14" i="18" s="1"/>
  <c r="M6" i="5"/>
  <c r="V119" i="18"/>
  <c r="AX31" i="18"/>
  <c r="AX109" i="18" s="1"/>
  <c r="N119" i="18"/>
  <c r="AY98" i="18"/>
  <c r="Q126" i="18"/>
  <c r="Q125" i="18"/>
  <c r="Q124" i="18"/>
  <c r="Q123" i="18"/>
  <c r="Q13" i="18"/>
  <c r="Q12" i="18" s="1"/>
  <c r="Q17" i="18" s="1"/>
  <c r="J126" i="18"/>
  <c r="J125" i="18"/>
  <c r="J123" i="18"/>
  <c r="J124" i="18"/>
  <c r="J13" i="18"/>
  <c r="J12" i="18" s="1"/>
  <c r="J17" i="18" s="1"/>
  <c r="E4" i="5"/>
  <c r="E6" i="5" s="1"/>
  <c r="F3" i="5"/>
  <c r="E19" i="1"/>
  <c r="E12" i="1"/>
  <c r="AM128" i="21"/>
  <c r="AM134" i="21" s="1"/>
  <c r="AM131" i="21"/>
  <c r="BE80" i="18"/>
  <c r="AK133" i="19"/>
  <c r="AS133" i="21"/>
  <c r="BA102" i="20"/>
  <c r="AW131" i="20"/>
  <c r="BA239" i="21"/>
  <c r="BA239" i="20"/>
  <c r="BA233" i="19"/>
  <c r="B128" i="20"/>
  <c r="B132" i="20"/>
  <c r="X126" i="19"/>
  <c r="BI87" i="18"/>
  <c r="W12" i="21"/>
  <c r="W13" i="21" s="1"/>
  <c r="W19" i="21"/>
  <c r="W243" i="21" s="1"/>
  <c r="O132" i="20"/>
  <c r="BH80" i="18"/>
  <c r="AD247" i="21"/>
  <c r="S132" i="21"/>
  <c r="AR131" i="20"/>
  <c r="AQ134" i="20"/>
  <c r="AX64" i="18"/>
  <c r="AX65" i="18" s="1"/>
  <c r="AX70" i="18" s="1"/>
  <c r="AX67" i="18" s="1"/>
  <c r="BD86" i="18"/>
  <c r="BC86" i="18"/>
  <c r="BB86" i="18"/>
  <c r="BH86" i="18" s="1"/>
  <c r="BB203" i="19"/>
  <c r="AW16" i="19"/>
  <c r="AW11" i="19" s="1"/>
  <c r="AQ12" i="21"/>
  <c r="AQ13" i="21" s="1"/>
  <c r="AQ19" i="21"/>
  <c r="AQ243" i="21" s="1"/>
  <c r="R12" i="21"/>
  <c r="R13" i="21" s="1"/>
  <c r="R19" i="21"/>
  <c r="R243" i="21" s="1"/>
  <c r="R247" i="20"/>
  <c r="AU87" i="20"/>
  <c r="BA224" i="20"/>
  <c r="BC203" i="20"/>
  <c r="AD134" i="20"/>
  <c r="I247" i="20"/>
  <c r="AV12" i="20"/>
  <c r="AV13" i="20" s="1"/>
  <c r="AV19" i="20"/>
  <c r="AV243" i="20" s="1"/>
  <c r="AV246" i="20" s="1"/>
  <c r="L133" i="20"/>
  <c r="C12" i="20"/>
  <c r="C13" i="20" s="1"/>
  <c r="C19" i="20"/>
  <c r="C243" i="20" s="1"/>
  <c r="F134" i="20"/>
  <c r="F135" i="20" s="1"/>
  <c r="AQ38" i="19"/>
  <c r="BC4" i="21"/>
  <c r="C139" i="20"/>
  <c r="C140" i="20" s="1"/>
  <c r="C141" i="20" s="1"/>
  <c r="C138" i="20" s="1"/>
  <c r="C135" i="20"/>
  <c r="BB197" i="19"/>
  <c r="AZ9" i="20"/>
  <c r="AL127" i="19"/>
  <c r="H241" i="19"/>
  <c r="AD241" i="19"/>
  <c r="AB20" i="18"/>
  <c r="AA20" i="18"/>
  <c r="AZ221" i="18"/>
  <c r="W20" i="18"/>
  <c r="CF19" i="18"/>
  <c r="CF20" i="18" s="1"/>
  <c r="N10" i="5"/>
  <c r="N16" i="5" s="1"/>
  <c r="M10" i="5"/>
  <c r="M16" i="5" s="1"/>
  <c r="X128" i="19"/>
  <c r="BI80" i="18"/>
  <c r="AL20" i="18"/>
  <c r="BF86" i="18"/>
  <c r="C241" i="19"/>
  <c r="AT239" i="21"/>
  <c r="AT239" i="20"/>
  <c r="AT241" i="20" s="1"/>
  <c r="AT233" i="19"/>
  <c r="AT12" i="18"/>
  <c r="AT13" i="18" s="1"/>
  <c r="AT113" i="18" s="1"/>
  <c r="AT19" i="18"/>
  <c r="AO119" i="18"/>
  <c r="AO121" i="18" s="1"/>
  <c r="BF5" i="18"/>
  <c r="BF7" i="18" s="1"/>
  <c r="BA95" i="18"/>
  <c r="G119" i="18"/>
  <c r="AK119" i="18"/>
  <c r="G117" i="18"/>
  <c r="AR67" i="18"/>
  <c r="CF43" i="18"/>
  <c r="AS110" i="18"/>
  <c r="AZ99" i="18"/>
  <c r="S19" i="20"/>
  <c r="S243" i="20" s="1"/>
  <c r="S12" i="20"/>
  <c r="S13" i="20" s="1"/>
  <c r="N132" i="20"/>
  <c r="N128" i="20"/>
  <c r="U20" i="18"/>
  <c r="AL68" i="19"/>
  <c r="I83" i="19"/>
  <c r="AY20" i="18"/>
  <c r="AY22" i="18" s="1"/>
  <c r="AC38" i="21"/>
  <c r="AX81" i="20"/>
  <c r="AX78" i="20" s="1"/>
  <c r="AX127" i="20" s="1"/>
  <c r="AX82" i="20"/>
  <c r="O241" i="19"/>
  <c r="BA228" i="21"/>
  <c r="F5" i="5"/>
  <c r="H247" i="21"/>
  <c r="AI128" i="21"/>
  <c r="AI134" i="21" s="1"/>
  <c r="AZ232" i="20"/>
  <c r="AZ231" i="20"/>
  <c r="BF82" i="18"/>
  <c r="AT117" i="18"/>
  <c r="CB117" i="18"/>
  <c r="AY98" i="21"/>
  <c r="AI247" i="21"/>
  <c r="BB229" i="20"/>
  <c r="BB232" i="20" s="1"/>
  <c r="BB230" i="20"/>
  <c r="BC209" i="20"/>
  <c r="BC229" i="20" s="1"/>
  <c r="BC230" i="20" s="1"/>
  <c r="AA134" i="20"/>
  <c r="K133" i="20"/>
  <c r="AT134" i="20"/>
  <c r="BA233" i="21"/>
  <c r="BC210" i="21"/>
  <c r="AY96" i="21"/>
  <c r="T46" i="21"/>
  <c r="T124" i="21" s="1"/>
  <c r="S12" i="21"/>
  <c r="S13" i="21" s="1"/>
  <c r="S19" i="21"/>
  <c r="S243" i="21" s="1"/>
  <c r="BD203" i="21"/>
  <c r="BE203" i="21"/>
  <c r="AZ222" i="21"/>
  <c r="AH55" i="21"/>
  <c r="AR132" i="21"/>
  <c r="X132" i="21"/>
  <c r="AN12" i="21"/>
  <c r="AN13" i="21" s="1"/>
  <c r="AN19" i="21"/>
  <c r="AN243" i="21" s="1"/>
  <c r="AE128" i="21"/>
  <c r="AE133" i="21" s="1"/>
  <c r="AH132" i="21"/>
  <c r="AU128" i="20"/>
  <c r="AU131" i="20" s="1"/>
  <c r="U38" i="19"/>
  <c r="B247" i="20"/>
  <c r="T78" i="20"/>
  <c r="T127" i="20" s="1"/>
  <c r="AJ68" i="19"/>
  <c r="AH123" i="19"/>
  <c r="AH126" i="19" s="1"/>
  <c r="AD18" i="19"/>
  <c r="AD237" i="19" s="1"/>
  <c r="T18" i="19"/>
  <c r="T237" i="19" s="1"/>
  <c r="P127" i="19"/>
  <c r="BA92" i="19"/>
  <c r="AI20" i="18"/>
  <c r="K239" i="19"/>
  <c r="K241" i="19"/>
  <c r="AZ89" i="19"/>
  <c r="AY89" i="19"/>
  <c r="BG80" i="18"/>
  <c r="X11" i="18"/>
  <c r="AM67" i="18"/>
  <c r="AM112" i="18" s="1"/>
  <c r="AZ93" i="18"/>
  <c r="BB88" i="18"/>
  <c r="BB28" i="18"/>
  <c r="Y119" i="18"/>
  <c r="AL134" i="21"/>
  <c r="F130" i="19"/>
  <c r="F133" i="19"/>
  <c r="F134" i="19" s="1"/>
  <c r="F135" i="19" s="1"/>
  <c r="F136" i="19" s="1"/>
  <c r="AL118" i="18"/>
  <c r="BB236" i="21"/>
  <c r="Z133" i="21"/>
  <c r="AZ227" i="19"/>
  <c r="AZ230" i="19" s="1"/>
  <c r="BD204" i="19"/>
  <c r="BC204" i="19"/>
  <c r="AB133" i="20"/>
  <c r="AX128" i="21"/>
  <c r="AX134" i="21" s="1"/>
  <c r="AX131" i="21"/>
  <c r="AZ9" i="21"/>
  <c r="E133" i="20"/>
  <c r="E135" i="20" s="1"/>
  <c r="AX242" i="21"/>
  <c r="AX242" i="20"/>
  <c r="AX236" i="19"/>
  <c r="I20" i="1"/>
  <c r="AY102" i="21"/>
  <c r="AY101" i="21"/>
  <c r="BA220" i="19"/>
  <c r="BA219" i="19"/>
  <c r="AV239" i="21"/>
  <c r="AV241" i="21" s="1"/>
  <c r="AV239" i="20"/>
  <c r="AV233" i="19"/>
  <c r="AV235" i="19" s="1"/>
  <c r="AV19" i="18"/>
  <c r="AV12" i="18"/>
  <c r="AV13" i="18" s="1"/>
  <c r="P126" i="18"/>
  <c r="P124" i="18"/>
  <c r="P123" i="18"/>
  <c r="P125" i="18"/>
  <c r="P13" i="18"/>
  <c r="P12" i="18" s="1"/>
  <c r="P17" i="18" s="1"/>
  <c r="AM133" i="20"/>
  <c r="L131" i="21"/>
  <c r="I131" i="20"/>
  <c r="Q38" i="19"/>
  <c r="AN126" i="19"/>
  <c r="J133" i="20"/>
  <c r="H131" i="20"/>
  <c r="P68" i="19"/>
  <c r="L14" i="1"/>
  <c r="L12" i="1" s="1"/>
  <c r="L17" i="1" s="1"/>
  <c r="AY12" i="18"/>
  <c r="AY17" i="18" s="1"/>
  <c r="BB206" i="19"/>
  <c r="AY52" i="18"/>
  <c r="AY53" i="18" s="1"/>
  <c r="BD83" i="18"/>
  <c r="BC83" i="18"/>
  <c r="BH83" i="18" s="1"/>
  <c r="AD133" i="21"/>
  <c r="AY8" i="19"/>
  <c r="BF209" i="21"/>
  <c r="BE209" i="21"/>
  <c r="AY97" i="20"/>
  <c r="AY101" i="20"/>
  <c r="AY230" i="18"/>
  <c r="AZ218" i="18"/>
  <c r="AY21" i="18"/>
  <c r="AV241" i="20"/>
  <c r="AP132" i="21"/>
  <c r="AW71" i="20"/>
  <c r="I133" i="20"/>
  <c r="E11" i="19"/>
  <c r="E12" i="19" s="1"/>
  <c r="E18" i="19"/>
  <c r="E237" i="19" s="1"/>
  <c r="AO241" i="19"/>
  <c r="AZ64" i="18"/>
  <c r="AR12" i="21"/>
  <c r="AR13" i="21" s="1"/>
  <c r="AR19" i="21"/>
  <c r="AR243" i="21" s="1"/>
  <c r="AL133" i="21"/>
  <c r="AY99" i="21"/>
  <c r="BC208" i="21"/>
  <c r="AZ232" i="21"/>
  <c r="AZ231" i="21"/>
  <c r="O247" i="21"/>
  <c r="AJ19" i="21"/>
  <c r="AJ243" i="21" s="1"/>
  <c r="AU12" i="21"/>
  <c r="AU13" i="21" s="1"/>
  <c r="AU19" i="21"/>
  <c r="AU243" i="21" s="1"/>
  <c r="AC44" i="21"/>
  <c r="AC49" i="21" s="1"/>
  <c r="AC46" i="21" s="1"/>
  <c r="AC124" i="21" s="1"/>
  <c r="AV71" i="20"/>
  <c r="BD209" i="20"/>
  <c r="BB5" i="20"/>
  <c r="BB7" i="20" s="1"/>
  <c r="P131" i="20"/>
  <c r="H128" i="20"/>
  <c r="AH11" i="20"/>
  <c r="AH17" i="20" s="1"/>
  <c r="AY93" i="20"/>
  <c r="S132" i="20"/>
  <c r="S128" i="20"/>
  <c r="Q19" i="20"/>
  <c r="Q243" i="20" s="1"/>
  <c r="P19" i="20"/>
  <c r="P243" i="20" s="1"/>
  <c r="G128" i="20"/>
  <c r="G134" i="20" s="1"/>
  <c r="G132" i="20"/>
  <c r="AX128" i="20"/>
  <c r="AX133" i="20" s="1"/>
  <c r="AX132" i="20"/>
  <c r="AO134" i="20"/>
  <c r="AM241" i="19"/>
  <c r="AQ247" i="20"/>
  <c r="L123" i="19"/>
  <c r="BA6" i="20"/>
  <c r="BA195" i="19"/>
  <c r="P18" i="19"/>
  <c r="P237" i="19" s="1"/>
  <c r="AY154" i="18"/>
  <c r="AZ154" i="18" s="1"/>
  <c r="AY145" i="18"/>
  <c r="BE172" i="18"/>
  <c r="AW45" i="19"/>
  <c r="AW47" i="19"/>
  <c r="AW44" i="19" s="1"/>
  <c r="AW120" i="19" s="1"/>
  <c r="U123" i="19"/>
  <c r="U126" i="19" s="1"/>
  <c r="BA3" i="19"/>
  <c r="AX93" i="19"/>
  <c r="AY102" i="18"/>
  <c r="BA93" i="18"/>
  <c r="J133" i="19"/>
  <c r="J134" i="19" s="1"/>
  <c r="J135" i="19" s="1"/>
  <c r="J136" i="19" s="1"/>
  <c r="J130" i="19"/>
  <c r="AY155" i="18"/>
  <c r="AY164" i="18" s="1"/>
  <c r="CE31" i="18"/>
  <c r="AR109" i="18"/>
  <c r="AN113" i="18"/>
  <c r="L119" i="18"/>
  <c r="AW12" i="18"/>
  <c r="AW13" i="18" s="1"/>
  <c r="H123" i="18"/>
  <c r="H125" i="18"/>
  <c r="H126" i="18"/>
  <c r="H124" i="18"/>
  <c r="H13" i="18"/>
  <c r="H12" i="18" s="1"/>
  <c r="H17" i="18" s="1"/>
  <c r="V18" i="19"/>
  <c r="V237" i="19" s="1"/>
  <c r="V11" i="19"/>
  <c r="V12" i="19" s="1"/>
  <c r="AC174" i="18"/>
  <c r="AC14" i="18" s="1"/>
  <c r="B128" i="21"/>
  <c r="B131" i="21" s="1"/>
  <c r="AZ168" i="18"/>
  <c r="AF118" i="18"/>
  <c r="AH117" i="18"/>
  <c r="T119" i="18"/>
  <c r="P19" i="21"/>
  <c r="P243" i="21" s="1"/>
  <c r="P12" i="21"/>
  <c r="P13" i="21" s="1"/>
  <c r="AB128" i="21"/>
  <c r="AB134" i="21" s="1"/>
  <c r="AN128" i="21"/>
  <c r="AN132" i="21" s="1"/>
  <c r="AN87" i="20"/>
  <c r="AZ225" i="19"/>
  <c r="BB202" i="19"/>
  <c r="AA53" i="19"/>
  <c r="AN174" i="18"/>
  <c r="AN14" i="18" s="1"/>
  <c r="AZ97" i="18"/>
  <c r="AY100" i="21"/>
  <c r="BB211" i="20"/>
  <c r="BB228" i="18"/>
  <c r="BA228" i="18"/>
  <c r="Q18" i="19"/>
  <c r="Q237" i="19" s="1"/>
  <c r="Q11" i="19"/>
  <c r="Q12" i="19" s="1"/>
  <c r="Q236" i="18"/>
  <c r="AZ221" i="19"/>
  <c r="BB199" i="19"/>
  <c r="AT240" i="19"/>
  <c r="AZ227" i="21"/>
  <c r="S128" i="21"/>
  <c r="S131" i="21"/>
  <c r="AF12" i="20"/>
  <c r="AF13" i="20" s="1"/>
  <c r="AF19" i="20"/>
  <c r="AF243" i="20" s="1"/>
  <c r="AD131" i="20"/>
  <c r="AY222" i="19"/>
  <c r="BB200" i="19"/>
  <c r="L139" i="20"/>
  <c r="L140" i="20" s="1"/>
  <c r="L141" i="20" s="1"/>
  <c r="L138" i="20" s="1"/>
  <c r="L135" i="20"/>
  <c r="AR134" i="20"/>
  <c r="X129" i="19"/>
  <c r="AF126" i="19"/>
  <c r="L239" i="19"/>
  <c r="AZ131" i="18"/>
  <c r="AJ71" i="21"/>
  <c r="BA229" i="21"/>
  <c r="BA230" i="21"/>
  <c r="AV197" i="21"/>
  <c r="BB235" i="21"/>
  <c r="BF211" i="21"/>
  <c r="BC201" i="21"/>
  <c r="BD201" i="21" s="1"/>
  <c r="BD208" i="21"/>
  <c r="BC202" i="21"/>
  <c r="AW12" i="21"/>
  <c r="AW13" i="21" s="1"/>
  <c r="AW19" i="21"/>
  <c r="AW243" i="21" s="1"/>
  <c r="B247" i="21"/>
  <c r="AL19" i="21"/>
  <c r="AL243" i="21" s="1"/>
  <c r="N19" i="21"/>
  <c r="N243" i="21" s="1"/>
  <c r="AK71" i="20"/>
  <c r="AJ55" i="20"/>
  <c r="BB6" i="21"/>
  <c r="I128" i="21"/>
  <c r="BA223" i="20"/>
  <c r="BC202" i="20"/>
  <c r="BC205" i="20"/>
  <c r="AR71" i="20"/>
  <c r="BC4" i="20"/>
  <c r="W133" i="20"/>
  <c r="Z128" i="20"/>
  <c r="AM11" i="20"/>
  <c r="AM17" i="20" s="1"/>
  <c r="AL46" i="20"/>
  <c r="AL125" i="20" s="1"/>
  <c r="AY95" i="20"/>
  <c r="R131" i="20"/>
  <c r="M68" i="19"/>
  <c r="AU16" i="20"/>
  <c r="AY111" i="20"/>
  <c r="AY64" i="20" s="1"/>
  <c r="AS129" i="19"/>
  <c r="AC133" i="19"/>
  <c r="AC134" i="19" s="1"/>
  <c r="AC135" i="19" s="1"/>
  <c r="AC136" i="19" s="1"/>
  <c r="AC130" i="19"/>
  <c r="AI11" i="20"/>
  <c r="AI17" i="20" s="1"/>
  <c r="AU20" i="18"/>
  <c r="AU22" i="18" s="1"/>
  <c r="B68" i="19"/>
  <c r="H129" i="19"/>
  <c r="AX95" i="19"/>
  <c r="BG82" i="18"/>
  <c r="M117" i="18"/>
  <c r="M120" i="18" s="1"/>
  <c r="W119" i="18"/>
  <c r="AZ28" i="18"/>
  <c r="AZ88" i="18"/>
  <c r="P134" i="20"/>
  <c r="P135" i="20" s="1"/>
  <c r="AX235" i="19"/>
  <c r="O119" i="18"/>
  <c r="AZ173" i="18"/>
  <c r="H11" i="1"/>
  <c r="G18" i="1"/>
  <c r="O123" i="19"/>
  <c r="M119" i="18"/>
  <c r="BE5" i="18"/>
  <c r="BE7" i="18" s="1"/>
  <c r="AW197" i="18"/>
  <c r="AW198" i="18" s="1"/>
  <c r="AW194" i="18"/>
  <c r="AW195" i="18" s="1"/>
  <c r="H120" i="18"/>
  <c r="AG127" i="19"/>
  <c r="AY141" i="18"/>
  <c r="AY150" i="18"/>
  <c r="AY159" i="18"/>
  <c r="BB212" i="20"/>
  <c r="Y134" i="20"/>
  <c r="BA221" i="19"/>
  <c r="H53" i="19"/>
  <c r="AR131" i="21"/>
  <c r="AR128" i="21"/>
  <c r="AR134" i="21" s="1"/>
  <c r="D68" i="19"/>
  <c r="BP239" i="21"/>
  <c r="BP239" i="20"/>
  <c r="BP233" i="19"/>
  <c r="CC117" i="18"/>
  <c r="BD81" i="18"/>
  <c r="BC81" i="18"/>
  <c r="AH134" i="21"/>
  <c r="AH135" i="21" s="1"/>
  <c r="AF128" i="21"/>
  <c r="AF132" i="21" s="1"/>
  <c r="BB221" i="21"/>
  <c r="BB224" i="21" s="1"/>
  <c r="BB222" i="21"/>
  <c r="K128" i="20"/>
  <c r="K132" i="20"/>
  <c r="AO129" i="19"/>
  <c r="AV18" i="19"/>
  <c r="AV237" i="19" s="1"/>
  <c r="Z113" i="18"/>
  <c r="AZ228" i="21"/>
  <c r="AM12" i="21"/>
  <c r="AM13" i="21" s="1"/>
  <c r="AR133" i="20"/>
  <c r="AL133" i="19"/>
  <c r="AL134" i="19" s="1"/>
  <c r="AL135" i="19" s="1"/>
  <c r="AL136" i="19" s="1"/>
  <c r="AL130" i="19"/>
  <c r="Z134" i="21"/>
  <c r="BC204" i="20"/>
  <c r="AQ19" i="20"/>
  <c r="AQ243" i="20" s="1"/>
  <c r="AQ12" i="20"/>
  <c r="AQ13" i="20" s="1"/>
  <c r="X62" i="20"/>
  <c r="X126" i="20" s="1"/>
  <c r="X128" i="20" s="1"/>
  <c r="AK128" i="20"/>
  <c r="AK131" i="20" s="1"/>
  <c r="AG83" i="19"/>
  <c r="AR20" i="18"/>
  <c r="AR22" i="18" s="1"/>
  <c r="AM134" i="20"/>
  <c r="AJ113" i="18"/>
  <c r="AD12" i="21"/>
  <c r="AD13" i="21" s="1"/>
  <c r="D19" i="21"/>
  <c r="D243" i="21" s="1"/>
  <c r="D12" i="21"/>
  <c r="D13" i="21" s="1"/>
  <c r="BE207" i="20"/>
  <c r="AJ83" i="19"/>
  <c r="BA226" i="18"/>
  <c r="BC226" i="18" s="1"/>
  <c r="AN241" i="19"/>
  <c r="B123" i="19"/>
  <c r="AB174" i="18"/>
  <c r="AB14" i="18" s="1"/>
  <c r="AY103" i="18"/>
  <c r="Y20" i="18"/>
  <c r="AZ153" i="18"/>
  <c r="BA153" i="18" s="1"/>
  <c r="AZ135" i="18"/>
  <c r="BA135" i="18" s="1"/>
  <c r="BA162" i="18" s="1"/>
  <c r="AZ144" i="18"/>
  <c r="BA144" i="18" s="1"/>
  <c r="BB171" i="18"/>
  <c r="AY88" i="19"/>
  <c r="BG83" i="18"/>
  <c r="BE78" i="18"/>
  <c r="AU239" i="19"/>
  <c r="AT123" i="19"/>
  <c r="AT129" i="19" s="1"/>
  <c r="AX241" i="20"/>
  <c r="AM11" i="19"/>
  <c r="AM12" i="19" s="1"/>
  <c r="AM18" i="19"/>
  <c r="AM237" i="19" s="1"/>
  <c r="P119" i="18"/>
  <c r="AX197" i="18"/>
  <c r="AX194" i="18"/>
  <c r="AX195" i="18" s="1"/>
  <c r="R120" i="18"/>
  <c r="CD118" i="18"/>
  <c r="AE31" i="18"/>
  <c r="AE109" i="18" s="1"/>
  <c r="BC77" i="18"/>
  <c r="BG77" i="18" s="1"/>
  <c r="AY28" i="18"/>
  <c r="AY29" i="18" s="1"/>
  <c r="AY34" i="18" s="1"/>
  <c r="AY31" i="18" s="1"/>
  <c r="AY109" i="18" s="1"/>
  <c r="BD77" i="18"/>
  <c r="AY88" i="18"/>
  <c r="BE224" i="18"/>
  <c r="U119" i="18"/>
  <c r="Z12" i="21"/>
  <c r="Z13" i="21" s="1"/>
  <c r="Z19" i="21"/>
  <c r="Z243" i="21" s="1"/>
  <c r="AH55" i="20"/>
  <c r="AH138" i="21"/>
  <c r="S128" i="19"/>
  <c r="M133" i="20"/>
  <c r="M135" i="20" s="1"/>
  <c r="AR128" i="19"/>
  <c r="BD79" i="18"/>
  <c r="BC79" i="18"/>
  <c r="BH79" i="18" s="1"/>
  <c r="BD212" i="21"/>
  <c r="AF55" i="20"/>
  <c r="W123" i="19"/>
  <c r="W126" i="19"/>
  <c r="AF132" i="20"/>
  <c r="AF128" i="20"/>
  <c r="AG138" i="21"/>
  <c r="AG139" i="21" s="1"/>
  <c r="AG140" i="21" s="1"/>
  <c r="AG141" i="21" s="1"/>
  <c r="I241" i="19"/>
  <c r="K123" i="19"/>
  <c r="BA96" i="18"/>
  <c r="AQ117" i="18"/>
  <c r="R38" i="19"/>
  <c r="AS174" i="18"/>
  <c r="AS14" i="18" s="1"/>
  <c r="BA88" i="18"/>
  <c r="BA28" i="18"/>
  <c r="Z119" i="18"/>
  <c r="E116" i="18"/>
  <c r="E120" i="18" s="1"/>
  <c r="T113" i="18"/>
  <c r="T116" i="18"/>
  <c r="J128" i="21"/>
  <c r="D126" i="19"/>
  <c r="D123" i="19"/>
  <c r="D128" i="19" s="1"/>
  <c r="AM123" i="19"/>
  <c r="AM126" i="19" s="1"/>
  <c r="K117" i="18"/>
  <c r="AT235" i="19"/>
  <c r="L134" i="21"/>
  <c r="AZ220" i="19"/>
  <c r="BB198" i="19"/>
  <c r="AZ219" i="19"/>
  <c r="N53" i="19"/>
  <c r="E133" i="21"/>
  <c r="Y12" i="21"/>
  <c r="Y13" i="21" s="1"/>
  <c r="Y19" i="21"/>
  <c r="Y243" i="21" s="1"/>
  <c r="AY94" i="20"/>
  <c r="AY223" i="19"/>
  <c r="T12" i="20"/>
  <c r="T13" i="20" s="1"/>
  <c r="AC19" i="20"/>
  <c r="AC243" i="20" s="1"/>
  <c r="AC12" i="20"/>
  <c r="AC13" i="20" s="1"/>
  <c r="AA133" i="19"/>
  <c r="AA134" i="19" s="1"/>
  <c r="AA135" i="19" s="1"/>
  <c r="AA136" i="19" s="1"/>
  <c r="AA130" i="19"/>
  <c r="BH87" i="18"/>
  <c r="E239" i="19"/>
  <c r="N126" i="18"/>
  <c r="N125" i="18"/>
  <c r="N123" i="18"/>
  <c r="N124" i="18"/>
  <c r="N13" i="18"/>
  <c r="N12" i="18" s="1"/>
  <c r="N17" i="18" s="1"/>
  <c r="AS12" i="21"/>
  <c r="AS13" i="21" s="1"/>
  <c r="AS19" i="21"/>
  <c r="AS243" i="21" s="1"/>
  <c r="AQ129" i="19"/>
  <c r="BD87" i="18"/>
  <c r="BC87" i="18"/>
  <c r="BB87" i="18"/>
  <c r="BF87" i="18" s="1"/>
  <c r="AO38" i="21"/>
  <c r="BD202" i="21"/>
  <c r="I247" i="21"/>
  <c r="AN247" i="21"/>
  <c r="AE19" i="21"/>
  <c r="AE243" i="21" s="1"/>
  <c r="G138" i="21"/>
  <c r="G139" i="21" s="1"/>
  <c r="G140" i="21" s="1"/>
  <c r="G141" i="21" s="1"/>
  <c r="G135" i="21"/>
  <c r="BB221" i="20"/>
  <c r="BB223" i="20" s="1"/>
  <c r="BB222" i="20"/>
  <c r="AA12" i="20"/>
  <c r="AA13" i="20" s="1"/>
  <c r="AA19" i="20"/>
  <c r="AA243" i="20" s="1"/>
  <c r="Z12" i="20"/>
  <c r="Z13" i="20" s="1"/>
  <c r="Z19" i="20"/>
  <c r="Z243" i="20" s="1"/>
  <c r="Y128" i="20"/>
  <c r="Y131" i="20" s="1"/>
  <c r="X12" i="20"/>
  <c r="X13" i="20" s="1"/>
  <c r="X19" i="20"/>
  <c r="X243" i="20" s="1"/>
  <c r="AJ11" i="20"/>
  <c r="AJ17" i="20" s="1"/>
  <c r="AL87" i="21"/>
  <c r="AR38" i="21"/>
  <c r="AW38" i="21"/>
  <c r="AS87" i="21"/>
  <c r="AZ230" i="21"/>
  <c r="T12" i="21"/>
  <c r="T13" i="21" s="1"/>
  <c r="T19" i="21"/>
  <c r="T243" i="21" s="1"/>
  <c r="AZ92" i="21"/>
  <c r="AO12" i="21"/>
  <c r="AO13" i="21" s="1"/>
  <c r="AO19" i="21"/>
  <c r="AO243" i="21" s="1"/>
  <c r="D128" i="21"/>
  <c r="D131" i="21" s="1"/>
  <c r="I19" i="21"/>
  <c r="I243" i="21" s="1"/>
  <c r="AW133" i="21"/>
  <c r="BC206" i="20"/>
  <c r="AJ71" i="20"/>
  <c r="AZ230" i="20"/>
  <c r="AP38" i="20"/>
  <c r="BC201" i="20"/>
  <c r="AS12" i="20"/>
  <c r="AS13" i="20" s="1"/>
  <c r="AS19" i="20"/>
  <c r="AS243" i="20" s="1"/>
  <c r="AL62" i="20"/>
  <c r="AL126" i="20" s="1"/>
  <c r="E134" i="20"/>
  <c r="AT12" i="20"/>
  <c r="AT13" i="20" s="1"/>
  <c r="AT19" i="20"/>
  <c r="AT243" i="20" s="1"/>
  <c r="BC206" i="19"/>
  <c r="Y12" i="20"/>
  <c r="Y13" i="20" s="1"/>
  <c r="Y19" i="20"/>
  <c r="Y243" i="20" s="1"/>
  <c r="W19" i="20"/>
  <c r="W243" i="20" s="1"/>
  <c r="W12" i="20"/>
  <c r="W13" i="20" s="1"/>
  <c r="M19" i="20"/>
  <c r="M243" i="20" s="1"/>
  <c r="Z68" i="19"/>
  <c r="AN68" i="19"/>
  <c r="AJ46" i="20"/>
  <c r="AJ125" i="20" s="1"/>
  <c r="AN128" i="20"/>
  <c r="AN132" i="20" s="1"/>
  <c r="AP129" i="19"/>
  <c r="AP130" i="19" s="1"/>
  <c r="AZ225" i="18"/>
  <c r="BA225" i="18" s="1"/>
  <c r="AE83" i="19"/>
  <c r="AG11" i="19"/>
  <c r="AG12" i="19" s="1"/>
  <c r="AG18" i="19"/>
  <c r="AG237" i="19" s="1"/>
  <c r="AH237" i="18"/>
  <c r="AH236" i="18"/>
  <c r="R128" i="19"/>
  <c r="AG19" i="20"/>
  <c r="AG243" i="20" s="1"/>
  <c r="AZ169" i="18"/>
  <c r="I133" i="19"/>
  <c r="I134" i="19" s="1"/>
  <c r="I135" i="19" s="1"/>
  <c r="I136" i="19" s="1"/>
  <c r="I130" i="19"/>
  <c r="AV123" i="19"/>
  <c r="AZ91" i="19"/>
  <c r="AY91" i="19"/>
  <c r="BD224" i="18"/>
  <c r="BG84" i="18"/>
  <c r="U19" i="20"/>
  <c r="U243" i="20" s="1"/>
  <c r="U12" i="20"/>
  <c r="U13" i="20" s="1"/>
  <c r="BE79" i="18"/>
  <c r="AY140" i="18"/>
  <c r="AY147" i="18" s="1"/>
  <c r="AY44" i="18" s="1"/>
  <c r="AY174" i="18"/>
  <c r="AY149" i="18"/>
  <c r="AZ149" i="18" s="1"/>
  <c r="W11" i="18"/>
  <c r="N123" i="19"/>
  <c r="N127" i="19" s="1"/>
  <c r="AL236" i="18"/>
  <c r="AL237" i="18"/>
  <c r="AS31" i="18"/>
  <c r="CB118" i="18"/>
  <c r="AT118" i="18"/>
  <c r="BD222" i="18"/>
  <c r="AA67" i="18"/>
  <c r="AA112" i="18" s="1"/>
  <c r="AA113" i="18" s="1"/>
  <c r="AY99" i="18"/>
  <c r="AJ123" i="19"/>
  <c r="BB6" i="18"/>
  <c r="M11" i="5"/>
  <c r="AH113" i="18"/>
  <c r="R126" i="18"/>
  <c r="R125" i="18"/>
  <c r="R123" i="18"/>
  <c r="R124" i="18"/>
  <c r="R13" i="18"/>
  <c r="R12" i="18" s="1"/>
  <c r="R17" i="18" s="1"/>
  <c r="I113" i="18"/>
  <c r="V139" i="20" l="1"/>
  <c r="AJ138" i="21"/>
  <c r="AH133" i="19"/>
  <c r="AH123" i="18"/>
  <c r="AH124" i="18"/>
  <c r="AH125" i="18"/>
  <c r="AH126" i="18"/>
  <c r="AH13" i="18"/>
  <c r="AH12" i="18" s="1"/>
  <c r="AH17" i="18" s="1"/>
  <c r="AH116" i="18"/>
  <c r="AH119" i="18"/>
  <c r="AH118" i="18"/>
  <c r="AZ103" i="21"/>
  <c r="AZ43" i="21"/>
  <c r="BA92" i="21"/>
  <c r="BC92" i="21"/>
  <c r="BD92" i="21"/>
  <c r="BB92" i="21"/>
  <c r="BG209" i="21"/>
  <c r="AM133" i="19"/>
  <c r="CD116" i="18"/>
  <c r="E246" i="21"/>
  <c r="BB233" i="20"/>
  <c r="BB234" i="20" s="1"/>
  <c r="BG211" i="21"/>
  <c r="V126" i="19"/>
  <c r="V127" i="19"/>
  <c r="V129" i="19"/>
  <c r="V128" i="19"/>
  <c r="BC5" i="20"/>
  <c r="BC7" i="20" s="1"/>
  <c r="BD4" i="20"/>
  <c r="BD5" i="20" s="1"/>
  <c r="BD7" i="20" s="1"/>
  <c r="BA149" i="18"/>
  <c r="BA131" i="18"/>
  <c r="BA140" i="18"/>
  <c r="BA158" i="18" s="1"/>
  <c r="BB167" i="18"/>
  <c r="BC167" i="18"/>
  <c r="BD167" i="18"/>
  <c r="BE167" i="18"/>
  <c r="AT241" i="19"/>
  <c r="AT239" i="19"/>
  <c r="AJ126" i="19"/>
  <c r="AJ129" i="19"/>
  <c r="AJ128" i="19"/>
  <c r="AJ127" i="19"/>
  <c r="AY226" i="19"/>
  <c r="AY225" i="19"/>
  <c r="AY224" i="19"/>
  <c r="BC154" i="18"/>
  <c r="BA154" i="18"/>
  <c r="BB154" i="18" s="1"/>
  <c r="I135" i="20"/>
  <c r="BD227" i="19"/>
  <c r="BD228" i="19" s="1"/>
  <c r="BD221" i="18"/>
  <c r="BP86" i="18"/>
  <c r="BC212" i="20"/>
  <c r="BB213" i="20"/>
  <c r="BD212" i="20"/>
  <c r="BB9" i="18"/>
  <c r="BB27" i="18" s="1"/>
  <c r="AZ94" i="20"/>
  <c r="BA94" i="20"/>
  <c r="BC97" i="18"/>
  <c r="BB97" i="18"/>
  <c r="BD97" i="18" s="1"/>
  <c r="AE139" i="20"/>
  <c r="U133" i="21"/>
  <c r="U131" i="21"/>
  <c r="U132" i="21"/>
  <c r="U134" i="21"/>
  <c r="BB222" i="19"/>
  <c r="BC200" i="19"/>
  <c r="BA223" i="19"/>
  <c r="BA224" i="19"/>
  <c r="BB201" i="19"/>
  <c r="BC6" i="18"/>
  <c r="BC9" i="18" s="1"/>
  <c r="BC27" i="18" s="1"/>
  <c r="BA96" i="19"/>
  <c r="K239" i="21"/>
  <c r="K241" i="21" s="1"/>
  <c r="K246" i="21" s="1"/>
  <c r="K239" i="20"/>
  <c r="K241" i="20" s="1"/>
  <c r="K246" i="20" s="1"/>
  <c r="K233" i="19"/>
  <c r="K235" i="19" s="1"/>
  <c r="K240" i="19" s="1"/>
  <c r="K19" i="18"/>
  <c r="BH205" i="21"/>
  <c r="BJ205" i="21" s="1"/>
  <c r="D138" i="21"/>
  <c r="D139" i="21" s="1"/>
  <c r="D140" i="21" s="1"/>
  <c r="D141" i="21" s="1"/>
  <c r="D135" i="21"/>
  <c r="BF206" i="19"/>
  <c r="AA124" i="18"/>
  <c r="AA123" i="18"/>
  <c r="AA126" i="18"/>
  <c r="AA125" i="18"/>
  <c r="AA13" i="18"/>
  <c r="AA12" i="18" s="1"/>
  <c r="AA17" i="18" s="1"/>
  <c r="AA117" i="18"/>
  <c r="AA118" i="18"/>
  <c r="AA116" i="18"/>
  <c r="X134" i="20"/>
  <c r="X131" i="20"/>
  <c r="X132" i="20"/>
  <c r="BI5" i="18"/>
  <c r="BI7" i="18" s="1"/>
  <c r="BC229" i="21"/>
  <c r="BC232" i="21" s="1"/>
  <c r="BC230" i="21"/>
  <c r="O133" i="21"/>
  <c r="O131" i="21"/>
  <c r="O134" i="21"/>
  <c r="O132" i="21"/>
  <c r="Z131" i="20"/>
  <c r="Z132" i="20"/>
  <c r="Z134" i="20"/>
  <c r="BA227" i="20"/>
  <c r="BA228" i="20"/>
  <c r="AZ100" i="21"/>
  <c r="BA100" i="21"/>
  <c r="BF222" i="18"/>
  <c r="BF224" i="18"/>
  <c r="BE202" i="19"/>
  <c r="L129" i="19"/>
  <c r="L128" i="19"/>
  <c r="L127" i="19"/>
  <c r="L126" i="19"/>
  <c r="BF202" i="21"/>
  <c r="AX56" i="19"/>
  <c r="AX98" i="19"/>
  <c r="AX71" i="19" s="1"/>
  <c r="AY93" i="19"/>
  <c r="AZ93" i="19" s="1"/>
  <c r="U130" i="19"/>
  <c r="U133" i="19"/>
  <c r="U134" i="19" s="1"/>
  <c r="U135" i="19" s="1"/>
  <c r="U136" i="19" s="1"/>
  <c r="Z126" i="19"/>
  <c r="Z127" i="19"/>
  <c r="Z129" i="19"/>
  <c r="Z128" i="19"/>
  <c r="H130" i="19"/>
  <c r="AO138" i="21"/>
  <c r="AX15" i="19"/>
  <c r="AX115" i="19" s="1"/>
  <c r="AX17" i="19"/>
  <c r="V133" i="20"/>
  <c r="V135" i="20" s="1"/>
  <c r="V131" i="20"/>
  <c r="V134" i="20"/>
  <c r="BE204" i="19"/>
  <c r="J133" i="21"/>
  <c r="J132" i="21"/>
  <c r="J131" i="21"/>
  <c r="J134" i="21"/>
  <c r="AV138" i="21"/>
  <c r="AV139" i="21" s="1"/>
  <c r="AV140" i="21" s="1"/>
  <c r="AV141" i="21" s="1"/>
  <c r="AV135" i="21"/>
  <c r="BE225" i="21"/>
  <c r="BE226" i="21"/>
  <c r="J8" i="1"/>
  <c r="H18" i="1"/>
  <c r="G19" i="1"/>
  <c r="H19" i="1" s="1"/>
  <c r="BB221" i="18"/>
  <c r="X130" i="19"/>
  <c r="X133" i="19"/>
  <c r="X134" i="19" s="1"/>
  <c r="X135" i="19" s="1"/>
  <c r="X136" i="19" s="1"/>
  <c r="M138" i="21"/>
  <c r="L8" i="1"/>
  <c r="L11" i="1" s="1"/>
  <c r="L18" i="1" s="1"/>
  <c r="L19" i="1" s="1"/>
  <c r="I19" i="1"/>
  <c r="D133" i="19"/>
  <c r="D134" i="19" s="1"/>
  <c r="D135" i="19" s="1"/>
  <c r="D136" i="19" s="1"/>
  <c r="D130" i="19"/>
  <c r="C124" i="18"/>
  <c r="C123" i="18"/>
  <c r="C126" i="18"/>
  <c r="C125" i="18"/>
  <c r="C13" i="18"/>
  <c r="C12" i="18" s="1"/>
  <c r="C17" i="18" s="1"/>
  <c r="C118" i="18"/>
  <c r="C119" i="18"/>
  <c r="C117" i="18"/>
  <c r="C116" i="18"/>
  <c r="BF207" i="20"/>
  <c r="BG207" i="20"/>
  <c r="BH207" i="20" s="1"/>
  <c r="AZ162" i="18"/>
  <c r="BF208" i="21"/>
  <c r="AK121" i="18"/>
  <c r="AQ134" i="21"/>
  <c r="AQ132" i="21"/>
  <c r="AQ133" i="21"/>
  <c r="T128" i="19"/>
  <c r="T126" i="19"/>
  <c r="T129" i="19"/>
  <c r="T127" i="19"/>
  <c r="AF139" i="20"/>
  <c r="AS133" i="19"/>
  <c r="AA138" i="21"/>
  <c r="AA139" i="21" s="1"/>
  <c r="B138" i="21"/>
  <c r="B139" i="21" s="1"/>
  <c r="B140" i="21" s="1"/>
  <c r="B141" i="21" s="1"/>
  <c r="B135" i="21"/>
  <c r="BC9" i="21"/>
  <c r="AJ133" i="21"/>
  <c r="AJ132" i="21"/>
  <c r="AJ135" i="21" s="1"/>
  <c r="AJ134" i="21"/>
  <c r="F138" i="21"/>
  <c r="AS246" i="20"/>
  <c r="BG28" i="18"/>
  <c r="BD6" i="18"/>
  <c r="BD9" i="18" s="1"/>
  <c r="BD27" i="18" s="1"/>
  <c r="BD221" i="21"/>
  <c r="BD224" i="21" s="1"/>
  <c r="BE201" i="21"/>
  <c r="AQ131" i="21"/>
  <c r="BI85" i="18"/>
  <c r="BN86" i="18"/>
  <c r="AM138" i="21"/>
  <c r="AM139" i="21" s="1"/>
  <c r="AM139" i="20"/>
  <c r="AM140" i="20" s="1"/>
  <c r="AM141" i="20" s="1"/>
  <c r="AM138" i="20" s="1"/>
  <c r="AM135" i="20"/>
  <c r="BJ85" i="18"/>
  <c r="BG85" i="18"/>
  <c r="C132" i="21"/>
  <c r="C134" i="21"/>
  <c r="BD225" i="21"/>
  <c r="BD227" i="21" s="1"/>
  <c r="BD226" i="21"/>
  <c r="BE228" i="21"/>
  <c r="AF133" i="20"/>
  <c r="AF135" i="20" s="1"/>
  <c r="AF134" i="20"/>
  <c r="BB219" i="18"/>
  <c r="BC219" i="18" s="1"/>
  <c r="BJ81" i="18"/>
  <c r="BI81" i="18"/>
  <c r="BI40" i="18" s="1"/>
  <c r="P246" i="21"/>
  <c r="AW113" i="18"/>
  <c r="F13" i="1"/>
  <c r="F12" i="1" s="1"/>
  <c r="F17" i="1" s="1"/>
  <c r="F19" i="1" s="1"/>
  <c r="AY69" i="18"/>
  <c r="BB102" i="18"/>
  <c r="BE102" i="18" s="1"/>
  <c r="BA102" i="18"/>
  <c r="BC102" i="18"/>
  <c r="BC227" i="19"/>
  <c r="BC228" i="19" s="1"/>
  <c r="BA235" i="21"/>
  <c r="BA236" i="21"/>
  <c r="AX116" i="18"/>
  <c r="AZ94" i="21"/>
  <c r="BD94" i="21" s="1"/>
  <c r="BA94" i="21"/>
  <c r="BB94" i="21"/>
  <c r="BC94" i="21"/>
  <c r="BK85" i="18"/>
  <c r="AA134" i="21"/>
  <c r="AA133" i="21"/>
  <c r="AW18" i="19"/>
  <c r="AW237" i="19" s="1"/>
  <c r="AW240" i="19" s="1"/>
  <c r="BF40" i="18"/>
  <c r="BF204" i="21"/>
  <c r="BF204" i="20"/>
  <c r="BE209" i="20"/>
  <c r="AT131" i="20"/>
  <c r="P133" i="19"/>
  <c r="P134" i="19" s="1"/>
  <c r="P135" i="19" s="1"/>
  <c r="P136" i="19" s="1"/>
  <c r="P130" i="19"/>
  <c r="K138" i="21"/>
  <c r="K139" i="21" s="1"/>
  <c r="K140" i="21" s="1"/>
  <c r="K141" i="21" s="1"/>
  <c r="K135" i="21"/>
  <c r="O246" i="20"/>
  <c r="AQ139" i="20"/>
  <c r="AQ140" i="20" s="1"/>
  <c r="AQ141" i="20" s="1"/>
  <c r="AQ138" i="20" s="1"/>
  <c r="AQ135" i="20"/>
  <c r="F4" i="5"/>
  <c r="F6" i="5" s="1"/>
  <c r="F13" i="5" s="1"/>
  <c r="F14" i="5" s="1"/>
  <c r="F15" i="5" s="1"/>
  <c r="G3" i="5"/>
  <c r="AY116" i="18"/>
  <c r="AY123" i="18"/>
  <c r="AX139" i="20"/>
  <c r="AX140" i="20" s="1"/>
  <c r="AZ102" i="21"/>
  <c r="BA102" i="21" s="1"/>
  <c r="AC123" i="18"/>
  <c r="AC124" i="18"/>
  <c r="AC125" i="18"/>
  <c r="AC126" i="18"/>
  <c r="AC13" i="18"/>
  <c r="AC12" i="18" s="1"/>
  <c r="AC17" i="18" s="1"/>
  <c r="AC117" i="18"/>
  <c r="AC120" i="18" s="1"/>
  <c r="AK138" i="21"/>
  <c r="AK139" i="21" s="1"/>
  <c r="AK140" i="21" s="1"/>
  <c r="Y138" i="21"/>
  <c r="AN134" i="21"/>
  <c r="AS246" i="21"/>
  <c r="AT126" i="19"/>
  <c r="AT128" i="19"/>
  <c r="AT127" i="19"/>
  <c r="AJ126" i="18"/>
  <c r="AJ125" i="18"/>
  <c r="AJ124" i="18"/>
  <c r="AJ13" i="18"/>
  <c r="AJ12" i="18" s="1"/>
  <c r="AJ17" i="18" s="1"/>
  <c r="AJ123" i="18"/>
  <c r="AJ119" i="18"/>
  <c r="AJ121" i="18" s="1"/>
  <c r="BB221" i="19"/>
  <c r="AN133" i="19"/>
  <c r="AN134" i="19" s="1"/>
  <c r="AN135" i="19" s="1"/>
  <c r="AN136" i="19" s="1"/>
  <c r="AN130" i="19"/>
  <c r="BC223" i="20"/>
  <c r="BD202" i="20"/>
  <c r="AQ131" i="20"/>
  <c r="I131" i="21"/>
  <c r="I133" i="21"/>
  <c r="I132" i="21"/>
  <c r="BC202" i="19"/>
  <c r="BG203" i="21"/>
  <c r="AW139" i="20"/>
  <c r="AW140" i="20" s="1"/>
  <c r="AW141" i="20" s="1"/>
  <c r="AW138" i="20" s="1"/>
  <c r="AW135" i="20"/>
  <c r="AZ69" i="18"/>
  <c r="AK133" i="21"/>
  <c r="AK132" i="21"/>
  <c r="AK135" i="21" s="1"/>
  <c r="O239" i="21"/>
  <c r="O241" i="21" s="1"/>
  <c r="O239" i="20"/>
  <c r="O241" i="20" s="1"/>
  <c r="O233" i="19"/>
  <c r="O235" i="19" s="1"/>
  <c r="O240" i="19" s="1"/>
  <c r="O19" i="18"/>
  <c r="BD88" i="18"/>
  <c r="BD64" i="18" s="1"/>
  <c r="BD28" i="18"/>
  <c r="AS194" i="18"/>
  <c r="AS195" i="18" s="1"/>
  <c r="AS197" i="18"/>
  <c r="AS198" i="18" s="1"/>
  <c r="BA100" i="18"/>
  <c r="BB100" i="18"/>
  <c r="T126" i="18"/>
  <c r="T125" i="18"/>
  <c r="T124" i="18"/>
  <c r="T123" i="18"/>
  <c r="T13" i="18"/>
  <c r="T12" i="18" s="1"/>
  <c r="T17" i="18" s="1"/>
  <c r="B139" i="20"/>
  <c r="BB229" i="19"/>
  <c r="Y124" i="18"/>
  <c r="Y123" i="18"/>
  <c r="Y126" i="18"/>
  <c r="Y125" i="18"/>
  <c r="Y13" i="18"/>
  <c r="Y12" i="18" s="1"/>
  <c r="Y17" i="18" s="1"/>
  <c r="Y117" i="18"/>
  <c r="Y120" i="18" s="1"/>
  <c r="W118" i="18"/>
  <c r="BF28" i="18"/>
  <c r="AG132" i="20"/>
  <c r="I140" i="20"/>
  <c r="I141" i="20" s="1"/>
  <c r="I138" i="20" s="1"/>
  <c r="AP134" i="21"/>
  <c r="AP133" i="21"/>
  <c r="AP135" i="21" s="1"/>
  <c r="AR130" i="19"/>
  <c r="AR133" i="19"/>
  <c r="AR134" i="19" s="1"/>
  <c r="AR135" i="19" s="1"/>
  <c r="AR136" i="19" s="1"/>
  <c r="AC119" i="18"/>
  <c r="AN126" i="18"/>
  <c r="AN125" i="18"/>
  <c r="AN124" i="18"/>
  <c r="AN123" i="18"/>
  <c r="AN13" i="18"/>
  <c r="AN12" i="18" s="1"/>
  <c r="AN17" i="18" s="1"/>
  <c r="AN116" i="18"/>
  <c r="AA119" i="18"/>
  <c r="BC221" i="20"/>
  <c r="BC222" i="20" s="1"/>
  <c r="BD201" i="20"/>
  <c r="BE201" i="20"/>
  <c r="AZ228" i="19"/>
  <c r="BC7" i="21"/>
  <c r="AS113" i="18"/>
  <c r="B13" i="1"/>
  <c r="B12" i="1" s="1"/>
  <c r="B17" i="1" s="1"/>
  <c r="B18" i="1" s="1"/>
  <c r="AU17" i="18"/>
  <c r="D11" i="1"/>
  <c r="AY75" i="20"/>
  <c r="BA98" i="20"/>
  <c r="AZ98" i="20"/>
  <c r="N239" i="21"/>
  <c r="N241" i="21" s="1"/>
  <c r="N239" i="20"/>
  <c r="N241" i="20" s="1"/>
  <c r="N246" i="20" s="1"/>
  <c r="N233" i="19"/>
  <c r="N235" i="19" s="1"/>
  <c r="N240" i="19" s="1"/>
  <c r="N19" i="18"/>
  <c r="BD230" i="19"/>
  <c r="AI134" i="19"/>
  <c r="AI135" i="19" s="1"/>
  <c r="AI136" i="19" s="1"/>
  <c r="BE202" i="20"/>
  <c r="BA103" i="18"/>
  <c r="BC103" i="18"/>
  <c r="BE103" i="18"/>
  <c r="BB103" i="18"/>
  <c r="BA232" i="21"/>
  <c r="BA231" i="21"/>
  <c r="BB215" i="19"/>
  <c r="BB218" i="19" s="1"/>
  <c r="BB216" i="19"/>
  <c r="BB207" i="19"/>
  <c r="Z133" i="20"/>
  <c r="Z124" i="18"/>
  <c r="Z123" i="18"/>
  <c r="Z126" i="18"/>
  <c r="Z125" i="18"/>
  <c r="Z13" i="18"/>
  <c r="Z12" i="18" s="1"/>
  <c r="Z17" i="18" s="1"/>
  <c r="Z118" i="18"/>
  <c r="AY25" i="19"/>
  <c r="L138" i="21"/>
  <c r="L139" i="21" s="1"/>
  <c r="L140" i="21" s="1"/>
  <c r="L141" i="21" s="1"/>
  <c r="L135" i="21"/>
  <c r="Q133" i="19"/>
  <c r="Q134" i="19" s="1"/>
  <c r="Q135" i="19" s="1"/>
  <c r="Q136" i="19" s="1"/>
  <c r="Q130" i="19"/>
  <c r="CF31" i="18"/>
  <c r="AS109" i="18"/>
  <c r="BO84" i="18"/>
  <c r="BG205" i="21"/>
  <c r="BI205" i="21" s="1"/>
  <c r="B128" i="19"/>
  <c r="B127" i="19"/>
  <c r="Z116" i="18"/>
  <c r="Z120" i="18" s="1"/>
  <c r="BD202" i="19"/>
  <c r="AC128" i="21"/>
  <c r="AC131" i="21" s="1"/>
  <c r="BB64" i="18"/>
  <c r="BJ86" i="18"/>
  <c r="BG86" i="18"/>
  <c r="BI86" i="18"/>
  <c r="AH133" i="20"/>
  <c r="M246" i="21"/>
  <c r="BB168" i="18"/>
  <c r="AZ145" i="18"/>
  <c r="AF134" i="21"/>
  <c r="BK79" i="18"/>
  <c r="BO79" i="18" s="1"/>
  <c r="AE113" i="18"/>
  <c r="B126" i="19"/>
  <c r="AV240" i="19"/>
  <c r="BD228" i="18"/>
  <c r="BF172" i="18"/>
  <c r="P239" i="21"/>
  <c r="P241" i="21" s="1"/>
  <c r="P239" i="20"/>
  <c r="P241" i="20" s="1"/>
  <c r="P233" i="19"/>
  <c r="P235" i="19" s="1"/>
  <c r="P19" i="18"/>
  <c r="U131" i="20"/>
  <c r="BM86" i="18"/>
  <c r="BK86" i="18"/>
  <c r="BI82" i="18"/>
  <c r="BP82" i="18" s="1"/>
  <c r="BJ82" i="18"/>
  <c r="BK82" i="18"/>
  <c r="BD195" i="19"/>
  <c r="BA168" i="18"/>
  <c r="BA174" i="18" s="1"/>
  <c r="AS128" i="19"/>
  <c r="AS127" i="19"/>
  <c r="AS130" i="19" s="1"/>
  <c r="AW75" i="19"/>
  <c r="AW77" i="19"/>
  <c r="AF126" i="18"/>
  <c r="AF123" i="18"/>
  <c r="AF125" i="18"/>
  <c r="AF13" i="18"/>
  <c r="AF12" i="18" s="1"/>
  <c r="AF17" i="18" s="1"/>
  <c r="AF124" i="18"/>
  <c r="AY119" i="20"/>
  <c r="AY31" i="20" s="1"/>
  <c r="AB134" i="20"/>
  <c r="AB135" i="20" s="1"/>
  <c r="AB131" i="20"/>
  <c r="T117" i="18"/>
  <c r="BC97" i="19"/>
  <c r="BC231" i="20"/>
  <c r="BD208" i="20"/>
  <c r="BE208" i="20" s="1"/>
  <c r="AF119" i="18"/>
  <c r="BH78" i="18"/>
  <c r="BJ78" i="18"/>
  <c r="BK78" i="18"/>
  <c r="AP138" i="21"/>
  <c r="AP139" i="21" s="1"/>
  <c r="AU132" i="21"/>
  <c r="F141" i="20"/>
  <c r="F138" i="20" s="1"/>
  <c r="AP126" i="18"/>
  <c r="AP125" i="18"/>
  <c r="AP124" i="18"/>
  <c r="AP123" i="18"/>
  <c r="AP13" i="18"/>
  <c r="AP12" i="18" s="1"/>
  <c r="AP17" i="18" s="1"/>
  <c r="AP118" i="18"/>
  <c r="AP121" i="18" s="1"/>
  <c r="AP116" i="18"/>
  <c r="AP120" i="18" s="1"/>
  <c r="AG133" i="19"/>
  <c r="AG134" i="19" s="1"/>
  <c r="AG135" i="19" s="1"/>
  <c r="AG136" i="19" s="1"/>
  <c r="AG130" i="19"/>
  <c r="AO120" i="18"/>
  <c r="AT139" i="20"/>
  <c r="AT140" i="20" s="1"/>
  <c r="AT141" i="20" s="1"/>
  <c r="AT135" i="20"/>
  <c r="AT138" i="21"/>
  <c r="N132" i="21"/>
  <c r="N133" i="21"/>
  <c r="BC223" i="18"/>
  <c r="N131" i="21"/>
  <c r="Q131" i="21"/>
  <c r="E133" i="19"/>
  <c r="E134" i="19" s="1"/>
  <c r="E135" i="19" s="1"/>
  <c r="E136" i="19" s="1"/>
  <c r="E130" i="19"/>
  <c r="AR113" i="18"/>
  <c r="AR116" i="18" s="1"/>
  <c r="BC232" i="20"/>
  <c r="BD223" i="18"/>
  <c r="AJ128" i="20"/>
  <c r="AT133" i="21"/>
  <c r="M134" i="21"/>
  <c r="M133" i="21"/>
  <c r="M132" i="21"/>
  <c r="M135" i="21" s="1"/>
  <c r="BB9" i="21"/>
  <c r="Q240" i="19"/>
  <c r="AY43" i="21"/>
  <c r="AY44" i="21" s="1"/>
  <c r="AY49" i="21" s="1"/>
  <c r="P246" i="20"/>
  <c r="BG212" i="21"/>
  <c r="BD4" i="21"/>
  <c r="BD7" i="21" s="1"/>
  <c r="BB91" i="19"/>
  <c r="BC91" i="19"/>
  <c r="BC198" i="19"/>
  <c r="BL79" i="18"/>
  <c r="BE228" i="18"/>
  <c r="AY103" i="21"/>
  <c r="AY163" i="18"/>
  <c r="S134" i="20"/>
  <c r="S131" i="20"/>
  <c r="BC52" i="18"/>
  <c r="BI83" i="18"/>
  <c r="BK83" i="18"/>
  <c r="BJ83" i="18"/>
  <c r="S246" i="21"/>
  <c r="AF133" i="21"/>
  <c r="AM133" i="21"/>
  <c r="AM135" i="21" s="1"/>
  <c r="N134" i="20"/>
  <c r="N135" i="20" s="1"/>
  <c r="N131" i="20"/>
  <c r="N133" i="20"/>
  <c r="BL86" i="18"/>
  <c r="BB101" i="18"/>
  <c r="BA101" i="18"/>
  <c r="BD101" i="18"/>
  <c r="BC101" i="18"/>
  <c r="BE101" i="18" s="1"/>
  <c r="AE128" i="19"/>
  <c r="AE129" i="19"/>
  <c r="AE127" i="19"/>
  <c r="AE130" i="19" s="1"/>
  <c r="BL82" i="18"/>
  <c r="AY218" i="19"/>
  <c r="AY217" i="19"/>
  <c r="BB225" i="20"/>
  <c r="BB226" i="20"/>
  <c r="BG204" i="20"/>
  <c r="BG5" i="18"/>
  <c r="BG7" i="18" s="1"/>
  <c r="AZ96" i="19"/>
  <c r="AF120" i="18"/>
  <c r="AB139" i="20"/>
  <c r="AB140" i="20" s="1"/>
  <c r="U126" i="18"/>
  <c r="U125" i="18"/>
  <c r="U124" i="18"/>
  <c r="U123" i="18"/>
  <c r="U13" i="18"/>
  <c r="U12" i="18" s="1"/>
  <c r="U17" i="18" s="1"/>
  <c r="U117" i="18"/>
  <c r="U120" i="18" s="1"/>
  <c r="AQ126" i="19"/>
  <c r="AB133" i="21"/>
  <c r="BL78" i="18"/>
  <c r="BH85" i="18"/>
  <c r="BH52" i="18" s="1"/>
  <c r="AT132" i="21"/>
  <c r="AT135" i="21" s="1"/>
  <c r="AA132" i="21"/>
  <c r="AA135" i="21" s="1"/>
  <c r="AO126" i="18"/>
  <c r="AO125" i="18"/>
  <c r="AO123" i="18"/>
  <c r="AO124" i="18"/>
  <c r="AO13" i="18"/>
  <c r="AO12" i="18" s="1"/>
  <c r="AO17" i="18" s="1"/>
  <c r="AY26" i="21"/>
  <c r="AY27" i="21" s="1"/>
  <c r="AY32" i="21" s="1"/>
  <c r="AZ101" i="21"/>
  <c r="BA101" i="21"/>
  <c r="BB101" i="21"/>
  <c r="W130" i="19"/>
  <c r="W133" i="19"/>
  <c r="W134" i="19" s="1"/>
  <c r="W135" i="19" s="1"/>
  <c r="W136" i="19" s="1"/>
  <c r="BA224" i="21"/>
  <c r="BA223" i="21"/>
  <c r="J239" i="21"/>
  <c r="J241" i="21" s="1"/>
  <c r="J239" i="20"/>
  <c r="J241" i="20" s="1"/>
  <c r="J246" i="20" s="1"/>
  <c r="J233" i="19"/>
  <c r="J235" i="19" s="1"/>
  <c r="J19" i="18"/>
  <c r="C133" i="21"/>
  <c r="S239" i="21"/>
  <c r="S241" i="21" s="1"/>
  <c r="S239" i="20"/>
  <c r="S241" i="20" s="1"/>
  <c r="S233" i="19"/>
  <c r="S235" i="19" s="1"/>
  <c r="S240" i="19" s="1"/>
  <c r="S19" i="18"/>
  <c r="AN135" i="20"/>
  <c r="AN139" i="20"/>
  <c r="AY53" i="20"/>
  <c r="AY54" i="20"/>
  <c r="Q239" i="21"/>
  <c r="Q241" i="21" s="1"/>
  <c r="Q246" i="21" s="1"/>
  <c r="Q239" i="20"/>
  <c r="Q241" i="20" s="1"/>
  <c r="Q246" i="20" s="1"/>
  <c r="Q233" i="19"/>
  <c r="Q235" i="19" s="1"/>
  <c r="Q19" i="18"/>
  <c r="AE133" i="19"/>
  <c r="AP139" i="20"/>
  <c r="AP140" i="20" s="1"/>
  <c r="AX12" i="21"/>
  <c r="AX13" i="21" s="1"/>
  <c r="AX19" i="21"/>
  <c r="AX243" i="21" s="1"/>
  <c r="AX246" i="21" s="1"/>
  <c r="D124" i="18"/>
  <c r="D123" i="18"/>
  <c r="D126" i="18"/>
  <c r="D125" i="18"/>
  <c r="D13" i="18"/>
  <c r="D12" i="18" s="1"/>
  <c r="D17" i="18" s="1"/>
  <c r="D117" i="18"/>
  <c r="D119" i="18"/>
  <c r="D118" i="18"/>
  <c r="BA229" i="19"/>
  <c r="P133" i="21"/>
  <c r="P132" i="21"/>
  <c r="AT246" i="21"/>
  <c r="U139" i="20"/>
  <c r="U140" i="20" s="1"/>
  <c r="BE212" i="21"/>
  <c r="BC199" i="19"/>
  <c r="AU138" i="21"/>
  <c r="AU139" i="21" s="1"/>
  <c r="AU140" i="21" s="1"/>
  <c r="AU141" i="21" s="1"/>
  <c r="AU135" i="21"/>
  <c r="AK126" i="18"/>
  <c r="AK124" i="18"/>
  <c r="AK125" i="18"/>
  <c r="AK123" i="18"/>
  <c r="AK13" i="18"/>
  <c r="AK12" i="18" s="1"/>
  <c r="AK17" i="18" s="1"/>
  <c r="AK116" i="18"/>
  <c r="AK120" i="18" s="1"/>
  <c r="AI131" i="21"/>
  <c r="AI132" i="21"/>
  <c r="AI133" i="21"/>
  <c r="AK117" i="18"/>
  <c r="BB95" i="18"/>
  <c r="BC95" i="18"/>
  <c r="BE95" i="18"/>
  <c r="AI12" i="20"/>
  <c r="AI13" i="20" s="1"/>
  <c r="AI19" i="20"/>
  <c r="AI243" i="20" s="1"/>
  <c r="F134" i="21"/>
  <c r="F132" i="21"/>
  <c r="F135" i="21" s="1"/>
  <c r="F133" i="21"/>
  <c r="BC228" i="20"/>
  <c r="K135" i="20"/>
  <c r="K139" i="20"/>
  <c r="K140" i="20" s="1"/>
  <c r="BA136" i="18"/>
  <c r="BA91" i="19"/>
  <c r="BA41" i="19" s="1"/>
  <c r="BD206" i="20"/>
  <c r="AJ12" i="20"/>
  <c r="AJ13" i="20" s="1"/>
  <c r="AJ19" i="20"/>
  <c r="AJ243" i="20" s="1"/>
  <c r="N246" i="21"/>
  <c r="AY242" i="21"/>
  <c r="AY242" i="20"/>
  <c r="AY236" i="19"/>
  <c r="L20" i="1"/>
  <c r="BA89" i="19"/>
  <c r="D116" i="18"/>
  <c r="D120" i="18" s="1"/>
  <c r="AU109" i="18"/>
  <c r="CH31" i="18"/>
  <c r="AS118" i="18"/>
  <c r="Z138" i="21"/>
  <c r="Z139" i="21" s="1"/>
  <c r="Z140" i="21" s="1"/>
  <c r="Z141" i="21" s="1"/>
  <c r="Z135" i="21"/>
  <c r="M130" i="19"/>
  <c r="M133" i="19"/>
  <c r="M134" i="19" s="1"/>
  <c r="M135" i="19" s="1"/>
  <c r="M136" i="19" s="1"/>
  <c r="AV126" i="19"/>
  <c r="AV127" i="19"/>
  <c r="AV129" i="19"/>
  <c r="BE206" i="20"/>
  <c r="BF206" i="20" s="1"/>
  <c r="BE208" i="21"/>
  <c r="BF212" i="21"/>
  <c r="BA88" i="19"/>
  <c r="BD226" i="18"/>
  <c r="X133" i="20"/>
  <c r="AN131" i="21"/>
  <c r="AU132" i="20"/>
  <c r="AY75" i="21"/>
  <c r="AY76" i="21" s="1"/>
  <c r="AY81" i="21" s="1"/>
  <c r="AZ98" i="21"/>
  <c r="BA98" i="21"/>
  <c r="S246" i="20"/>
  <c r="AS132" i="20"/>
  <c r="AV245" i="21"/>
  <c r="AV247" i="21"/>
  <c r="AY98" i="19"/>
  <c r="AY71" i="19" s="1"/>
  <c r="AY26" i="19"/>
  <c r="B129" i="19"/>
  <c r="E134" i="21"/>
  <c r="E132" i="21"/>
  <c r="E135" i="21" s="1"/>
  <c r="AH132" i="20"/>
  <c r="X131" i="21"/>
  <c r="BA220" i="18"/>
  <c r="O246" i="21"/>
  <c r="BB224" i="20"/>
  <c r="W125" i="18"/>
  <c r="W124" i="18"/>
  <c r="W123" i="18"/>
  <c r="W126" i="18"/>
  <c r="W13" i="18"/>
  <c r="W12" i="18" s="1"/>
  <c r="W17" i="18" s="1"/>
  <c r="W117" i="18"/>
  <c r="AZ96" i="20"/>
  <c r="BA96" i="20"/>
  <c r="AZ93" i="21"/>
  <c r="BD93" i="21" s="1"/>
  <c r="BA93" i="21"/>
  <c r="BB93" i="21"/>
  <c r="BC93" i="21"/>
  <c r="P134" i="21"/>
  <c r="AO132" i="20"/>
  <c r="AO131" i="20"/>
  <c r="AL126" i="18"/>
  <c r="AL124" i="18"/>
  <c r="AL125" i="18"/>
  <c r="AL123" i="18"/>
  <c r="AL13" i="18"/>
  <c r="AL12" i="18" s="1"/>
  <c r="AL17" i="18" s="1"/>
  <c r="AL117" i="18"/>
  <c r="AL120" i="18" s="1"/>
  <c r="H138" i="21"/>
  <c r="H139" i="21" s="1"/>
  <c r="H140" i="21" s="1"/>
  <c r="H141" i="21" s="1"/>
  <c r="H135" i="21"/>
  <c r="M140" i="20"/>
  <c r="M141" i="20" s="1"/>
  <c r="M138" i="20" s="1"/>
  <c r="AS132" i="21"/>
  <c r="AY57" i="18"/>
  <c r="BB99" i="18"/>
  <c r="BA99" i="18"/>
  <c r="BC99" i="18" s="1"/>
  <c r="T120" i="18"/>
  <c r="AZ164" i="18"/>
  <c r="AZ155" i="18"/>
  <c r="BA173" i="18"/>
  <c r="AZ33" i="18"/>
  <c r="AZ104" i="18"/>
  <c r="BC93" i="18"/>
  <c r="BB93" i="18"/>
  <c r="BE93" i="18" s="1"/>
  <c r="BD93" i="18"/>
  <c r="AJ116" i="18"/>
  <c r="U129" i="19"/>
  <c r="U127" i="19"/>
  <c r="AH128" i="19"/>
  <c r="AH129" i="19"/>
  <c r="R132" i="21"/>
  <c r="R134" i="21"/>
  <c r="R133" i="21"/>
  <c r="Q133" i="21"/>
  <c r="Q134" i="21"/>
  <c r="G120" i="18"/>
  <c r="W127" i="19"/>
  <c r="W129" i="19"/>
  <c r="W128" i="19"/>
  <c r="AZ141" i="18"/>
  <c r="AZ150" i="18"/>
  <c r="AZ156" i="18" s="1"/>
  <c r="AZ56" i="18" s="1"/>
  <c r="AZ132" i="18"/>
  <c r="AZ138" i="18" s="1"/>
  <c r="AZ32" i="18" s="1"/>
  <c r="AZ159" i="18"/>
  <c r="AR117" i="18"/>
  <c r="AC132" i="20"/>
  <c r="S139" i="20"/>
  <c r="N139" i="20"/>
  <c r="N140" i="20" s="1"/>
  <c r="N141" i="20" s="1"/>
  <c r="N138" i="20" s="1"/>
  <c r="AV239" i="19"/>
  <c r="CB116" i="18"/>
  <c r="AT116" i="18"/>
  <c r="L239" i="21"/>
  <c r="L241" i="21" s="1"/>
  <c r="L246" i="21" s="1"/>
  <c r="L239" i="20"/>
  <c r="L241" i="20" s="1"/>
  <c r="L246" i="20" s="1"/>
  <c r="L233" i="19"/>
  <c r="L235" i="19" s="1"/>
  <c r="L240" i="19" s="1"/>
  <c r="L19" i="18"/>
  <c r="BG203" i="20"/>
  <c r="Y133" i="20"/>
  <c r="AZ174" i="18"/>
  <c r="AZ93" i="20"/>
  <c r="BA93" i="20"/>
  <c r="BB93" i="20" s="1"/>
  <c r="AZ230" i="18"/>
  <c r="BA218" i="18"/>
  <c r="BB218" i="18" s="1"/>
  <c r="BA96" i="21"/>
  <c r="AZ96" i="21"/>
  <c r="AG131" i="20"/>
  <c r="AT194" i="18"/>
  <c r="AT195" i="18" s="1"/>
  <c r="AT197" i="18"/>
  <c r="AT198" i="18" s="1"/>
  <c r="BB3" i="19"/>
  <c r="Q131" i="20"/>
  <c r="Q132" i="20"/>
  <c r="E138" i="21"/>
  <c r="BC229" i="18"/>
  <c r="W134" i="21"/>
  <c r="N134" i="21"/>
  <c r="BD211" i="20"/>
  <c r="BD233" i="20" s="1"/>
  <c r="BD234" i="20" s="1"/>
  <c r="BB227" i="19"/>
  <c r="BB228" i="19" s="1"/>
  <c r="AL121" i="18"/>
  <c r="AV132" i="21"/>
  <c r="BA4" i="19"/>
  <c r="BA6" i="19" s="1"/>
  <c r="G130" i="19"/>
  <c r="G133" i="19"/>
  <c r="G134" i="19" s="1"/>
  <c r="G135" i="19" s="1"/>
  <c r="G136" i="19" s="1"/>
  <c r="BC94" i="18"/>
  <c r="BB94" i="18"/>
  <c r="BD94" i="18" s="1"/>
  <c r="BE94" i="18"/>
  <c r="B134" i="20"/>
  <c r="B133" i="20"/>
  <c r="B135" i="20" s="1"/>
  <c r="B131" i="20"/>
  <c r="AB113" i="18"/>
  <c r="AB116" i="18" s="1"/>
  <c r="AI125" i="18"/>
  <c r="AI124" i="18"/>
  <c r="AI13" i="18"/>
  <c r="AI12" i="18" s="1"/>
  <c r="AI17" i="18" s="1"/>
  <c r="AI123" i="18"/>
  <c r="AI126" i="18"/>
  <c r="AI118" i="18"/>
  <c r="BC221" i="18"/>
  <c r="G133" i="20"/>
  <c r="AK133" i="20"/>
  <c r="BB219" i="19"/>
  <c r="BB220" i="19"/>
  <c r="K134" i="20"/>
  <c r="K131" i="20"/>
  <c r="AO134" i="21"/>
  <c r="AO132" i="21"/>
  <c r="AO135" i="21" s="1"/>
  <c r="AZ57" i="18"/>
  <c r="BB229" i="21"/>
  <c r="BA97" i="21"/>
  <c r="AZ97" i="21"/>
  <c r="F123" i="18"/>
  <c r="F124" i="18"/>
  <c r="F125" i="18"/>
  <c r="F126" i="18"/>
  <c r="F13" i="18"/>
  <c r="F12" i="18" s="1"/>
  <c r="F17" i="18" s="1"/>
  <c r="F116" i="18"/>
  <c r="F117" i="18"/>
  <c r="F119" i="18"/>
  <c r="R239" i="21"/>
  <c r="R241" i="21" s="1"/>
  <c r="R246" i="21" s="1"/>
  <c r="R239" i="20"/>
  <c r="R241" i="20" s="1"/>
  <c r="R246" i="20" s="1"/>
  <c r="R233" i="19"/>
  <c r="R235" i="19" s="1"/>
  <c r="R240" i="19" s="1"/>
  <c r="R19" i="18"/>
  <c r="AH139" i="21"/>
  <c r="AH140" i="21" s="1"/>
  <c r="AH141" i="21" s="1"/>
  <c r="AS133" i="20"/>
  <c r="BB213" i="21"/>
  <c r="AW246" i="21"/>
  <c r="BM84" i="18"/>
  <c r="AB131" i="21"/>
  <c r="AU134" i="20"/>
  <c r="AH12" i="20"/>
  <c r="AH13" i="20" s="1"/>
  <c r="AH19" i="20"/>
  <c r="AH243" i="20" s="1"/>
  <c r="BC231" i="21"/>
  <c r="S133" i="20"/>
  <c r="S135" i="20" s="1"/>
  <c r="AV113" i="18"/>
  <c r="E13" i="1"/>
  <c r="C8" i="5" s="1"/>
  <c r="G131" i="20"/>
  <c r="AT125" i="18"/>
  <c r="CB120" i="18"/>
  <c r="AT124" i="18"/>
  <c r="AT123" i="18"/>
  <c r="AT112" i="18"/>
  <c r="AT126" i="18"/>
  <c r="BC224" i="20"/>
  <c r="AZ45" i="18"/>
  <c r="BC96" i="18"/>
  <c r="BB96" i="18"/>
  <c r="BE227" i="21"/>
  <c r="Y129" i="19"/>
  <c r="Y128" i="19"/>
  <c r="Y127" i="19"/>
  <c r="Y130" i="19" s="1"/>
  <c r="AH127" i="19"/>
  <c r="AH130" i="19" s="1"/>
  <c r="BA87" i="19"/>
  <c r="BC203" i="19"/>
  <c r="V125" i="18"/>
  <c r="V124" i="18"/>
  <c r="V123" i="18"/>
  <c r="V126" i="18"/>
  <c r="V13" i="18"/>
  <c r="V12" i="18" s="1"/>
  <c r="V17" i="18" s="1"/>
  <c r="V117" i="18"/>
  <c r="AS131" i="21"/>
  <c r="BD205" i="19"/>
  <c r="BE205" i="19" s="1"/>
  <c r="BA222" i="19"/>
  <c r="AA132" i="20"/>
  <c r="BB97" i="19"/>
  <c r="J240" i="19"/>
  <c r="AD138" i="21"/>
  <c r="AD139" i="21" s="1"/>
  <c r="AD140" i="21" s="1"/>
  <c r="AD141" i="21" s="1"/>
  <c r="AD135" i="21"/>
  <c r="X125" i="18"/>
  <c r="X124" i="18"/>
  <c r="X123" i="18"/>
  <c r="X126" i="18"/>
  <c r="X13" i="18"/>
  <c r="X12" i="18" s="1"/>
  <c r="X17" i="18" s="1"/>
  <c r="X118" i="18"/>
  <c r="X117" i="18"/>
  <c r="X120" i="18" s="1"/>
  <c r="E140" i="20"/>
  <c r="E141" i="20" s="1"/>
  <c r="E138" i="20" s="1"/>
  <c r="AK134" i="20"/>
  <c r="AM113" i="18"/>
  <c r="AZ140" i="18"/>
  <c r="AZ158" i="18" s="1"/>
  <c r="AC118" i="18"/>
  <c r="H132" i="20"/>
  <c r="H134" i="20"/>
  <c r="AY26" i="20"/>
  <c r="AZ101" i="20"/>
  <c r="BB101" i="20" s="1"/>
  <c r="BA101" i="20"/>
  <c r="AV197" i="18"/>
  <c r="AV198" i="18" s="1"/>
  <c r="AV194" i="18"/>
  <c r="AV195" i="18" s="1"/>
  <c r="AZ42" i="21"/>
  <c r="AZ44" i="21" s="1"/>
  <c r="AZ49" i="21" s="1"/>
  <c r="AZ11" i="21"/>
  <c r="AB132" i="21"/>
  <c r="BF203" i="20"/>
  <c r="AK134" i="19"/>
  <c r="AK135" i="19" s="1"/>
  <c r="AK136" i="19" s="1"/>
  <c r="BO78" i="18"/>
  <c r="Y133" i="19"/>
  <c r="AY128" i="20"/>
  <c r="AY132" i="20"/>
  <c r="C128" i="19"/>
  <c r="C129" i="19"/>
  <c r="C127" i="19"/>
  <c r="C130" i="19" s="1"/>
  <c r="AQ126" i="18"/>
  <c r="AQ125" i="18"/>
  <c r="AQ124" i="18"/>
  <c r="AQ13" i="18"/>
  <c r="AQ123" i="18"/>
  <c r="V120" i="18"/>
  <c r="AZ8" i="19"/>
  <c r="AN119" i="18"/>
  <c r="AZ100" i="20"/>
  <c r="AR139" i="20"/>
  <c r="AR140" i="20" s="1"/>
  <c r="AR141" i="20" s="1"/>
  <c r="AR138" i="20" s="1"/>
  <c r="AR135" i="20"/>
  <c r="AZ53" i="20"/>
  <c r="AZ54" i="20" s="1"/>
  <c r="BC40" i="18"/>
  <c r="BJ80" i="18"/>
  <c r="BQ80" i="18" s="1"/>
  <c r="BK80" i="18"/>
  <c r="W132" i="21"/>
  <c r="AJ117" i="18"/>
  <c r="BG81" i="18"/>
  <c r="BG88" i="18" s="1"/>
  <c r="BC227" i="18"/>
  <c r="I125" i="18"/>
  <c r="I123" i="18"/>
  <c r="I126" i="18"/>
  <c r="I124" i="18"/>
  <c r="I13" i="18"/>
  <c r="I12" i="18" s="1"/>
  <c r="I17" i="18" s="1"/>
  <c r="I116" i="18"/>
  <c r="I119" i="18"/>
  <c r="I118" i="18"/>
  <c r="BC230" i="19"/>
  <c r="AM128" i="19"/>
  <c r="BC225" i="20"/>
  <c r="BC227" i="20" s="1"/>
  <c r="BC226" i="20"/>
  <c r="BH5" i="18"/>
  <c r="BH7" i="18" s="1"/>
  <c r="AY59" i="20"/>
  <c r="AY60" i="20" s="1"/>
  <c r="AZ95" i="20"/>
  <c r="BA95" i="20"/>
  <c r="AC134" i="20"/>
  <c r="BJ87" i="18"/>
  <c r="BP87" i="18" s="1"/>
  <c r="BG87" i="18"/>
  <c r="H239" i="21"/>
  <c r="H241" i="21" s="1"/>
  <c r="H246" i="21" s="1"/>
  <c r="H239" i="20"/>
  <c r="H241" i="20" s="1"/>
  <c r="H246" i="20" s="1"/>
  <c r="H233" i="19"/>
  <c r="H235" i="19" s="1"/>
  <c r="H240" i="19" s="1"/>
  <c r="H19" i="18"/>
  <c r="AN131" i="20"/>
  <c r="AX138" i="21"/>
  <c r="AX139" i="21" s="1"/>
  <c r="AX140" i="21" s="1"/>
  <c r="AX141" i="21" s="1"/>
  <c r="AX135" i="21"/>
  <c r="AE131" i="21"/>
  <c r="AE134" i="21"/>
  <c r="BC233" i="21"/>
  <c r="BC235" i="21" s="1"/>
  <c r="BM80" i="18"/>
  <c r="BE40" i="18"/>
  <c r="C133" i="19"/>
  <c r="AQ116" i="18"/>
  <c r="AQ120" i="18" s="1"/>
  <c r="AY95" i="19"/>
  <c r="B240" i="19"/>
  <c r="AW131" i="21"/>
  <c r="AZ229" i="19"/>
  <c r="BB102" i="20"/>
  <c r="AZ51" i="20"/>
  <c r="AY43" i="18"/>
  <c r="AY110" i="18" s="1"/>
  <c r="P141" i="20"/>
  <c r="P138" i="20" s="1"/>
  <c r="AI119" i="18"/>
  <c r="BD205" i="20"/>
  <c r="BE205" i="20" s="1"/>
  <c r="W139" i="20"/>
  <c r="W140" i="20" s="1"/>
  <c r="W141" i="20" s="1"/>
  <c r="W138" i="20" s="1"/>
  <c r="W135" i="20"/>
  <c r="AL138" i="21"/>
  <c r="R138" i="20"/>
  <c r="AV139" i="20"/>
  <c r="AV140" i="20" s="1"/>
  <c r="AV141" i="20" s="1"/>
  <c r="AV138" i="20" s="1"/>
  <c r="AV135" i="20"/>
  <c r="AZ142" i="18"/>
  <c r="AZ151" i="18"/>
  <c r="AZ133" i="18"/>
  <c r="AZ160" i="18" s="1"/>
  <c r="BA169" i="18"/>
  <c r="BB169" i="18"/>
  <c r="AR135" i="21"/>
  <c r="AR138" i="21"/>
  <c r="AR139" i="21" s="1"/>
  <c r="AR140" i="21" s="1"/>
  <c r="AR141" i="21" s="1"/>
  <c r="I117" i="18"/>
  <c r="P240" i="19"/>
  <c r="BE206" i="19"/>
  <c r="BB153" i="18"/>
  <c r="BB135" i="18"/>
  <c r="BB162" i="18" s="1"/>
  <c r="BB144" i="18"/>
  <c r="AZ97" i="20"/>
  <c r="BA97" i="20"/>
  <c r="AY239" i="21"/>
  <c r="AY239" i="20"/>
  <c r="AY233" i="19"/>
  <c r="AY18" i="18"/>
  <c r="AS117" i="18"/>
  <c r="E239" i="21"/>
  <c r="E241" i="21" s="1"/>
  <c r="E239" i="20"/>
  <c r="E241" i="20" s="1"/>
  <c r="E246" i="20" s="1"/>
  <c r="E233" i="19"/>
  <c r="E235" i="19" s="1"/>
  <c r="E240" i="19" s="1"/>
  <c r="E19" i="18"/>
  <c r="Y132" i="20"/>
  <c r="BK87" i="18"/>
  <c r="K126" i="19"/>
  <c r="K128" i="19"/>
  <c r="K129" i="19"/>
  <c r="BC171" i="18"/>
  <c r="U128" i="19"/>
  <c r="AL128" i="20"/>
  <c r="BD207" i="21"/>
  <c r="BD213" i="21" s="1"/>
  <c r="AF133" i="19"/>
  <c r="AF134" i="19" s="1"/>
  <c r="AF135" i="19" s="1"/>
  <c r="AF136" i="19" s="1"/>
  <c r="AF130" i="19"/>
  <c r="T128" i="20"/>
  <c r="T134" i="20" s="1"/>
  <c r="BA215" i="19"/>
  <c r="BA207" i="19"/>
  <c r="AZ99" i="21"/>
  <c r="AK134" i="21"/>
  <c r="BA234" i="21"/>
  <c r="AX83" i="20"/>
  <c r="AX18" i="20"/>
  <c r="AX25" i="20"/>
  <c r="AX27" i="20" s="1"/>
  <c r="AX32" i="20" s="1"/>
  <c r="AX29" i="20" s="1"/>
  <c r="AX124" i="20" s="1"/>
  <c r="AX131" i="20" s="1"/>
  <c r="AQ128" i="19"/>
  <c r="AY45" i="18"/>
  <c r="BA98" i="18"/>
  <c r="AY104" i="18"/>
  <c r="AY106" i="18" s="1"/>
  <c r="BB98" i="18"/>
  <c r="BC98" i="18"/>
  <c r="BE98" i="18"/>
  <c r="AZ41" i="19"/>
  <c r="AY43" i="20"/>
  <c r="AY103" i="20"/>
  <c r="AZ92" i="20"/>
  <c r="AE132" i="21"/>
  <c r="AV133" i="21"/>
  <c r="U134" i="20"/>
  <c r="U135" i="20" s="1"/>
  <c r="AX133" i="21"/>
  <c r="AY116" i="21"/>
  <c r="AY110" i="21"/>
  <c r="AY114" i="21"/>
  <c r="AY111" i="21"/>
  <c r="AY119" i="21" s="1"/>
  <c r="AY117" i="21"/>
  <c r="AY113" i="21"/>
  <c r="AY115" i="21"/>
  <c r="AY112" i="21"/>
  <c r="AY118" i="21"/>
  <c r="AY108" i="21"/>
  <c r="AY109" i="21"/>
  <c r="AP134" i="19"/>
  <c r="AP135" i="19" s="1"/>
  <c r="AP136" i="19" s="1"/>
  <c r="AD128" i="19"/>
  <c r="AD129" i="19"/>
  <c r="AD126" i="19"/>
  <c r="BB225" i="21"/>
  <c r="BB226" i="21"/>
  <c r="BG204" i="21"/>
  <c r="AG113" i="18"/>
  <c r="BB217" i="19"/>
  <c r="BL80" i="18"/>
  <c r="BD40" i="18"/>
  <c r="J135" i="20"/>
  <c r="J139" i="20"/>
  <c r="J140" i="20" s="1"/>
  <c r="J141" i="20" s="1"/>
  <c r="J138" i="20" s="1"/>
  <c r="AP134" i="20"/>
  <c r="AP135" i="20" s="1"/>
  <c r="AI117" i="18"/>
  <c r="AI120" i="18" s="1"/>
  <c r="BF204" i="19"/>
  <c r="BI79" i="18"/>
  <c r="BP79" i="18" s="1"/>
  <c r="BE88" i="18"/>
  <c r="BE64" i="18" s="1"/>
  <c r="AL132" i="21"/>
  <c r="AL135" i="21" s="1"/>
  <c r="BH81" i="18"/>
  <c r="H134" i="19"/>
  <c r="H135" i="19" s="1"/>
  <c r="H136" i="19" s="1"/>
  <c r="AD116" i="18"/>
  <c r="AD113" i="18"/>
  <c r="W120" i="18"/>
  <c r="AY158" i="18"/>
  <c r="AY165" i="18" s="1"/>
  <c r="AY68" i="18" s="1"/>
  <c r="AT246" i="20"/>
  <c r="AN118" i="18"/>
  <c r="AM12" i="20"/>
  <c r="AM13" i="20" s="1"/>
  <c r="AM19" i="20"/>
  <c r="AM243" i="20" s="1"/>
  <c r="S135" i="21"/>
  <c r="S138" i="21"/>
  <c r="S139" i="21" s="1"/>
  <c r="BA33" i="18"/>
  <c r="BA9" i="20"/>
  <c r="BB6" i="20"/>
  <c r="BC6" i="20"/>
  <c r="BD6" i="20"/>
  <c r="BD9" i="20" s="1"/>
  <c r="AG134" i="20"/>
  <c r="BD210" i="21"/>
  <c r="AX134" i="20"/>
  <c r="AX135" i="20" s="1"/>
  <c r="AR112" i="18"/>
  <c r="CE67" i="18"/>
  <c r="O139" i="20"/>
  <c r="O140" i="20" s="1"/>
  <c r="O141" i="20" s="1"/>
  <c r="O138" i="20" s="1"/>
  <c r="O135" i="20"/>
  <c r="AV128" i="19"/>
  <c r="AY41" i="19"/>
  <c r="BB90" i="19"/>
  <c r="BC90" i="19" s="1"/>
  <c r="AN133" i="20"/>
  <c r="M239" i="21"/>
  <c r="M241" i="21" s="1"/>
  <c r="M239" i="20"/>
  <c r="M241" i="20" s="1"/>
  <c r="M246" i="20" s="1"/>
  <c r="M233" i="19"/>
  <c r="M235" i="19" s="1"/>
  <c r="M240" i="19" s="1"/>
  <c r="M19" i="18"/>
  <c r="T118" i="18"/>
  <c r="AI128" i="20"/>
  <c r="AX123" i="18"/>
  <c r="AX125" i="18"/>
  <c r="AX112" i="18"/>
  <c r="AX119" i="18" s="1"/>
  <c r="AX121" i="18" s="1"/>
  <c r="AX124" i="18"/>
  <c r="AY12" i="21"/>
  <c r="AY13" i="21" s="1"/>
  <c r="AY19" i="21"/>
  <c r="AY243" i="21" s="1"/>
  <c r="AO127" i="19"/>
  <c r="AO126" i="19"/>
  <c r="BJ79" i="18"/>
  <c r="W131" i="21"/>
  <c r="Y133" i="21"/>
  <c r="BJ84" i="18"/>
  <c r="BN84" i="18" s="1"/>
  <c r="BK84" i="18"/>
  <c r="B120" i="18"/>
  <c r="BC196" i="19"/>
  <c r="V128" i="21"/>
  <c r="BF209" i="20"/>
  <c r="BC228" i="21"/>
  <c r="BA227" i="19"/>
  <c r="S133" i="19"/>
  <c r="S134" i="19" s="1"/>
  <c r="S135" i="19" s="1"/>
  <c r="S136" i="19" s="1"/>
  <c r="S130" i="19"/>
  <c r="BE28" i="18"/>
  <c r="Y132" i="21"/>
  <c r="Y135" i="21" s="1"/>
  <c r="AW132" i="21"/>
  <c r="BF85" i="18"/>
  <c r="BF88" i="18" s="1"/>
  <c r="BF64" i="18" s="1"/>
  <c r="AD135" i="20"/>
  <c r="AD139" i="20"/>
  <c r="AD140" i="20" s="1"/>
  <c r="AD141" i="20" s="1"/>
  <c r="AD138" i="20" s="1"/>
  <c r="BB94" i="19"/>
  <c r="BC94" i="19" s="1"/>
  <c r="BI77" i="18"/>
  <c r="J246" i="21"/>
  <c r="BG222" i="18"/>
  <c r="BC88" i="18"/>
  <c r="BC64" i="18" s="1"/>
  <c r="BC28" i="18"/>
  <c r="BK77" i="18"/>
  <c r="BH77" i="18"/>
  <c r="BM77" i="18" s="1"/>
  <c r="BJ77" i="18"/>
  <c r="R131" i="21"/>
  <c r="B132" i="21"/>
  <c r="B133" i="21"/>
  <c r="B134" i="21"/>
  <c r="G135" i="20"/>
  <c r="G139" i="20"/>
  <c r="G140" i="20" s="1"/>
  <c r="G141" i="20" s="1"/>
  <c r="BF203" i="21"/>
  <c r="BE222" i="18"/>
  <c r="AE134" i="20"/>
  <c r="AE131" i="20"/>
  <c r="AE133" i="20"/>
  <c r="AE135" i="20" s="1"/>
  <c r="N126" i="19"/>
  <c r="N129" i="19"/>
  <c r="N128" i="19"/>
  <c r="CD15" i="18"/>
  <c r="B14" i="1"/>
  <c r="BB225" i="18"/>
  <c r="BC225" i="18" s="1"/>
  <c r="BD52" i="18"/>
  <c r="BL83" i="18"/>
  <c r="AZ88" i="19"/>
  <c r="AK132" i="20"/>
  <c r="BB52" i="18"/>
  <c r="AF131" i="20"/>
  <c r="T131" i="21"/>
  <c r="T128" i="21"/>
  <c r="BF206" i="21"/>
  <c r="AV245" i="20"/>
  <c r="AV247" i="20"/>
  <c r="P131" i="21"/>
  <c r="D132" i="21"/>
  <c r="D134" i="21"/>
  <c r="BL87" i="18"/>
  <c r="AM127" i="19"/>
  <c r="AM130" i="19" s="1"/>
  <c r="AM129" i="19"/>
  <c r="BG210" i="20"/>
  <c r="AY156" i="18"/>
  <c r="AY56" i="18" s="1"/>
  <c r="AY50" i="18" s="1"/>
  <c r="D127" i="19"/>
  <c r="D129" i="19"/>
  <c r="AF131" i="21"/>
  <c r="O129" i="19"/>
  <c r="O126" i="19"/>
  <c r="O128" i="19"/>
  <c r="BC213" i="21"/>
  <c r="BC221" i="21"/>
  <c r="BC224" i="21" s="1"/>
  <c r="S133" i="21"/>
  <c r="S134" i="21"/>
  <c r="BB235" i="20"/>
  <c r="BC211" i="20"/>
  <c r="BC197" i="19"/>
  <c r="BB5" i="19"/>
  <c r="AZ42" i="20"/>
  <c r="AZ11" i="20"/>
  <c r="BD6" i="21"/>
  <c r="BD9" i="21" s="1"/>
  <c r="AX45" i="19"/>
  <c r="AX48" i="19"/>
  <c r="AX47" i="19" s="1"/>
  <c r="BC236" i="21"/>
  <c r="AX118" i="18"/>
  <c r="BD229" i="18"/>
  <c r="C131" i="21"/>
  <c r="AY59" i="21"/>
  <c r="AY60" i="21" s="1"/>
  <c r="AY65" i="21" s="1"/>
  <c r="AZ95" i="21"/>
  <c r="BA95" i="21"/>
  <c r="AZ99" i="20"/>
  <c r="BA99" i="20"/>
  <c r="AW60" i="19"/>
  <c r="AW13" i="19" s="1"/>
  <c r="AW12" i="19" s="1"/>
  <c r="AW62" i="19"/>
  <c r="AW59" i="19" s="1"/>
  <c r="AW121" i="19" s="1"/>
  <c r="BL84" i="18"/>
  <c r="BC225" i="21"/>
  <c r="BC227" i="21" s="1"/>
  <c r="BC226" i="21"/>
  <c r="BH204" i="21"/>
  <c r="G239" i="21"/>
  <c r="G241" i="21" s="1"/>
  <c r="G246" i="21" s="1"/>
  <c r="G239" i="20"/>
  <c r="G241" i="20" s="1"/>
  <c r="G246" i="20" s="1"/>
  <c r="G233" i="19"/>
  <c r="G235" i="19" s="1"/>
  <c r="G240" i="19" s="1"/>
  <c r="G19" i="18"/>
  <c r="BB231" i="20"/>
  <c r="BA42" i="21"/>
  <c r="BA44" i="21" s="1"/>
  <c r="BB92" i="19"/>
  <c r="AB120" i="18" l="1"/>
  <c r="BE229" i="20"/>
  <c r="BE230" i="20" s="1"/>
  <c r="BB102" i="21"/>
  <c r="BE33" i="18"/>
  <c r="AR120" i="18"/>
  <c r="BC41" i="19"/>
  <c r="BD90" i="19"/>
  <c r="BE229" i="19"/>
  <c r="BF205" i="19"/>
  <c r="BG95" i="18"/>
  <c r="BC101" i="20"/>
  <c r="BD101" i="20"/>
  <c r="BF225" i="18"/>
  <c r="BD94" i="19"/>
  <c r="BE94" i="19" s="1"/>
  <c r="BB230" i="18"/>
  <c r="BC57" i="18"/>
  <c r="BF99" i="18"/>
  <c r="BC95" i="20"/>
  <c r="AZ165" i="18"/>
  <c r="AZ68" i="18" s="1"/>
  <c r="AY65" i="20"/>
  <c r="AY62" i="20" s="1"/>
  <c r="AY126" i="20" s="1"/>
  <c r="AY133" i="20" s="1"/>
  <c r="AY66" i="20"/>
  <c r="AY63" i="20"/>
  <c r="AC138" i="21"/>
  <c r="BG205" i="20"/>
  <c r="BE225" i="20"/>
  <c r="BE226" i="20" s="1"/>
  <c r="BH205" i="20"/>
  <c r="BD93" i="20"/>
  <c r="BD219" i="18"/>
  <c r="BF228" i="20"/>
  <c r="BK206" i="20"/>
  <c r="BG206" i="20"/>
  <c r="BH206" i="20"/>
  <c r="BB232" i="21"/>
  <c r="BB231" i="21"/>
  <c r="AH135" i="20"/>
  <c r="AH139" i="20"/>
  <c r="AH140" i="20" s="1"/>
  <c r="AH141" i="20" s="1"/>
  <c r="AH138" i="20" s="1"/>
  <c r="AI134" i="20"/>
  <c r="AI131" i="20"/>
  <c r="AI133" i="20"/>
  <c r="CC116" i="18"/>
  <c r="AK239" i="21"/>
  <c r="AK241" i="21" s="1"/>
  <c r="AK246" i="21" s="1"/>
  <c r="AK239" i="20"/>
  <c r="AK241" i="20" s="1"/>
  <c r="AK246" i="20" s="1"/>
  <c r="AK233" i="19"/>
  <c r="AK235" i="19" s="1"/>
  <c r="AK240" i="19" s="1"/>
  <c r="AK19" i="18"/>
  <c r="V134" i="21"/>
  <c r="V133" i="21"/>
  <c r="V132" i="21"/>
  <c r="AL131" i="20"/>
  <c r="AL134" i="20"/>
  <c r="BJ52" i="18"/>
  <c r="BB141" i="18"/>
  <c r="BB150" i="18"/>
  <c r="BB132" i="18"/>
  <c r="BB159" i="18" s="1"/>
  <c r="BR85" i="18"/>
  <c r="J135" i="21"/>
  <c r="J138" i="21"/>
  <c r="J139" i="21" s="1"/>
  <c r="J140" i="21" s="1"/>
  <c r="J141" i="21" s="1"/>
  <c r="U138" i="21"/>
  <c r="U139" i="21" s="1"/>
  <c r="U140" i="21" s="1"/>
  <c r="U141" i="21" s="1"/>
  <c r="U135" i="21"/>
  <c r="P135" i="21"/>
  <c r="P138" i="21"/>
  <c r="P139" i="21" s="1"/>
  <c r="P140" i="21" s="1"/>
  <c r="P141" i="21" s="1"/>
  <c r="BC9" i="20"/>
  <c r="BC101" i="21"/>
  <c r="BI207" i="20"/>
  <c r="M139" i="21"/>
  <c r="M140" i="21" s="1"/>
  <c r="M141" i="21" s="1"/>
  <c r="AE140" i="20"/>
  <c r="AE141" i="20" s="1"/>
  <c r="AE138" i="20" s="1"/>
  <c r="BE4" i="20"/>
  <c r="BI209" i="21"/>
  <c r="BJ209" i="21" s="1"/>
  <c r="BC222" i="21"/>
  <c r="BG206" i="21"/>
  <c r="BB9" i="20"/>
  <c r="AX17" i="20"/>
  <c r="AX12" i="20" s="1"/>
  <c r="AX13" i="20" s="1"/>
  <c r="BE96" i="18"/>
  <c r="AB138" i="21"/>
  <c r="AB139" i="21" s="1"/>
  <c r="AB140" i="21" s="1"/>
  <c r="AB141" i="21" s="1"/>
  <c r="AB135" i="21"/>
  <c r="BF94" i="18"/>
  <c r="BF101" i="18"/>
  <c r="N135" i="21"/>
  <c r="N138" i="21"/>
  <c r="N139" i="21" s="1"/>
  <c r="N140" i="21" s="1"/>
  <c r="N141" i="21" s="1"/>
  <c r="BI64" i="18"/>
  <c r="BQ86" i="18"/>
  <c r="I138" i="21"/>
  <c r="I139" i="21" s="1"/>
  <c r="I140" i="21" s="1"/>
  <c r="I141" i="21" s="1"/>
  <c r="I135" i="21"/>
  <c r="BD225" i="20"/>
  <c r="BD226" i="20" s="1"/>
  <c r="BC92" i="19"/>
  <c r="BF167" i="18"/>
  <c r="BD233" i="21"/>
  <c r="BF210" i="21"/>
  <c r="AQ130" i="19"/>
  <c r="AQ133" i="19"/>
  <c r="AQ134" i="19" s="1"/>
  <c r="AQ135" i="19" s="1"/>
  <c r="AQ136" i="19" s="1"/>
  <c r="C138" i="21"/>
  <c r="C139" i="21" s="1"/>
  <c r="C140" i="21" s="1"/>
  <c r="C141" i="21" s="1"/>
  <c r="C135" i="21"/>
  <c r="AY31" i="21"/>
  <c r="BD99" i="18"/>
  <c r="BD229" i="21"/>
  <c r="BD230" i="21" s="1"/>
  <c r="Q139" i="20"/>
  <c r="Q140" i="20" s="1"/>
  <c r="Q141" i="20" s="1"/>
  <c r="Q138" i="20" s="1"/>
  <c r="Q135" i="20"/>
  <c r="BG201" i="21"/>
  <c r="BD196" i="19"/>
  <c r="BE196" i="19"/>
  <c r="AW138" i="21"/>
  <c r="AW139" i="21" s="1"/>
  <c r="AW140" i="21" s="1"/>
  <c r="AW141" i="21" s="1"/>
  <c r="AW135" i="21"/>
  <c r="D239" i="21"/>
  <c r="D241" i="21" s="1"/>
  <c r="D246" i="21" s="1"/>
  <c r="D239" i="20"/>
  <c r="D241" i="20" s="1"/>
  <c r="D246" i="20" s="1"/>
  <c r="D233" i="19"/>
  <c r="D235" i="19" s="1"/>
  <c r="D240" i="19" s="1"/>
  <c r="D19" i="18"/>
  <c r="BO80" i="18"/>
  <c r="AS139" i="20"/>
  <c r="AS140" i="20" s="1"/>
  <c r="AS141" i="20" s="1"/>
  <c r="AS138" i="20" s="1"/>
  <c r="AS135" i="20"/>
  <c r="AB141" i="20"/>
  <c r="AB138" i="20" s="1"/>
  <c r="Q135" i="21"/>
  <c r="Q138" i="21"/>
  <c r="Q139" i="21" s="1"/>
  <c r="Q140" i="21" s="1"/>
  <c r="Q141" i="21" s="1"/>
  <c r="AX55" i="19"/>
  <c r="AX57" i="19" s="1"/>
  <c r="AX50" i="19"/>
  <c r="AX49" i="19" s="1"/>
  <c r="T133" i="21"/>
  <c r="T132" i="21"/>
  <c r="T135" i="21" s="1"/>
  <c r="T134" i="21"/>
  <c r="BR84" i="18"/>
  <c r="BB41" i="19"/>
  <c r="BE6" i="20"/>
  <c r="AD123" i="18"/>
  <c r="AD126" i="18"/>
  <c r="AD125" i="18"/>
  <c r="AD13" i="18"/>
  <c r="AD12" i="18" s="1"/>
  <c r="AD17" i="18" s="1"/>
  <c r="AD124" i="18"/>
  <c r="AD117" i="18"/>
  <c r="AD119" i="18"/>
  <c r="AD118" i="18"/>
  <c r="AD120" i="18" s="1"/>
  <c r="BD227" i="18"/>
  <c r="BE227" i="18" s="1"/>
  <c r="BB88" i="19"/>
  <c r="BA100" i="20"/>
  <c r="BB100" i="20" s="1"/>
  <c r="BB87" i="19"/>
  <c r="AZ147" i="18"/>
  <c r="AZ44" i="18" s="1"/>
  <c r="BD96" i="18"/>
  <c r="W239" i="21"/>
  <c r="W241" i="21" s="1"/>
  <c r="W246" i="21" s="1"/>
  <c r="W239" i="20"/>
  <c r="W241" i="20" s="1"/>
  <c r="W246" i="20" s="1"/>
  <c r="W233" i="19"/>
  <c r="W235" i="19" s="1"/>
  <c r="W240" i="19" s="1"/>
  <c r="W19" i="18"/>
  <c r="AN140" i="20"/>
  <c r="AN141" i="20" s="1"/>
  <c r="AN138" i="20" s="1"/>
  <c r="AP140" i="21"/>
  <c r="AP141" i="21" s="1"/>
  <c r="BI210" i="20"/>
  <c r="BO86" i="18"/>
  <c r="BG64" i="18"/>
  <c r="BM79" i="18"/>
  <c r="BD168" i="18"/>
  <c r="BE102" i="21"/>
  <c r="BD222" i="21"/>
  <c r="BF229" i="20"/>
  <c r="BF232" i="20" s="1"/>
  <c r="BF230" i="20"/>
  <c r="BK207" i="20"/>
  <c r="BC215" i="19"/>
  <c r="BC216" i="19" s="1"/>
  <c r="BB100" i="21"/>
  <c r="BC100" i="21" s="1"/>
  <c r="AA120" i="18"/>
  <c r="BD154" i="18"/>
  <c r="BE154" i="18" s="1"/>
  <c r="BB149" i="18"/>
  <c r="BB131" i="18"/>
  <c r="BB158" i="18"/>
  <c r="BB140" i="18"/>
  <c r="AH134" i="19"/>
  <c r="AH135" i="19" s="1"/>
  <c r="AH136" i="19" s="1"/>
  <c r="AI138" i="21"/>
  <c r="AI139" i="21" s="1"/>
  <c r="AI140" i="21" s="1"/>
  <c r="AI141" i="21" s="1"/>
  <c r="AI135" i="21"/>
  <c r="Y239" i="21"/>
  <c r="Y241" i="21" s="1"/>
  <c r="Y246" i="21" s="1"/>
  <c r="Y239" i="20"/>
  <c r="Y241" i="20" s="1"/>
  <c r="Y246" i="20" s="1"/>
  <c r="Y233" i="19"/>
  <c r="Y235" i="19" s="1"/>
  <c r="Y240" i="19" s="1"/>
  <c r="Y19" i="18"/>
  <c r="AI132" i="20"/>
  <c r="BB228" i="20"/>
  <c r="BB227" i="20"/>
  <c r="AP239" i="21"/>
  <c r="AP241" i="21" s="1"/>
  <c r="AP246" i="21" s="1"/>
  <c r="AP239" i="20"/>
  <c r="AP241" i="20" s="1"/>
  <c r="AP246" i="20" s="1"/>
  <c r="AP233" i="19"/>
  <c r="AP235" i="19" s="1"/>
  <c r="AP240" i="19" s="1"/>
  <c r="AP19" i="18"/>
  <c r="Z239" i="21"/>
  <c r="Z241" i="21" s="1"/>
  <c r="Z246" i="21" s="1"/>
  <c r="Z239" i="20"/>
  <c r="Z241" i="20" s="1"/>
  <c r="Z246" i="20" s="1"/>
  <c r="Z233" i="19"/>
  <c r="Z235" i="19" s="1"/>
  <c r="Z240" i="19" s="1"/>
  <c r="Z19" i="18"/>
  <c r="BD42" i="20"/>
  <c r="BG98" i="18"/>
  <c r="BL5" i="18"/>
  <c r="BL7" i="18" s="1"/>
  <c r="AA139" i="20"/>
  <c r="AA140" i="20" s="1"/>
  <c r="AA141" i="20" s="1"/>
  <c r="AA138" i="20" s="1"/>
  <c r="AA135" i="20"/>
  <c r="AL132" i="20"/>
  <c r="BK52" i="18"/>
  <c r="AF239" i="21"/>
  <c r="AF241" i="21" s="1"/>
  <c r="AF246" i="21" s="1"/>
  <c r="AF239" i="20"/>
  <c r="AF241" i="20" s="1"/>
  <c r="AF246" i="20" s="1"/>
  <c r="AF233" i="19"/>
  <c r="AF235" i="19" s="1"/>
  <c r="AF240" i="19" s="1"/>
  <c r="AF19" i="18"/>
  <c r="BF6" i="20"/>
  <c r="AZ26" i="21"/>
  <c r="AZ27" i="21" s="1"/>
  <c r="AZ32" i="21" s="1"/>
  <c r="BI52" i="18"/>
  <c r="AJ239" i="21"/>
  <c r="AJ241" i="21" s="1"/>
  <c r="AJ246" i="21" s="1"/>
  <c r="AJ239" i="20"/>
  <c r="AJ241" i="20" s="1"/>
  <c r="AJ233" i="19"/>
  <c r="AJ235" i="19" s="1"/>
  <c r="AJ240" i="19" s="1"/>
  <c r="AJ19" i="18"/>
  <c r="BE4" i="21"/>
  <c r="BE7" i="21" s="1"/>
  <c r="AI246" i="20"/>
  <c r="BI203" i="20"/>
  <c r="AW128" i="19"/>
  <c r="AM126" i="18"/>
  <c r="AM125" i="18"/>
  <c r="AM124" i="18"/>
  <c r="AM123" i="18"/>
  <c r="AM13" i="18"/>
  <c r="AM12" i="18" s="1"/>
  <c r="AM17" i="18" s="1"/>
  <c r="AM116" i="18"/>
  <c r="AM118" i="18"/>
  <c r="AM117" i="18"/>
  <c r="BD42" i="21"/>
  <c r="O133" i="19"/>
  <c r="O134" i="19" s="1"/>
  <c r="O135" i="19" s="1"/>
  <c r="O136" i="19" s="1"/>
  <c r="O130" i="19"/>
  <c r="W138" i="21"/>
  <c r="W139" i="21" s="1"/>
  <c r="W140" i="21" s="1"/>
  <c r="W141" i="21" s="1"/>
  <c r="W135" i="21"/>
  <c r="AD133" i="19"/>
  <c r="AD134" i="19" s="1"/>
  <c r="AD135" i="19" s="1"/>
  <c r="AD136" i="19" s="1"/>
  <c r="AD130" i="19"/>
  <c r="AZ43" i="20"/>
  <c r="AZ103" i="20"/>
  <c r="C134" i="19"/>
  <c r="C135" i="19" s="1"/>
  <c r="C136" i="19" s="1"/>
  <c r="BO87" i="18"/>
  <c r="Y134" i="19"/>
  <c r="Y135" i="19" s="1"/>
  <c r="Y136" i="19" s="1"/>
  <c r="BB97" i="21"/>
  <c r="AL239" i="21"/>
  <c r="AL241" i="21" s="1"/>
  <c r="AL246" i="21" s="1"/>
  <c r="AL239" i="20"/>
  <c r="AL241" i="20" s="1"/>
  <c r="AL246" i="20" s="1"/>
  <c r="AL233" i="19"/>
  <c r="AL235" i="19" s="1"/>
  <c r="AL240" i="19" s="1"/>
  <c r="AL19" i="18"/>
  <c r="AV133" i="19"/>
  <c r="AV134" i="19" s="1"/>
  <c r="AV135" i="19" s="1"/>
  <c r="AV136" i="19" s="1"/>
  <c r="AV130" i="19"/>
  <c r="BC221" i="19"/>
  <c r="BD199" i="19"/>
  <c r="AW74" i="19"/>
  <c r="AW122" i="19" s="1"/>
  <c r="BA8" i="19"/>
  <c r="BF205" i="20"/>
  <c r="AT130" i="19"/>
  <c r="AT133" i="19"/>
  <c r="AT134" i="19" s="1"/>
  <c r="AT135" i="19" s="1"/>
  <c r="AT136" i="19" s="1"/>
  <c r="BC102" i="21"/>
  <c r="BQ84" i="18"/>
  <c r="AX120" i="18"/>
  <c r="AS134" i="19"/>
  <c r="AS135" i="19" s="1"/>
  <c r="AS136" i="19" s="1"/>
  <c r="BE221" i="18"/>
  <c r="BE227" i="19"/>
  <c r="BE230" i="19" s="1"/>
  <c r="BM83" i="18"/>
  <c r="BM52" i="18" s="1"/>
  <c r="B19" i="1"/>
  <c r="C8" i="1"/>
  <c r="C11" i="1" s="1"/>
  <c r="C17" i="1" s="1"/>
  <c r="BM81" i="18"/>
  <c r="BM40" i="18" s="1"/>
  <c r="AC239" i="21"/>
  <c r="AC241" i="21" s="1"/>
  <c r="AC246" i="21" s="1"/>
  <c r="AC239" i="20"/>
  <c r="AC241" i="20" s="1"/>
  <c r="AC246" i="20" s="1"/>
  <c r="AC233" i="19"/>
  <c r="AC235" i="19" s="1"/>
  <c r="AC240" i="19" s="1"/>
  <c r="AC19" i="18"/>
  <c r="AQ12" i="18"/>
  <c r="AQ17" i="18" s="1"/>
  <c r="BB142" i="18"/>
  <c r="BB133" i="18"/>
  <c r="BB160" i="18" s="1"/>
  <c r="BB151" i="18"/>
  <c r="BF229" i="18"/>
  <c r="BB57" i="18"/>
  <c r="BH99" i="18"/>
  <c r="BA160" i="18"/>
  <c r="BA142" i="18"/>
  <c r="BA151" i="18"/>
  <c r="BA133" i="18"/>
  <c r="BC169" i="18"/>
  <c r="BI88" i="18"/>
  <c r="BI28" i="18"/>
  <c r="BQ77" i="18"/>
  <c r="F239" i="21"/>
  <c r="F241" i="21" s="1"/>
  <c r="F246" i="21" s="1"/>
  <c r="F239" i="20"/>
  <c r="F241" i="20" s="1"/>
  <c r="F246" i="20" s="1"/>
  <c r="F233" i="19"/>
  <c r="F235" i="19" s="1"/>
  <c r="F240" i="19" s="1"/>
  <c r="F19" i="18"/>
  <c r="BL77" i="18"/>
  <c r="BK81" i="18"/>
  <c r="BO81" i="18" s="1"/>
  <c r="BC140" i="18"/>
  <c r="BG40" i="18"/>
  <c r="AY56" i="19"/>
  <c r="BA93" i="19"/>
  <c r="AS116" i="18"/>
  <c r="BB227" i="21"/>
  <c r="BB228" i="21"/>
  <c r="H135" i="20"/>
  <c r="H139" i="20"/>
  <c r="H140" i="20" s="1"/>
  <c r="H141" i="20" s="1"/>
  <c r="H138" i="20" s="1"/>
  <c r="BH222" i="18"/>
  <c r="K130" i="19"/>
  <c r="K133" i="19"/>
  <c r="K134" i="19" s="1"/>
  <c r="K135" i="19" s="1"/>
  <c r="K136" i="19" s="1"/>
  <c r="BD197" i="19"/>
  <c r="AG135" i="20"/>
  <c r="AG139" i="20"/>
  <c r="AG140" i="20" s="1"/>
  <c r="AG141" i="20" s="1"/>
  <c r="AG138" i="20" s="1"/>
  <c r="Y139" i="20"/>
  <c r="Y140" i="20" s="1"/>
  <c r="Y141" i="20" s="1"/>
  <c r="Y138" i="20" s="1"/>
  <c r="Y135" i="20"/>
  <c r="AS135" i="21"/>
  <c r="AS138" i="21"/>
  <c r="AS139" i="21" s="1"/>
  <c r="AS140" i="21" s="1"/>
  <c r="AS141" i="21" s="1"/>
  <c r="BH203" i="20"/>
  <c r="BA75" i="21"/>
  <c r="BJ210" i="20"/>
  <c r="BK210" i="20" s="1"/>
  <c r="BO83" i="18"/>
  <c r="BO52" i="18" s="1"/>
  <c r="BE221" i="20"/>
  <c r="BE224" i="20" s="1"/>
  <c r="BE222" i="20"/>
  <c r="B140" i="20"/>
  <c r="B141" i="20" s="1"/>
  <c r="B138" i="20" s="1"/>
  <c r="BD102" i="21"/>
  <c r="BG209" i="20"/>
  <c r="BN83" i="18"/>
  <c r="BN52" i="18" s="1"/>
  <c r="AA239" i="21"/>
  <c r="AA241" i="21" s="1"/>
  <c r="AA246" i="21" s="1"/>
  <c r="AA239" i="20"/>
  <c r="AA241" i="20" s="1"/>
  <c r="AA246" i="20" s="1"/>
  <c r="AA233" i="19"/>
  <c r="AA235" i="19" s="1"/>
  <c r="AA240" i="19" s="1"/>
  <c r="AA19" i="18"/>
  <c r="BD201" i="19"/>
  <c r="BE97" i="18"/>
  <c r="BH97" i="18" s="1"/>
  <c r="BA138" i="18"/>
  <c r="BA32" i="18" s="1"/>
  <c r="BJ211" i="21"/>
  <c r="BP83" i="18"/>
  <c r="BD203" i="19"/>
  <c r="BM82" i="18"/>
  <c r="BR82" i="18" s="1"/>
  <c r="G4" i="5"/>
  <c r="G6" i="5" s="1"/>
  <c r="G13" i="5" s="1"/>
  <c r="G14" i="5" s="1"/>
  <c r="G15" i="5" s="1"/>
  <c r="H3" i="5"/>
  <c r="AY117" i="18"/>
  <c r="BG224" i="18"/>
  <c r="BE223" i="20"/>
  <c r="BG221" i="18"/>
  <c r="BD98" i="18"/>
  <c r="BI98" i="18" s="1"/>
  <c r="BO85" i="18"/>
  <c r="AQ135" i="21"/>
  <c r="AQ138" i="21"/>
  <c r="AQ139" i="21" s="1"/>
  <c r="AQ140" i="21" s="1"/>
  <c r="AQ141" i="21" s="1"/>
  <c r="AG126" i="18"/>
  <c r="AG123" i="18"/>
  <c r="AG124" i="18"/>
  <c r="AG125" i="18"/>
  <c r="AG13" i="18"/>
  <c r="AG12" i="18" s="1"/>
  <c r="AG17" i="18" s="1"/>
  <c r="AG116" i="18"/>
  <c r="AG119" i="18"/>
  <c r="AG117" i="18"/>
  <c r="BO82" i="18"/>
  <c r="BC42" i="21"/>
  <c r="BI222" i="18"/>
  <c r="BI94" i="18"/>
  <c r="BC45" i="18"/>
  <c r="AO239" i="21"/>
  <c r="AO241" i="21" s="1"/>
  <c r="AO246" i="21" s="1"/>
  <c r="AO239" i="20"/>
  <c r="AO241" i="20" s="1"/>
  <c r="AO246" i="20" s="1"/>
  <c r="AO233" i="19"/>
  <c r="AO235" i="19" s="1"/>
  <c r="AO240" i="19" s="1"/>
  <c r="AO19" i="18"/>
  <c r="BE223" i="18"/>
  <c r="G138" i="20"/>
  <c r="BA92" i="20"/>
  <c r="BB96" i="21"/>
  <c r="BC173" i="18"/>
  <c r="BB98" i="21"/>
  <c r="BD223" i="21"/>
  <c r="BK205" i="21"/>
  <c r="BG101" i="18"/>
  <c r="BG52" i="18"/>
  <c r="BP78" i="18"/>
  <c r="BF154" i="18"/>
  <c r="AZ75" i="20"/>
  <c r="BD213" i="20"/>
  <c r="BD221" i="20"/>
  <c r="BD224" i="20" s="1"/>
  <c r="BF201" i="20"/>
  <c r="BG201" i="20"/>
  <c r="BN77" i="18"/>
  <c r="T239" i="21"/>
  <c r="T241" i="21" s="1"/>
  <c r="T246" i="21" s="1"/>
  <c r="T239" i="20"/>
  <c r="T241" i="20" s="1"/>
  <c r="T246" i="20" s="1"/>
  <c r="T233" i="19"/>
  <c r="T235" i="19" s="1"/>
  <c r="T240" i="19" s="1"/>
  <c r="T19" i="18"/>
  <c r="AX141" i="20"/>
  <c r="AX138" i="20" s="1"/>
  <c r="BF225" i="20"/>
  <c r="BF226" i="20" s="1"/>
  <c r="BO77" i="18"/>
  <c r="BG202" i="21"/>
  <c r="BF97" i="18"/>
  <c r="BA156" i="18"/>
  <c r="BA56" i="18" s="1"/>
  <c r="BH211" i="21"/>
  <c r="BC229" i="19"/>
  <c r="BC235" i="20"/>
  <c r="BF211" i="20"/>
  <c r="BB33" i="18"/>
  <c r="BB104" i="18"/>
  <c r="BC100" i="18"/>
  <c r="BE100" i="18" s="1"/>
  <c r="CD120" i="18"/>
  <c r="AV124" i="18"/>
  <c r="AV123" i="18"/>
  <c r="AV125" i="18"/>
  <c r="AV112" i="18"/>
  <c r="AV117" i="18"/>
  <c r="AV118" i="18"/>
  <c r="BC33" i="18"/>
  <c r="BI93" i="18"/>
  <c r="BC104" i="18"/>
  <c r="BC69" i="18" s="1"/>
  <c r="BB145" i="18"/>
  <c r="BC145" i="18" s="1"/>
  <c r="BJ40" i="18"/>
  <c r="BR80" i="18"/>
  <c r="AZ26" i="20"/>
  <c r="BE99" i="18"/>
  <c r="BG208" i="21"/>
  <c r="AF135" i="21"/>
  <c r="AF138" i="21"/>
  <c r="AF139" i="21" s="1"/>
  <c r="AF140" i="21" s="1"/>
  <c r="AF141" i="21" s="1"/>
  <c r="AK135" i="20"/>
  <c r="AK139" i="20"/>
  <c r="AK140" i="20" s="1"/>
  <c r="AK141" i="20" s="1"/>
  <c r="AK138" i="20" s="1"/>
  <c r="AO133" i="19"/>
  <c r="AO134" i="19" s="1"/>
  <c r="AO135" i="19" s="1"/>
  <c r="AO136" i="19" s="1"/>
  <c r="AO130" i="19"/>
  <c r="BB92" i="20"/>
  <c r="AL139" i="21"/>
  <c r="AL140" i="21" s="1"/>
  <c r="AL141" i="21" s="1"/>
  <c r="I120" i="18"/>
  <c r="BH40" i="18"/>
  <c r="V239" i="21"/>
  <c r="V241" i="21" s="1"/>
  <c r="V246" i="21" s="1"/>
  <c r="V239" i="20"/>
  <c r="V241" i="20" s="1"/>
  <c r="V246" i="20" s="1"/>
  <c r="V233" i="19"/>
  <c r="V235" i="19" s="1"/>
  <c r="V240" i="19" s="1"/>
  <c r="V19" i="18"/>
  <c r="BF221" i="18"/>
  <c r="BE211" i="20"/>
  <c r="AG118" i="18"/>
  <c r="AZ75" i="21"/>
  <c r="AZ76" i="21" s="1"/>
  <c r="AZ81" i="21" s="1"/>
  <c r="AJ246" i="20"/>
  <c r="AP141" i="20"/>
  <c r="AP138" i="20" s="1"/>
  <c r="BH101" i="18"/>
  <c r="AM119" i="18"/>
  <c r="BG228" i="18"/>
  <c r="BN78" i="18"/>
  <c r="AW123" i="19"/>
  <c r="BP84" i="18"/>
  <c r="BF228" i="18"/>
  <c r="AM140" i="21"/>
  <c r="AM141" i="21" s="1"/>
  <c r="AF140" i="20"/>
  <c r="AF141" i="20" s="1"/>
  <c r="AF138" i="20" s="1"/>
  <c r="C120" i="18"/>
  <c r="K8" i="1"/>
  <c r="J11" i="1"/>
  <c r="BB223" i="19"/>
  <c r="BB224" i="19"/>
  <c r="BC201" i="19"/>
  <c r="BC207" i="19" s="1"/>
  <c r="BD236" i="20"/>
  <c r="BI211" i="21"/>
  <c r="AZ95" i="19"/>
  <c r="AZ98" i="19" s="1"/>
  <c r="AZ71" i="19" s="1"/>
  <c r="AJ139" i="21"/>
  <c r="AJ140" i="21" s="1"/>
  <c r="AJ141" i="21" s="1"/>
  <c r="BC222" i="19"/>
  <c r="BD200" i="19"/>
  <c r="AY240" i="21"/>
  <c r="AY241" i="21" s="1"/>
  <c r="AY240" i="20"/>
  <c r="AY241" i="20" s="1"/>
  <c r="AY246" i="20" s="1"/>
  <c r="AY247" i="20" s="1"/>
  <c r="AY234" i="19"/>
  <c r="AY235" i="19" s="1"/>
  <c r="AZ8" i="18"/>
  <c r="AZ11" i="18" s="1"/>
  <c r="AZ18" i="18" s="1"/>
  <c r="AY19" i="18"/>
  <c r="BA26" i="19"/>
  <c r="BA57" i="18"/>
  <c r="BG99" i="18"/>
  <c r="BG103" i="18"/>
  <c r="BD140" i="18"/>
  <c r="AR125" i="18"/>
  <c r="AR124" i="18"/>
  <c r="AR123" i="18"/>
  <c r="AR13" i="18"/>
  <c r="AR12" i="18" s="1"/>
  <c r="AR17" i="18" s="1"/>
  <c r="AR126" i="18"/>
  <c r="AR118" i="18"/>
  <c r="BB4" i="19"/>
  <c r="BB6" i="19" s="1"/>
  <c r="BD229" i="19"/>
  <c r="BR86" i="18"/>
  <c r="BA50" i="21"/>
  <c r="BA47" i="21"/>
  <c r="BA49" i="21"/>
  <c r="BA42" i="20"/>
  <c r="BQ79" i="18"/>
  <c r="BN81" i="18"/>
  <c r="BA99" i="21"/>
  <c r="BB99" i="21" s="1"/>
  <c r="I239" i="21"/>
  <c r="I241" i="21" s="1"/>
  <c r="I246" i="21" s="1"/>
  <c r="I239" i="20"/>
  <c r="I241" i="20" s="1"/>
  <c r="I246" i="20" s="1"/>
  <c r="I233" i="19"/>
  <c r="I235" i="19" s="1"/>
  <c r="I240" i="19" s="1"/>
  <c r="I19" i="18"/>
  <c r="AN121" i="18"/>
  <c r="BP80" i="18"/>
  <c r="AT119" i="18"/>
  <c r="AT121" i="18" s="1"/>
  <c r="CB119" i="18"/>
  <c r="AZ26" i="19"/>
  <c r="BD95" i="18"/>
  <c r="BC219" i="19"/>
  <c r="BC220" i="19"/>
  <c r="BD198" i="19"/>
  <c r="AT139" i="21"/>
  <c r="AT140" i="21" s="1"/>
  <c r="AT141" i="21" s="1"/>
  <c r="BB98" i="20"/>
  <c r="Y139" i="21"/>
  <c r="Y140" i="21" s="1"/>
  <c r="Y141" i="21" s="1"/>
  <c r="F139" i="21"/>
  <c r="F140" i="21" s="1"/>
  <c r="F141" i="21" s="1"/>
  <c r="AL133" i="20"/>
  <c r="AX78" i="19"/>
  <c r="AY7" i="19"/>
  <c r="AY10" i="19" s="1"/>
  <c r="AX18" i="19"/>
  <c r="AX237" i="19" s="1"/>
  <c r="AX240" i="19" s="1"/>
  <c r="Z139" i="20"/>
  <c r="Z140" i="20" s="1"/>
  <c r="Z141" i="20" s="1"/>
  <c r="Z138" i="20" s="1"/>
  <c r="Z135" i="20"/>
  <c r="BB43" i="21"/>
  <c r="AN239" i="21"/>
  <c r="AN241" i="21" s="1"/>
  <c r="AN246" i="21" s="1"/>
  <c r="AN239" i="20"/>
  <c r="AN241" i="20" s="1"/>
  <c r="AN246" i="20" s="1"/>
  <c r="AN233" i="19"/>
  <c r="AN235" i="19" s="1"/>
  <c r="AN240" i="19" s="1"/>
  <c r="AN19" i="18"/>
  <c r="BB69" i="18"/>
  <c r="O135" i="21"/>
  <c r="O138" i="21"/>
  <c r="O139" i="21" s="1"/>
  <c r="O140" i="21" s="1"/>
  <c r="O141" i="21" s="1"/>
  <c r="BQ85" i="18"/>
  <c r="AW124" i="18"/>
  <c r="AW123" i="18"/>
  <c r="AW125" i="18"/>
  <c r="AW112" i="18"/>
  <c r="AW119" i="18" s="1"/>
  <c r="AW116" i="18"/>
  <c r="AW117" i="18"/>
  <c r="AW118" i="18"/>
  <c r="BC102" i="20"/>
  <c r="F120" i="18"/>
  <c r="AY46" i="21"/>
  <c r="AY124" i="21" s="1"/>
  <c r="BF94" i="21"/>
  <c r="AH239" i="21"/>
  <c r="AH241" i="21" s="1"/>
  <c r="AH246" i="21" s="1"/>
  <c r="AH239" i="20"/>
  <c r="AH241" i="20" s="1"/>
  <c r="AH246" i="20" s="1"/>
  <c r="AH233" i="19"/>
  <c r="AH235" i="19" s="1"/>
  <c r="AH240" i="19" s="1"/>
  <c r="AH19" i="18"/>
  <c r="BH212" i="21"/>
  <c r="BE94" i="21"/>
  <c r="BD225" i="18"/>
  <c r="BC153" i="18"/>
  <c r="BC135" i="18"/>
  <c r="BC162" i="18" s="1"/>
  <c r="BC144" i="18"/>
  <c r="BD171" i="18"/>
  <c r="BB97" i="20"/>
  <c r="BG202" i="20"/>
  <c r="BC3" i="19"/>
  <c r="V130" i="19"/>
  <c r="V133" i="19"/>
  <c r="V134" i="19" s="1"/>
  <c r="V135" i="19" s="1"/>
  <c r="V136" i="19" s="1"/>
  <c r="BB99" i="20"/>
  <c r="AZ59" i="21"/>
  <c r="AZ60" i="21" s="1"/>
  <c r="AZ65" i="21" s="1"/>
  <c r="BA59" i="20"/>
  <c r="BC213" i="20"/>
  <c r="BE229" i="18"/>
  <c r="BC168" i="18"/>
  <c r="BF225" i="21"/>
  <c r="BF227" i="21" s="1"/>
  <c r="AX16" i="19"/>
  <c r="AX11" i="19" s="1"/>
  <c r="BE212" i="20"/>
  <c r="BF212" i="20" s="1"/>
  <c r="BD43" i="21"/>
  <c r="BK88" i="18"/>
  <c r="BK64" i="18" s="1"/>
  <c r="BK28" i="18"/>
  <c r="E8" i="5"/>
  <c r="E7" i="5" s="1"/>
  <c r="E12" i="5" s="1"/>
  <c r="E13" i="5" s="1"/>
  <c r="E14" i="5" s="1"/>
  <c r="E15" i="5" s="1"/>
  <c r="C7" i="5"/>
  <c r="C12" i="5" s="1"/>
  <c r="C13" i="5" s="1"/>
  <c r="C14" i="5" s="1"/>
  <c r="C15" i="5" s="1"/>
  <c r="AB123" i="18"/>
  <c r="AB124" i="18"/>
  <c r="AB125" i="18"/>
  <c r="AB126" i="18"/>
  <c r="AB13" i="18"/>
  <c r="AB12" i="18" s="1"/>
  <c r="AB17" i="18" s="1"/>
  <c r="AB117" i="18"/>
  <c r="AB119" i="18"/>
  <c r="AB118" i="18"/>
  <c r="BG225" i="20"/>
  <c r="BG226" i="20" s="1"/>
  <c r="BL81" i="18"/>
  <c r="BL40" i="18" s="1"/>
  <c r="BE93" i="21"/>
  <c r="Z130" i="19"/>
  <c r="Z133" i="19"/>
  <c r="Z134" i="19" s="1"/>
  <c r="Z135" i="19" s="1"/>
  <c r="Z136" i="19" s="1"/>
  <c r="AH120" i="18"/>
  <c r="AY80" i="21"/>
  <c r="E139" i="21"/>
  <c r="E140" i="21" s="1"/>
  <c r="E141" i="21" s="1"/>
  <c r="BH204" i="20"/>
  <c r="BE197" i="19"/>
  <c r="AM134" i="19"/>
  <c r="AM135" i="19" s="1"/>
  <c r="AM136" i="19" s="1"/>
  <c r="N133" i="19"/>
  <c r="N134" i="19" s="1"/>
  <c r="N135" i="19" s="1"/>
  <c r="N136" i="19" s="1"/>
  <c r="N130" i="19"/>
  <c r="BG225" i="21"/>
  <c r="BG227" i="21" s="1"/>
  <c r="BK94" i="18"/>
  <c r="BB96" i="20"/>
  <c r="BC96" i="20" s="1"/>
  <c r="BF202" i="19"/>
  <c r="BH202" i="19" s="1"/>
  <c r="AY244" i="20"/>
  <c r="AY245" i="20"/>
  <c r="AY29" i="21"/>
  <c r="AY127" i="21" s="1"/>
  <c r="BB42" i="21"/>
  <c r="BH209" i="21"/>
  <c r="BG6" i="20"/>
  <c r="AY135" i="20"/>
  <c r="AY139" i="20"/>
  <c r="AY140" i="20" s="1"/>
  <c r="BE228" i="20"/>
  <c r="BJ206" i="20"/>
  <c r="BF98" i="18"/>
  <c r="BH98" i="18" s="1"/>
  <c r="AA140" i="21"/>
  <c r="AA141" i="21" s="1"/>
  <c r="BN85" i="18"/>
  <c r="BM85" i="18"/>
  <c r="BF52" i="18"/>
  <c r="BE210" i="21"/>
  <c r="AY246" i="21"/>
  <c r="BA104" i="18"/>
  <c r="X239" i="21"/>
  <c r="X241" i="21" s="1"/>
  <c r="X246" i="21" s="1"/>
  <c r="X239" i="20"/>
  <c r="X241" i="20" s="1"/>
  <c r="X246" i="20" s="1"/>
  <c r="X233" i="19"/>
  <c r="X235" i="19" s="1"/>
  <c r="X240" i="19" s="1"/>
  <c r="X19" i="18"/>
  <c r="BG206" i="19"/>
  <c r="BA164" i="18"/>
  <c r="BA155" i="18"/>
  <c r="AY78" i="21"/>
  <c r="AY126" i="21" s="1"/>
  <c r="BD228" i="20"/>
  <c r="BI206" i="20"/>
  <c r="BF202" i="20"/>
  <c r="U141" i="20"/>
  <c r="U138" i="20" s="1"/>
  <c r="AJ131" i="20"/>
  <c r="AJ133" i="20"/>
  <c r="AJ134" i="20"/>
  <c r="BF208" i="20"/>
  <c r="BD229" i="20"/>
  <c r="B130" i="19"/>
  <c r="B133" i="19"/>
  <c r="B134" i="19" s="1"/>
  <c r="B135" i="19" s="1"/>
  <c r="B136" i="19" s="1"/>
  <c r="AC134" i="21"/>
  <c r="AC133" i="21"/>
  <c r="AC132" i="21"/>
  <c r="AC135" i="21" s="1"/>
  <c r="AR119" i="18"/>
  <c r="AR121" i="18" s="1"/>
  <c r="BG93" i="18"/>
  <c r="AY48" i="21"/>
  <c r="BC5" i="19"/>
  <c r="BE207" i="21"/>
  <c r="BG204" i="19"/>
  <c r="BB230" i="19"/>
  <c r="BB173" i="18"/>
  <c r="BB174" i="18" s="1"/>
  <c r="AO139" i="20"/>
  <c r="AO140" i="20" s="1"/>
  <c r="AO141" i="20" s="1"/>
  <c r="AO138" i="20" s="1"/>
  <c r="AO135" i="20"/>
  <c r="BB220" i="18"/>
  <c r="AU139" i="20"/>
  <c r="AU140" i="20" s="1"/>
  <c r="AU141" i="20" s="1"/>
  <c r="AU138" i="20" s="1"/>
  <c r="AU135" i="20"/>
  <c r="AE134" i="19"/>
  <c r="AE135" i="19" s="1"/>
  <c r="AE136" i="19" s="1"/>
  <c r="BK5" i="18"/>
  <c r="BK7" i="18" s="1"/>
  <c r="BJ5" i="18"/>
  <c r="BJ7" i="18" s="1"/>
  <c r="BD91" i="19"/>
  <c r="AJ132" i="20"/>
  <c r="BA141" i="18"/>
  <c r="BA147" i="18" s="1"/>
  <c r="BA44" i="18" s="1"/>
  <c r="BA150" i="18"/>
  <c r="BA132" i="18"/>
  <c r="BM78" i="18"/>
  <c r="BQ78" i="18" s="1"/>
  <c r="BG172" i="18"/>
  <c r="BC233" i="20"/>
  <c r="BC234" i="20" s="1"/>
  <c r="BE168" i="18"/>
  <c r="BB96" i="19"/>
  <c r="AY124" i="18"/>
  <c r="AX103" i="19"/>
  <c r="AX104" i="19"/>
  <c r="AX113" i="19"/>
  <c r="AX107" i="19"/>
  <c r="AX105" i="19"/>
  <c r="AX114" i="19" s="1"/>
  <c r="AX110" i="19"/>
  <c r="AX112" i="19"/>
  <c r="AX109" i="19"/>
  <c r="AX111" i="19"/>
  <c r="AX108" i="19"/>
  <c r="AX106" i="19"/>
  <c r="AX46" i="19" s="1"/>
  <c r="AX44" i="19" s="1"/>
  <c r="AX120" i="19" s="1"/>
  <c r="L130" i="19"/>
  <c r="L133" i="19"/>
  <c r="L134" i="19" s="1"/>
  <c r="L135" i="19" s="1"/>
  <c r="L136" i="19" s="1"/>
  <c r="BM87" i="18"/>
  <c r="BQ87" i="18" s="1"/>
  <c r="BA226" i="19"/>
  <c r="BA225" i="19"/>
  <c r="AJ133" i="19"/>
  <c r="AJ134" i="19" s="1"/>
  <c r="AJ135" i="19" s="1"/>
  <c r="AJ136" i="19" s="1"/>
  <c r="AJ130" i="19"/>
  <c r="BC43" i="21"/>
  <c r="BE6" i="21"/>
  <c r="BP77" i="18"/>
  <c r="BH28" i="18"/>
  <c r="BH88" i="18"/>
  <c r="BH64" i="18" s="1"/>
  <c r="BA218" i="19"/>
  <c r="BA217" i="19"/>
  <c r="AE138" i="21"/>
  <c r="AE139" i="21" s="1"/>
  <c r="AE140" i="21" s="1"/>
  <c r="AE141" i="21" s="1"/>
  <c r="AE135" i="21"/>
  <c r="BD235" i="20"/>
  <c r="BE225" i="18"/>
  <c r="AY64" i="21"/>
  <c r="AY62" i="21" s="1"/>
  <c r="AY125" i="21" s="1"/>
  <c r="AV116" i="18"/>
  <c r="BC93" i="20"/>
  <c r="BE93" i="20" s="1"/>
  <c r="BF93" i="18"/>
  <c r="U239" i="21"/>
  <c r="U241" i="21" s="1"/>
  <c r="U246" i="21" s="1"/>
  <c r="U239" i="20"/>
  <c r="U241" i="20" s="1"/>
  <c r="U246" i="20" s="1"/>
  <c r="U233" i="19"/>
  <c r="U235" i="19" s="1"/>
  <c r="U240" i="19" s="1"/>
  <c r="U19" i="18"/>
  <c r="BH208" i="21"/>
  <c r="BG202" i="19"/>
  <c r="BH94" i="18"/>
  <c r="BL207" i="20"/>
  <c r="BL85" i="18"/>
  <c r="BP85" i="18" s="1"/>
  <c r="BC223" i="21"/>
  <c r="BB45" i="18"/>
  <c r="T138" i="21"/>
  <c r="BJ207" i="20"/>
  <c r="BE6" i="18"/>
  <c r="AZ16" i="20"/>
  <c r="AZ120" i="20" s="1"/>
  <c r="AZ18" i="20"/>
  <c r="AZ17" i="20" s="1"/>
  <c r="AZ12" i="20" s="1"/>
  <c r="BD227" i="20"/>
  <c r="BC234" i="21"/>
  <c r="BB95" i="20"/>
  <c r="AZ16" i="21"/>
  <c r="AZ120" i="21" s="1"/>
  <c r="AZ18" i="21"/>
  <c r="BA45" i="18"/>
  <c r="BA230" i="18"/>
  <c r="S140" i="20"/>
  <c r="S141" i="20" s="1"/>
  <c r="S138" i="20" s="1"/>
  <c r="BB89" i="19"/>
  <c r="BB136" i="18"/>
  <c r="BC136" i="18" s="1"/>
  <c r="BC163" i="18" s="1"/>
  <c r="BG94" i="18"/>
  <c r="AT138" i="20"/>
  <c r="AE123" i="18"/>
  <c r="AE126" i="18"/>
  <c r="AE125" i="18"/>
  <c r="AE124" i="18"/>
  <c r="AE13" i="18"/>
  <c r="AE12" i="18" s="1"/>
  <c r="AE17" i="18" s="1"/>
  <c r="AE117" i="18"/>
  <c r="AE118" i="18"/>
  <c r="AE119" i="18"/>
  <c r="BD103" i="18"/>
  <c r="BH210" i="20"/>
  <c r="AZ163" i="18"/>
  <c r="AK141" i="21"/>
  <c r="BN80" i="18"/>
  <c r="BD102" i="18"/>
  <c r="BN79" i="18"/>
  <c r="T133" i="19"/>
  <c r="T134" i="19" s="1"/>
  <c r="T135" i="19" s="1"/>
  <c r="T136" i="19" s="1"/>
  <c r="T130" i="19"/>
  <c r="C239" i="21"/>
  <c r="C241" i="21" s="1"/>
  <c r="C246" i="21" s="1"/>
  <c r="C239" i="20"/>
  <c r="C241" i="20" s="1"/>
  <c r="C246" i="20" s="1"/>
  <c r="C233" i="19"/>
  <c r="C235" i="19" s="1"/>
  <c r="C240" i="19" s="1"/>
  <c r="C19" i="18"/>
  <c r="AO139" i="21"/>
  <c r="AO140" i="21" s="1"/>
  <c r="AO141" i="21" s="1"/>
  <c r="BN87" i="18"/>
  <c r="BE195" i="19"/>
  <c r="BB94" i="20"/>
  <c r="BB236" i="20"/>
  <c r="BA43" i="21"/>
  <c r="BF92" i="21"/>
  <c r="T133" i="20"/>
  <c r="T132" i="20"/>
  <c r="T131" i="20"/>
  <c r="AN135" i="21"/>
  <c r="AN138" i="21"/>
  <c r="AN139" i="21" s="1"/>
  <c r="AN140" i="21" s="1"/>
  <c r="AN141" i="21" s="1"/>
  <c r="AS125" i="18"/>
  <c r="AS124" i="18"/>
  <c r="AS123" i="18"/>
  <c r="AS112" i="18"/>
  <c r="AS119" i="18" s="1"/>
  <c r="AS121" i="18" s="1"/>
  <c r="AS126" i="18"/>
  <c r="V131" i="21"/>
  <c r="BE221" i="21"/>
  <c r="BF201" i="21"/>
  <c r="X139" i="20"/>
  <c r="X140" i="20" s="1"/>
  <c r="X141" i="20" s="1"/>
  <c r="X138" i="20" s="1"/>
  <c r="X135" i="20"/>
  <c r="BE226" i="18"/>
  <c r="BR79" i="18"/>
  <c r="BB8" i="19"/>
  <c r="BA59" i="21"/>
  <c r="BD228" i="21"/>
  <c r="BB95" i="21"/>
  <c r="R135" i="21"/>
  <c r="R138" i="21"/>
  <c r="R139" i="21" s="1"/>
  <c r="R140" i="21" s="1"/>
  <c r="R141" i="21" s="1"/>
  <c r="BH203" i="21"/>
  <c r="BI203" i="21" s="1"/>
  <c r="BL52" i="18"/>
  <c r="BJ88" i="18"/>
  <c r="BJ64" i="18" s="1"/>
  <c r="BJ28" i="18"/>
  <c r="BR77" i="18"/>
  <c r="BA228" i="19"/>
  <c r="BA230" i="19"/>
  <c r="AX126" i="18"/>
  <c r="BN82" i="18"/>
  <c r="S140" i="21"/>
  <c r="S141" i="21" s="1"/>
  <c r="BA216" i="19"/>
  <c r="AZ59" i="20"/>
  <c r="AZ60" i="20" s="1"/>
  <c r="AZ25" i="19"/>
  <c r="BB230" i="21"/>
  <c r="AI239" i="21"/>
  <c r="AI241" i="21" s="1"/>
  <c r="AI246" i="21" s="1"/>
  <c r="AI239" i="20"/>
  <c r="AI241" i="20" s="1"/>
  <c r="AI233" i="19"/>
  <c r="AI235" i="19" s="1"/>
  <c r="AI240" i="19" s="1"/>
  <c r="AI19" i="18"/>
  <c r="BC218" i="18"/>
  <c r="AC135" i="20"/>
  <c r="AC139" i="20"/>
  <c r="AC140" i="20" s="1"/>
  <c r="AC141" i="20" s="1"/>
  <c r="AC138" i="20" s="1"/>
  <c r="AJ120" i="18"/>
  <c r="X138" i="21"/>
  <c r="X139" i="21" s="1"/>
  <c r="X140" i="21" s="1"/>
  <c r="X141" i="21" s="1"/>
  <c r="X135" i="21"/>
  <c r="K141" i="20"/>
  <c r="K138" i="20" s="1"/>
  <c r="BD97" i="19"/>
  <c r="AE116" i="18"/>
  <c r="AU239" i="21"/>
  <c r="AU241" i="21" s="1"/>
  <c r="AU246" i="21" s="1"/>
  <c r="AU239" i="20"/>
  <c r="AU241" i="20" s="1"/>
  <c r="AU246" i="20" s="1"/>
  <c r="AU233" i="19"/>
  <c r="AU235" i="19" s="1"/>
  <c r="AU240" i="19" s="1"/>
  <c r="AU19" i="18"/>
  <c r="AU12" i="18"/>
  <c r="D17" i="1"/>
  <c r="D19" i="1" s="1"/>
  <c r="AN120" i="18"/>
  <c r="BD100" i="18"/>
  <c r="BF102" i="18"/>
  <c r="BH202" i="20"/>
  <c r="BA69" i="18"/>
  <c r="BG102" i="18"/>
  <c r="BI204" i="21"/>
  <c r="BA145" i="18"/>
  <c r="BE200" i="19"/>
  <c r="BE92" i="21"/>
  <c r="V140" i="20"/>
  <c r="V141" i="20" s="1"/>
  <c r="V138" i="20" s="1"/>
  <c r="BD96" i="20" l="1"/>
  <c r="BP5" i="18"/>
  <c r="BP7" i="18" s="1"/>
  <c r="BH208" i="20"/>
  <c r="BD99" i="21"/>
  <c r="BJ202" i="19"/>
  <c r="BI202" i="19"/>
  <c r="BD100" i="21"/>
  <c r="BF100" i="21" s="1"/>
  <c r="BE100" i="21"/>
  <c r="BK101" i="18"/>
  <c r="BF90" i="19"/>
  <c r="BH90" i="19" s="1"/>
  <c r="BE169" i="18"/>
  <c r="BE87" i="19"/>
  <c r="BE145" i="18"/>
  <c r="BF227" i="18"/>
  <c r="AY132" i="21"/>
  <c r="BH92" i="21"/>
  <c r="BD221" i="19"/>
  <c r="BD45" i="18"/>
  <c r="BF96" i="18"/>
  <c r="BG205" i="19"/>
  <c r="BE5" i="20"/>
  <c r="BE7" i="20" s="1"/>
  <c r="BG4" i="20"/>
  <c r="AJ194" i="18"/>
  <c r="AJ195" i="18" s="1"/>
  <c r="AJ197" i="18"/>
  <c r="AJ198" i="18" s="1"/>
  <c r="BP81" i="18"/>
  <c r="BP88" i="18" s="1"/>
  <c r="BP64" i="18" s="1"/>
  <c r="AT120" i="18"/>
  <c r="BD235" i="21"/>
  <c r="BD236" i="21"/>
  <c r="BG227" i="20"/>
  <c r="AI194" i="18"/>
  <c r="AI195" i="18" s="1"/>
  <c r="AI197" i="18"/>
  <c r="AI198" i="18" s="1"/>
  <c r="AX61" i="19"/>
  <c r="BD234" i="21"/>
  <c r="BE90" i="19"/>
  <c r="BD69" i="18"/>
  <c r="BG227" i="19"/>
  <c r="BG230" i="19" s="1"/>
  <c r="BE45" i="18"/>
  <c r="BN207" i="20"/>
  <c r="BE227" i="20"/>
  <c r="BF197" i="19"/>
  <c r="U194" i="18"/>
  <c r="U195" i="18" s="1"/>
  <c r="U197" i="18"/>
  <c r="AX76" i="19"/>
  <c r="BE229" i="21"/>
  <c r="BE230" i="21"/>
  <c r="BF207" i="21"/>
  <c r="BK204" i="21"/>
  <c r="BE102" i="20"/>
  <c r="AN194" i="18"/>
  <c r="AN195" i="18" s="1"/>
  <c r="AN197" i="18"/>
  <c r="AN198" i="18" s="1"/>
  <c r="BC92" i="20"/>
  <c r="BD92" i="20" s="1"/>
  <c r="BR81" i="18"/>
  <c r="BH172" i="18"/>
  <c r="AG120" i="18"/>
  <c r="BJ203" i="20"/>
  <c r="BH221" i="18"/>
  <c r="BF4" i="20"/>
  <c r="BI201" i="21"/>
  <c r="BC94" i="20"/>
  <c r="BB25" i="19"/>
  <c r="AZ62" i="21"/>
  <c r="AZ125" i="21" s="1"/>
  <c r="BN101" i="18"/>
  <c r="BL204" i="21"/>
  <c r="AY24" i="19"/>
  <c r="AY27" i="19" s="1"/>
  <c r="AX80" i="19"/>
  <c r="BC220" i="18"/>
  <c r="BD220" i="18"/>
  <c r="BC4" i="19"/>
  <c r="BC6" i="19" s="1"/>
  <c r="BD3" i="19"/>
  <c r="BH227" i="20"/>
  <c r="BD230" i="20"/>
  <c r="BD232" i="20"/>
  <c r="AX60" i="19"/>
  <c r="AX63" i="19"/>
  <c r="AX62" i="19" s="1"/>
  <c r="AX59" i="19" s="1"/>
  <c r="AX121" i="19" s="1"/>
  <c r="BF231" i="20"/>
  <c r="BD87" i="19"/>
  <c r="BE3" i="19"/>
  <c r="AS120" i="18"/>
  <c r="BG227" i="18"/>
  <c r="BA159" i="18"/>
  <c r="BA165" i="18" s="1"/>
  <c r="BA68" i="18" s="1"/>
  <c r="BI208" i="20"/>
  <c r="BC87" i="19"/>
  <c r="J18" i="1"/>
  <c r="K11" i="1"/>
  <c r="BE233" i="20"/>
  <c r="BE234" i="20" s="1"/>
  <c r="BE228" i="19"/>
  <c r="BQ83" i="18"/>
  <c r="BQ52" i="18" s="1"/>
  <c r="D12" i="1"/>
  <c r="AU13" i="18"/>
  <c r="N8" i="5" s="1"/>
  <c r="N7" i="5" s="1"/>
  <c r="N12" i="5" s="1"/>
  <c r="N13" i="5" s="1"/>
  <c r="N14" i="5" s="1"/>
  <c r="N15" i="5" s="1"/>
  <c r="BN40" i="18"/>
  <c r="AU194" i="18"/>
  <c r="AU195" i="18" s="1"/>
  <c r="AU197" i="18"/>
  <c r="AU198" i="18" s="1"/>
  <c r="BP28" i="18"/>
  <c r="BD5" i="19"/>
  <c r="AB239" i="21"/>
  <c r="AB241" i="21" s="1"/>
  <c r="AB246" i="21" s="1"/>
  <c r="AB239" i="20"/>
  <c r="AB241" i="20" s="1"/>
  <c r="AB246" i="20" s="1"/>
  <c r="AB233" i="19"/>
  <c r="AB235" i="19" s="1"/>
  <c r="AB240" i="19" s="1"/>
  <c r="AB19" i="18"/>
  <c r="BF226" i="21"/>
  <c r="BD102" i="20"/>
  <c r="BD219" i="19"/>
  <c r="BD222" i="19" s="1"/>
  <c r="BE198" i="19"/>
  <c r="BF87" i="19"/>
  <c r="V194" i="18"/>
  <c r="V195" i="18" s="1"/>
  <c r="V197" i="18"/>
  <c r="BA43" i="20"/>
  <c r="BA103" i="20"/>
  <c r="BA26" i="20" s="1"/>
  <c r="AG239" i="21"/>
  <c r="AG241" i="21" s="1"/>
  <c r="AG246" i="21" s="1"/>
  <c r="AG239" i="20"/>
  <c r="AG241" i="20" s="1"/>
  <c r="AG246" i="20" s="1"/>
  <c r="AG233" i="19"/>
  <c r="AG235" i="19" s="1"/>
  <c r="AG240" i="19" s="1"/>
  <c r="AG19" i="18"/>
  <c r="BH209" i="20"/>
  <c r="AQ239" i="21"/>
  <c r="AQ241" i="21" s="1"/>
  <c r="AQ246" i="21" s="1"/>
  <c r="AQ239" i="20"/>
  <c r="AQ241" i="20" s="1"/>
  <c r="AQ246" i="20" s="1"/>
  <c r="AQ233" i="19"/>
  <c r="AQ235" i="19" s="1"/>
  <c r="AQ240" i="19" s="1"/>
  <c r="AQ19" i="18"/>
  <c r="BE99" i="20"/>
  <c r="AP194" i="18"/>
  <c r="AP195" i="18" s="1"/>
  <c r="AP197" i="18"/>
  <c r="AP198" i="18" s="1"/>
  <c r="BM64" i="18"/>
  <c r="BG97" i="18"/>
  <c r="BI212" i="21"/>
  <c r="BH201" i="21"/>
  <c r="BJ201" i="21" s="1"/>
  <c r="BM28" i="18"/>
  <c r="BG221" i="20"/>
  <c r="BG224" i="20" s="1"/>
  <c r="C12" i="1"/>
  <c r="C19" i="1"/>
  <c r="BR40" i="18"/>
  <c r="BE199" i="19"/>
  <c r="BJ203" i="21"/>
  <c r="BI208" i="21"/>
  <c r="BO88" i="18"/>
  <c r="BO28" i="18"/>
  <c r="BI172" i="18"/>
  <c r="BH6" i="20"/>
  <c r="BB147" i="18"/>
  <c r="BB44" i="18" s="1"/>
  <c r="BO64" i="18"/>
  <c r="AC139" i="21"/>
  <c r="AC140" i="21" s="1"/>
  <c r="AC141" i="21" s="1"/>
  <c r="BE171" i="18"/>
  <c r="BM88" i="18"/>
  <c r="AL139" i="20"/>
  <c r="AL140" i="20" s="1"/>
  <c r="AL141" i="20" s="1"/>
  <c r="AL138" i="20" s="1"/>
  <c r="AL135" i="20"/>
  <c r="BM98" i="18"/>
  <c r="BD217" i="19"/>
  <c r="BG196" i="19"/>
  <c r="BE236" i="20"/>
  <c r="BC223" i="19"/>
  <c r="BD222" i="20"/>
  <c r="BI97" i="18"/>
  <c r="BK97" i="18" s="1"/>
  <c r="BF233" i="21"/>
  <c r="BF234" i="21"/>
  <c r="BC97" i="20"/>
  <c r="BB226" i="19"/>
  <c r="BB225" i="19"/>
  <c r="BG100" i="18"/>
  <c r="BG57" i="18" s="1"/>
  <c r="BG94" i="21"/>
  <c r="BH94" i="21" s="1"/>
  <c r="CD119" i="18"/>
  <c r="AV119" i="18"/>
  <c r="AV121" i="18" s="1"/>
  <c r="BA115" i="18"/>
  <c r="BE9" i="18"/>
  <c r="BE27" i="18" s="1"/>
  <c r="BF6" i="18"/>
  <c r="AJ135" i="20"/>
  <c r="AJ139" i="20"/>
  <c r="AJ140" i="20" s="1"/>
  <c r="AJ141" i="20" s="1"/>
  <c r="AJ138" i="20" s="1"/>
  <c r="AZ240" i="21"/>
  <c r="AZ241" i="21" s="1"/>
  <c r="AZ240" i="20"/>
  <c r="AZ241" i="20" s="1"/>
  <c r="AZ234" i="19"/>
  <c r="AZ235" i="19" s="1"/>
  <c r="BA8" i="18"/>
  <c r="BA11" i="18" s="1"/>
  <c r="BA18" i="18" s="1"/>
  <c r="AZ19" i="18"/>
  <c r="BI228" i="18"/>
  <c r="AV126" i="18"/>
  <c r="BQ82" i="18"/>
  <c r="BR87" i="18"/>
  <c r="BC97" i="21"/>
  <c r="BB138" i="18"/>
  <c r="BB32" i="18" s="1"/>
  <c r="BD92" i="19"/>
  <c r="BE92" i="19"/>
  <c r="AX19" i="20"/>
  <c r="AX243" i="20" s="1"/>
  <c r="AX246" i="20" s="1"/>
  <c r="BG167" i="18"/>
  <c r="BC96" i="19"/>
  <c r="BH204" i="19"/>
  <c r="BK93" i="18"/>
  <c r="AE239" i="21"/>
  <c r="AE241" i="21" s="1"/>
  <c r="AE246" i="21" s="1"/>
  <c r="AE239" i="20"/>
  <c r="AE241" i="20" s="1"/>
  <c r="AE246" i="20" s="1"/>
  <c r="AE233" i="19"/>
  <c r="AE235" i="19" s="1"/>
  <c r="AE240" i="19" s="1"/>
  <c r="AE19" i="18"/>
  <c r="BL98" i="18"/>
  <c r="BA8" i="21"/>
  <c r="BA11" i="21" s="1"/>
  <c r="BC99" i="20"/>
  <c r="BF196" i="19"/>
  <c r="BF219" i="18"/>
  <c r="BD223" i="19"/>
  <c r="BD225" i="19" s="1"/>
  <c r="BD224" i="19"/>
  <c r="BQ81" i="18"/>
  <c r="BQ40" i="18" s="1"/>
  <c r="BD226" i="19"/>
  <c r="BD169" i="18"/>
  <c r="AM120" i="18"/>
  <c r="BF223" i="18"/>
  <c r="BO40" i="18"/>
  <c r="AK194" i="18"/>
  <c r="AK195" i="18" s="1"/>
  <c r="AK197" i="18"/>
  <c r="AK198" i="18" s="1"/>
  <c r="AY74" i="20"/>
  <c r="AY76" i="20" s="1"/>
  <c r="AY67" i="20"/>
  <c r="BG210" i="21"/>
  <c r="BI210" i="21" s="1"/>
  <c r="BB75" i="21"/>
  <c r="BL101" i="18"/>
  <c r="BQ28" i="18"/>
  <c r="BQ88" i="18"/>
  <c r="BQ64" i="18" s="1"/>
  <c r="BI101" i="18"/>
  <c r="BE219" i="18"/>
  <c r="BB59" i="21"/>
  <c r="BE9" i="21"/>
  <c r="BF6" i="21"/>
  <c r="BH210" i="21"/>
  <c r="BM94" i="18"/>
  <c r="BC100" i="20"/>
  <c r="AC197" i="18"/>
  <c r="AC194" i="18"/>
  <c r="AC195" i="18" s="1"/>
  <c r="BC42" i="20"/>
  <c r="BE43" i="21"/>
  <c r="BK203" i="20"/>
  <c r="AW121" i="18"/>
  <c r="AW126" i="19"/>
  <c r="AW127" i="19"/>
  <c r="BF145" i="18"/>
  <c r="BG145" i="18" s="1"/>
  <c r="AM239" i="21"/>
  <c r="AM241" i="21" s="1"/>
  <c r="AM246" i="21" s="1"/>
  <c r="AM239" i="20"/>
  <c r="AM241" i="20" s="1"/>
  <c r="AM246" i="20" s="1"/>
  <c r="AM233" i="19"/>
  <c r="AM235" i="19" s="1"/>
  <c r="AM240" i="19" s="1"/>
  <c r="AM19" i="18"/>
  <c r="AF197" i="18"/>
  <c r="AF194" i="18"/>
  <c r="AF195" i="18" s="1"/>
  <c r="BD232" i="21"/>
  <c r="BD231" i="21"/>
  <c r="BK98" i="18"/>
  <c r="AZ56" i="19"/>
  <c r="BH206" i="19"/>
  <c r="BM101" i="18"/>
  <c r="BR28" i="18"/>
  <c r="BR88" i="18"/>
  <c r="BR64" i="18" s="1"/>
  <c r="AZ117" i="21"/>
  <c r="AZ31" i="21" s="1"/>
  <c r="AZ29" i="21" s="1"/>
  <c r="AZ127" i="21" s="1"/>
  <c r="AZ116" i="21"/>
  <c r="AZ110" i="21"/>
  <c r="AZ114" i="21"/>
  <c r="AZ80" i="21" s="1"/>
  <c r="AZ113" i="21"/>
  <c r="AZ115" i="21"/>
  <c r="AZ112" i="21"/>
  <c r="AZ118" i="21"/>
  <c r="AZ111" i="21"/>
  <c r="AZ64" i="21" s="1"/>
  <c r="AZ109" i="21"/>
  <c r="AZ108" i="21"/>
  <c r="AZ48" i="21" s="1"/>
  <c r="AZ46" i="21" s="1"/>
  <c r="AZ124" i="21" s="1"/>
  <c r="X194" i="18"/>
  <c r="X195" i="18" s="1"/>
  <c r="X197" i="18"/>
  <c r="BF57" i="18"/>
  <c r="BI6" i="20"/>
  <c r="BE218" i="19"/>
  <c r="AL197" i="18"/>
  <c r="AL198" i="18" s="1"/>
  <c r="AL194" i="18"/>
  <c r="AL195" i="18" s="1"/>
  <c r="BR83" i="18"/>
  <c r="BR52" i="18" s="1"/>
  <c r="BF227" i="19"/>
  <c r="BF229" i="19" s="1"/>
  <c r="BH225" i="20"/>
  <c r="BH226" i="20" s="1"/>
  <c r="BB75" i="20"/>
  <c r="BG223" i="21"/>
  <c r="BH202" i="21"/>
  <c r="BI202" i="21"/>
  <c r="BJ202" i="21" s="1"/>
  <c r="BJ205" i="20"/>
  <c r="AY134" i="21"/>
  <c r="BC150" i="18"/>
  <c r="BE150" i="18" s="1"/>
  <c r="BC141" i="18"/>
  <c r="BC147" i="18" s="1"/>
  <c r="BC44" i="18" s="1"/>
  <c r="BC132" i="18"/>
  <c r="BC142" i="18"/>
  <c r="BC151" i="18"/>
  <c r="BC133" i="18"/>
  <c r="BC160" i="18" s="1"/>
  <c r="AD239" i="21"/>
  <c r="AD241" i="21" s="1"/>
  <c r="AD246" i="21" s="1"/>
  <c r="AD239" i="20"/>
  <c r="AD241" i="20" s="1"/>
  <c r="AD246" i="20" s="1"/>
  <c r="AW247" i="20" s="1"/>
  <c r="AW244" i="20" s="1"/>
  <c r="AW245" i="20" s="1"/>
  <c r="AD233" i="19"/>
  <c r="AD235" i="19" s="1"/>
  <c r="AD240" i="19" s="1"/>
  <c r="AD19" i="18"/>
  <c r="BE104" i="18"/>
  <c r="BE69" i="18" s="1"/>
  <c r="BB163" i="18"/>
  <c r="BD136" i="18"/>
  <c r="BD163" i="18" s="1"/>
  <c r="AO194" i="18"/>
  <c r="AO195" i="18" s="1"/>
  <c r="AO197" i="18"/>
  <c r="AO198" i="18" s="1"/>
  <c r="BE223" i="21"/>
  <c r="BE224" i="21"/>
  <c r="AX31" i="19"/>
  <c r="AX29" i="19" s="1"/>
  <c r="AX119" i="19" s="1"/>
  <c r="BG92" i="21"/>
  <c r="AR239" i="21"/>
  <c r="AR241" i="21" s="1"/>
  <c r="AR246" i="21" s="1"/>
  <c r="AR239" i="20"/>
  <c r="AR241" i="20" s="1"/>
  <c r="AR246" i="20" s="1"/>
  <c r="AR233" i="19"/>
  <c r="AR235" i="19" s="1"/>
  <c r="AR240" i="19" s="1"/>
  <c r="AR19" i="18"/>
  <c r="AE120" i="18"/>
  <c r="AZ66" i="20"/>
  <c r="AZ63" i="20"/>
  <c r="BE222" i="21"/>
  <c r="BA103" i="21"/>
  <c r="BA26" i="21" s="1"/>
  <c r="BA163" i="18"/>
  <c r="T139" i="21"/>
  <c r="T140" i="21" s="1"/>
  <c r="T141" i="21" s="1"/>
  <c r="BJ204" i="21"/>
  <c r="BG33" i="18"/>
  <c r="AW126" i="18"/>
  <c r="BB103" i="21"/>
  <c r="BB26" i="21" s="1"/>
  <c r="BF95" i="18"/>
  <c r="BF104" i="18" s="1"/>
  <c r="T194" i="18"/>
  <c r="T195" i="18" s="1"/>
  <c r="T197" i="18"/>
  <c r="BE203" i="19"/>
  <c r="BC131" i="18"/>
  <c r="BF169" i="18"/>
  <c r="BD104" i="18"/>
  <c r="BF227" i="20"/>
  <c r="AI135" i="20"/>
  <c r="AI139" i="20"/>
  <c r="AI140" i="20" s="1"/>
  <c r="AI141" i="20" s="1"/>
  <c r="AI138" i="20" s="1"/>
  <c r="BE9" i="20"/>
  <c r="BM207" i="20"/>
  <c r="BI204" i="20"/>
  <c r="BG102" i="21"/>
  <c r="BF233" i="20"/>
  <c r="BF234" i="20" s="1"/>
  <c r="BG154" i="18"/>
  <c r="BG226" i="21"/>
  <c r="AA197" i="18"/>
  <c r="AA194" i="18"/>
  <c r="AA195" i="18" s="1"/>
  <c r="BG223" i="20"/>
  <c r="BJ222" i="18"/>
  <c r="BK222" i="18" s="1"/>
  <c r="BJ94" i="18"/>
  <c r="BD231" i="20"/>
  <c r="BH102" i="18"/>
  <c r="BJ102" i="18" s="1"/>
  <c r="I3" i="5"/>
  <c r="H4" i="5"/>
  <c r="H6" i="5" s="1"/>
  <c r="H13" i="5" s="1"/>
  <c r="H14" i="5" s="1"/>
  <c r="H15" i="5" s="1"/>
  <c r="BE140" i="18"/>
  <c r="BC218" i="19"/>
  <c r="AZ117" i="20"/>
  <c r="AZ31" i="20" s="1"/>
  <c r="AZ118" i="20"/>
  <c r="AZ116" i="20"/>
  <c r="AZ112" i="20"/>
  <c r="AZ109" i="20"/>
  <c r="AZ115" i="20"/>
  <c r="AZ110" i="20"/>
  <c r="AZ114" i="20"/>
  <c r="AZ80" i="20" s="1"/>
  <c r="AZ113" i="20"/>
  <c r="AZ108" i="20"/>
  <c r="AZ48" i="20" s="1"/>
  <c r="AZ46" i="20" s="1"/>
  <c r="AZ125" i="20" s="1"/>
  <c r="AZ111" i="20"/>
  <c r="AZ64" i="20" s="1"/>
  <c r="BE233" i="21"/>
  <c r="BE234" i="21"/>
  <c r="BD135" i="18"/>
  <c r="BD162" i="18" s="1"/>
  <c r="BD153" i="18"/>
  <c r="BD144" i="18"/>
  <c r="AY197" i="18"/>
  <c r="AY198" i="18" s="1"/>
  <c r="AY194" i="18"/>
  <c r="AY195" i="18" s="1"/>
  <c r="BC98" i="20"/>
  <c r="BD98" i="20" s="1"/>
  <c r="BF222" i="21"/>
  <c r="BF221" i="21"/>
  <c r="BE91" i="19"/>
  <c r="BE213" i="21"/>
  <c r="BM5" i="18"/>
  <c r="BM7" i="18" s="1"/>
  <c r="BO5" i="18" s="1"/>
  <c r="BO7" i="18" s="1"/>
  <c r="BQ5" i="18" s="1"/>
  <c r="BQ7" i="18" s="1"/>
  <c r="BN5" i="18"/>
  <c r="BN7" i="18" s="1"/>
  <c r="BD99" i="20"/>
  <c r="BK211" i="21"/>
  <c r="BD98" i="21"/>
  <c r="BA58" i="21"/>
  <c r="BA60" i="21" s="1"/>
  <c r="BA52" i="21"/>
  <c r="BA51" i="21" s="1"/>
  <c r="BC149" i="18"/>
  <c r="BD33" i="18"/>
  <c r="BA25" i="19"/>
  <c r="Y194" i="18"/>
  <c r="Y195" i="18" s="1"/>
  <c r="Y197" i="18"/>
  <c r="W194" i="18"/>
  <c r="W195" i="18" s="1"/>
  <c r="W197" i="18"/>
  <c r="BG90" i="19"/>
  <c r="BD57" i="18"/>
  <c r="BJ99" i="18"/>
  <c r="BB42" i="20"/>
  <c r="BF92" i="19"/>
  <c r="BF200" i="19"/>
  <c r="BD101" i="21"/>
  <c r="BF102" i="21"/>
  <c r="BE132" i="18"/>
  <c r="BE159" i="18" s="1"/>
  <c r="BF168" i="18"/>
  <c r="AH194" i="18"/>
  <c r="AH195" i="18" s="1"/>
  <c r="AH197" i="18"/>
  <c r="AH198" i="18" s="1"/>
  <c r="BA95" i="19"/>
  <c r="BB95" i="19"/>
  <c r="BC95" i="19"/>
  <c r="BF213" i="20"/>
  <c r="BF221" i="20"/>
  <c r="BF224" i="20" s="1"/>
  <c r="BI99" i="18"/>
  <c r="BK99" i="18" s="1"/>
  <c r="BB59" i="20"/>
  <c r="BD95" i="20"/>
  <c r="BF93" i="20"/>
  <c r="BC217" i="19"/>
  <c r="BG211" i="20"/>
  <c r="BH211" i="20" s="1"/>
  <c r="BF226" i="18"/>
  <c r="BD215" i="19"/>
  <c r="BD216" i="19" s="1"/>
  <c r="BB155" i="18"/>
  <c r="BB164" i="18" s="1"/>
  <c r="BB165" i="18" s="1"/>
  <c r="BB68" i="18" s="1"/>
  <c r="BD173" i="18"/>
  <c r="BE173" i="18" s="1"/>
  <c r="BF201" i="19"/>
  <c r="BD150" i="18"/>
  <c r="BD141" i="18"/>
  <c r="BE141" i="18" s="1"/>
  <c r="BD132" i="18"/>
  <c r="BD159" i="18" s="1"/>
  <c r="BG222" i="21"/>
  <c r="BG221" i="21"/>
  <c r="BG224" i="21" s="1"/>
  <c r="BA8" i="20"/>
  <c r="BA11" i="20" s="1"/>
  <c r="AZ19" i="20"/>
  <c r="AZ243" i="20" s="1"/>
  <c r="AZ33" i="20"/>
  <c r="BI202" i="20"/>
  <c r="BE232" i="20"/>
  <c r="BC98" i="21"/>
  <c r="BD223" i="20"/>
  <c r="AW120" i="18"/>
  <c r="BG212" i="20"/>
  <c r="BH212" i="20" s="1"/>
  <c r="BC89" i="19"/>
  <c r="BL205" i="21"/>
  <c r="BH96" i="18"/>
  <c r="BF93" i="21"/>
  <c r="BG93" i="21" s="1"/>
  <c r="BC236" i="20"/>
  <c r="BI102" i="18"/>
  <c r="BA75" i="20"/>
  <c r="BC99" i="21"/>
  <c r="BE99" i="21" s="1"/>
  <c r="BJ98" i="18"/>
  <c r="BN98" i="18" s="1"/>
  <c r="BE213" i="20"/>
  <c r="BC174" i="18"/>
  <c r="BJ93" i="18"/>
  <c r="AW129" i="19"/>
  <c r="BF94" i="19"/>
  <c r="BK40" i="18"/>
  <c r="BE201" i="19"/>
  <c r="BK102" i="18"/>
  <c r="BH167" i="18"/>
  <c r="AY15" i="19"/>
  <c r="AY115" i="19" s="1"/>
  <c r="AY16" i="19"/>
  <c r="AY11" i="19" s="1"/>
  <c r="AY17" i="19"/>
  <c r="BD207" i="19"/>
  <c r="AY128" i="21"/>
  <c r="AY131" i="21" s="1"/>
  <c r="BC230" i="18"/>
  <c r="BI205" i="20"/>
  <c r="BH201" i="20"/>
  <c r="BI201" i="20" s="1"/>
  <c r="Z197" i="18"/>
  <c r="Z194" i="18"/>
  <c r="Z195" i="18" s="1"/>
  <c r="BF4" i="21"/>
  <c r="T139" i="20"/>
  <c r="T140" i="20" s="1"/>
  <c r="T141" i="20" s="1"/>
  <c r="T138" i="20" s="1"/>
  <c r="T135" i="20"/>
  <c r="BC96" i="21"/>
  <c r="BD96" i="21" s="1"/>
  <c r="BK209" i="21"/>
  <c r="BD218" i="18"/>
  <c r="BC95" i="21"/>
  <c r="AY133" i="21"/>
  <c r="BG225" i="18"/>
  <c r="BB43" i="20"/>
  <c r="BB103" i="20"/>
  <c r="BB26" i="20" s="1"/>
  <c r="BE57" i="18"/>
  <c r="BP52" i="18"/>
  <c r="BR78" i="18"/>
  <c r="BH228" i="18"/>
  <c r="BG228" i="21"/>
  <c r="BH206" i="21"/>
  <c r="BH228" i="20"/>
  <c r="BF103" i="18"/>
  <c r="BE231" i="20"/>
  <c r="BH224" i="18"/>
  <c r="AZ17" i="21"/>
  <c r="AZ12" i="21" s="1"/>
  <c r="AZ13" i="21" s="1"/>
  <c r="BB26" i="19"/>
  <c r="AX51" i="19"/>
  <c r="AX52" i="19"/>
  <c r="AZ78" i="21"/>
  <c r="AZ126" i="21" s="1"/>
  <c r="BD145" i="18"/>
  <c r="V138" i="21"/>
  <c r="V139" i="21" s="1"/>
  <c r="V140" i="21" s="1"/>
  <c r="V141" i="21" s="1"/>
  <c r="V135" i="21"/>
  <c r="BE215" i="19"/>
  <c r="BE217" i="19" s="1"/>
  <c r="BF195" i="19"/>
  <c r="BL210" i="20"/>
  <c r="BC88" i="19"/>
  <c r="AM121" i="18"/>
  <c r="BE101" i="20"/>
  <c r="BH93" i="18"/>
  <c r="BM93" i="18" s="1"/>
  <c r="BN88" i="18"/>
  <c r="BN64" i="18" s="1"/>
  <c r="BN28" i="18"/>
  <c r="BL88" i="18"/>
  <c r="BL64" i="18" s="1"/>
  <c r="BL28" i="18"/>
  <c r="BJ101" i="18"/>
  <c r="BE96" i="20"/>
  <c r="BB93" i="19"/>
  <c r="BF100" i="18"/>
  <c r="BH100" i="18" s="1"/>
  <c r="BG229" i="18"/>
  <c r="BH229" i="18" s="1"/>
  <c r="BF228" i="21"/>
  <c r="BG228" i="20"/>
  <c r="BL206" i="20"/>
  <c r="BG93" i="20"/>
  <c r="BE97" i="19"/>
  <c r="BG208" i="20"/>
  <c r="BG96" i="18"/>
  <c r="BG104" i="18" s="1"/>
  <c r="BG69" i="18" s="1"/>
  <c r="BJ221" i="21" l="1"/>
  <c r="BJ223" i="21" s="1"/>
  <c r="BD75" i="20"/>
  <c r="BF98" i="20"/>
  <c r="BG98" i="20"/>
  <c r="BI221" i="20"/>
  <c r="BI224" i="20" s="1"/>
  <c r="BJ201" i="20"/>
  <c r="AY138" i="21"/>
  <c r="AY139" i="21" s="1"/>
  <c r="AY140" i="21" s="1"/>
  <c r="AY141" i="21" s="1"/>
  <c r="AY135" i="21"/>
  <c r="BH100" i="21"/>
  <c r="BK211" i="20"/>
  <c r="BH233" i="20"/>
  <c r="BH234" i="20" s="1"/>
  <c r="BD103" i="20"/>
  <c r="BD26" i="20" s="1"/>
  <c r="BE92" i="20"/>
  <c r="BG100" i="21"/>
  <c r="BH57" i="18"/>
  <c r="BJ103" i="18"/>
  <c r="BI102" i="21"/>
  <c r="BI229" i="18"/>
  <c r="BK229" i="18" s="1"/>
  <c r="BH226" i="18"/>
  <c r="BI233" i="21"/>
  <c r="BI235" i="21" s="1"/>
  <c r="BI234" i="21"/>
  <c r="BI212" i="20"/>
  <c r="BJ212" i="20"/>
  <c r="BH102" i="20"/>
  <c r="BI4" i="20"/>
  <c r="BJ4" i="20" s="1"/>
  <c r="BE96" i="21"/>
  <c r="BF96" i="21"/>
  <c r="BF173" i="18"/>
  <c r="BC138" i="18"/>
  <c r="BC32" i="18" s="1"/>
  <c r="BC158" i="18"/>
  <c r="BE131" i="18"/>
  <c r="BE221" i="19"/>
  <c r="BH233" i="21"/>
  <c r="BH234" i="21"/>
  <c r="BP40" i="18"/>
  <c r="AW247" i="21"/>
  <c r="AW244" i="21" s="1"/>
  <c r="AW245" i="21" s="1"/>
  <c r="AD197" i="18"/>
  <c r="AD194" i="18"/>
  <c r="AD195" i="18" s="1"/>
  <c r="BI87" i="19"/>
  <c r="BJ87" i="19" s="1"/>
  <c r="BG228" i="19"/>
  <c r="BK202" i="21"/>
  <c r="BL202" i="21" s="1"/>
  <c r="BB98" i="19"/>
  <c r="BB71" i="19" s="1"/>
  <c r="BF9" i="21"/>
  <c r="BG6" i="21"/>
  <c r="BD4" i="19"/>
  <c r="BD6" i="19" s="1"/>
  <c r="BA41" i="20"/>
  <c r="BA44" i="20" s="1"/>
  <c r="AZ35" i="20"/>
  <c r="BE97" i="20"/>
  <c r="BG213" i="20"/>
  <c r="AB197" i="18"/>
  <c r="AB194" i="18"/>
  <c r="AB195" i="18" s="1"/>
  <c r="BD100" i="20"/>
  <c r="BI227" i="18"/>
  <c r="BK212" i="20"/>
  <c r="BP101" i="18"/>
  <c r="BR101" i="18" s="1"/>
  <c r="BF215" i="19"/>
  <c r="BF216" i="19" s="1"/>
  <c r="BG195" i="19"/>
  <c r="AZ128" i="20"/>
  <c r="AZ132" i="20"/>
  <c r="AR194" i="18"/>
  <c r="AR195" i="18" s="1"/>
  <c r="AR197" i="18"/>
  <c r="AR198" i="18" s="1"/>
  <c r="AY79" i="20"/>
  <c r="AY82" i="20"/>
  <c r="BL93" i="18"/>
  <c r="BG222" i="20"/>
  <c r="AW241" i="19"/>
  <c r="AW238" i="19" s="1"/>
  <c r="BD41" i="19"/>
  <c r="BG94" i="19"/>
  <c r="BH227" i="18"/>
  <c r="BF236" i="20"/>
  <c r="BH45" i="18"/>
  <c r="BF235" i="20"/>
  <c r="BA240" i="21"/>
  <c r="BA241" i="21" s="1"/>
  <c r="BA240" i="20"/>
  <c r="BA241" i="20" s="1"/>
  <c r="BA234" i="19"/>
  <c r="BA235" i="19" s="1"/>
  <c r="BB8" i="18"/>
  <c r="BB11" i="18" s="1"/>
  <c r="BB18" i="18" s="1"/>
  <c r="BA19" i="18"/>
  <c r="BJ227" i="18"/>
  <c r="BE223" i="19"/>
  <c r="BE225" i="19" s="1"/>
  <c r="BE224" i="19"/>
  <c r="BE232" i="21"/>
  <c r="BE231" i="21"/>
  <c r="BH43" i="21"/>
  <c r="BG87" i="19"/>
  <c r="BD97" i="20"/>
  <c r="AZ246" i="20"/>
  <c r="AZ247" i="20" s="1"/>
  <c r="BE207" i="19"/>
  <c r="BL203" i="20"/>
  <c r="BH225" i="18"/>
  <c r="BG201" i="19"/>
  <c r="BA16" i="20"/>
  <c r="BA120" i="20" s="1"/>
  <c r="BA18" i="20"/>
  <c r="BA17" i="20"/>
  <c r="BA12" i="20" s="1"/>
  <c r="BJ100" i="18"/>
  <c r="BJ57" i="18" s="1"/>
  <c r="BA98" i="19"/>
  <c r="BA71" i="19" s="1"/>
  <c r="BF217" i="19"/>
  <c r="AG197" i="18"/>
  <c r="AG194" i="18"/>
  <c r="AG195" i="18" s="1"/>
  <c r="BI90" i="19"/>
  <c r="BJ90" i="19" s="1"/>
  <c r="BE41" i="19"/>
  <c r="AZ197" i="18"/>
  <c r="AZ192" i="18" s="1"/>
  <c r="AZ214" i="18"/>
  <c r="AZ194" i="18"/>
  <c r="BF7" i="21"/>
  <c r="BG4" i="21"/>
  <c r="BG7" i="21" s="1"/>
  <c r="BL103" i="18"/>
  <c r="BH103" i="18"/>
  <c r="BK103" i="18"/>
  <c r="BI103" i="18"/>
  <c r="BH213" i="20"/>
  <c r="BH221" i="20"/>
  <c r="BI196" i="19"/>
  <c r="BH221" i="21"/>
  <c r="BH224" i="21" s="1"/>
  <c r="BE42" i="21"/>
  <c r="BL209" i="21"/>
  <c r="BJ224" i="21"/>
  <c r="BI236" i="21"/>
  <c r="BD8" i="19"/>
  <c r="BG220" i="18"/>
  <c r="BA56" i="19"/>
  <c r="BI100" i="21"/>
  <c r="BA66" i="21"/>
  <c r="BA65" i="21"/>
  <c r="BA63" i="21"/>
  <c r="BC226" i="19"/>
  <c r="BC225" i="19"/>
  <c r="AQ194" i="18"/>
  <c r="AQ195" i="18" s="1"/>
  <c r="AQ197" i="18"/>
  <c r="AQ198" i="18" s="1"/>
  <c r="BD131" i="18"/>
  <c r="BN205" i="21"/>
  <c r="BM206" i="20"/>
  <c r="BK201" i="20"/>
  <c r="BL201" i="20" s="1"/>
  <c r="AW133" i="19"/>
  <c r="AW134" i="19" s="1"/>
  <c r="AW135" i="19" s="1"/>
  <c r="AW136" i="19" s="1"/>
  <c r="AW130" i="19"/>
  <c r="BB56" i="19"/>
  <c r="BH4" i="20"/>
  <c r="BI206" i="21"/>
  <c r="BL206" i="21" s="1"/>
  <c r="BJ206" i="21"/>
  <c r="BK206" i="21"/>
  <c r="BH225" i="21"/>
  <c r="BH228" i="21" s="1"/>
  <c r="BI223" i="20"/>
  <c r="BD88" i="19"/>
  <c r="BD230" i="18"/>
  <c r="BE218" i="18"/>
  <c r="BH102" i="21"/>
  <c r="BF218" i="19"/>
  <c r="BF96" i="20"/>
  <c r="AY103" i="19"/>
  <c r="AY104" i="19"/>
  <c r="AY105" i="19"/>
  <c r="AY110" i="19"/>
  <c r="AY112" i="19"/>
  <c r="AY111" i="19"/>
  <c r="AY107" i="19"/>
  <c r="AY106" i="19"/>
  <c r="AY109" i="19"/>
  <c r="AY61" i="19" s="1"/>
  <c r="AY108" i="19"/>
  <c r="AY113" i="19"/>
  <c r="BE4" i="19"/>
  <c r="BE6" i="19" s="1"/>
  <c r="BG169" i="18"/>
  <c r="BH229" i="20"/>
  <c r="BH230" i="20" s="1"/>
  <c r="BD89" i="19"/>
  <c r="BH93" i="21"/>
  <c r="BJ210" i="21"/>
  <c r="BG233" i="21"/>
  <c r="BG234" i="21" s="1"/>
  <c r="BI154" i="18"/>
  <c r="BJ172" i="18"/>
  <c r="BF222" i="20"/>
  <c r="BE235" i="21"/>
  <c r="BE236" i="21"/>
  <c r="BI95" i="18"/>
  <c r="BH95" i="18"/>
  <c r="BG233" i="20"/>
  <c r="BG234" i="20" s="1"/>
  <c r="BE97" i="21"/>
  <c r="BD97" i="21"/>
  <c r="BF97" i="21"/>
  <c r="BG229" i="19"/>
  <c r="BI205" i="19"/>
  <c r="BK202" i="19"/>
  <c r="BF91" i="19"/>
  <c r="BF223" i="20"/>
  <c r="BH196" i="19"/>
  <c r="BH93" i="20"/>
  <c r="BD59" i="20"/>
  <c r="BF150" i="18"/>
  <c r="BF132" i="18"/>
  <c r="BF159" i="18" s="1"/>
  <c r="BF141" i="18"/>
  <c r="BC156" i="18"/>
  <c r="BC56" i="18" s="1"/>
  <c r="BD149" i="18"/>
  <c r="AZ119" i="20"/>
  <c r="BC93" i="19"/>
  <c r="BO207" i="20"/>
  <c r="BE135" i="18"/>
  <c r="BE162" i="18" s="1"/>
  <c r="BE153" i="18"/>
  <c r="BE144" i="18"/>
  <c r="BF171" i="18"/>
  <c r="BJ211" i="20"/>
  <c r="BC155" i="18"/>
  <c r="BC164" i="18" s="1"/>
  <c r="BF220" i="18"/>
  <c r="BM203" i="20"/>
  <c r="BJ212" i="21"/>
  <c r="BI209" i="20"/>
  <c r="BI229" i="20" s="1"/>
  <c r="J3" i="5"/>
  <c r="I4" i="5"/>
  <c r="I6" i="5" s="1"/>
  <c r="I13" i="5" s="1"/>
  <c r="I14" i="5" s="1"/>
  <c r="I15" i="5" s="1"/>
  <c r="BF102" i="20"/>
  <c r="BG173" i="18"/>
  <c r="BF203" i="19"/>
  <c r="AU113" i="18"/>
  <c r="D13" i="1"/>
  <c r="BF101" i="20"/>
  <c r="BG101" i="20" s="1"/>
  <c r="BG140" i="18"/>
  <c r="BH140" i="18" s="1"/>
  <c r="BI167" i="18"/>
  <c r="BJ167" i="18"/>
  <c r="BF229" i="21"/>
  <c r="BF230" i="21"/>
  <c r="BG207" i="21"/>
  <c r="BL100" i="18"/>
  <c r="AZ74" i="20"/>
  <c r="AZ76" i="20" s="1"/>
  <c r="AZ68" i="20"/>
  <c r="AZ67" i="20"/>
  <c r="BJ6" i="20"/>
  <c r="BK6" i="20" s="1"/>
  <c r="BR5" i="18"/>
  <c r="BR7" i="18" s="1"/>
  <c r="BF5" i="20"/>
  <c r="BP98" i="18"/>
  <c r="BI225" i="20"/>
  <c r="BI228" i="20" s="1"/>
  <c r="BJ204" i="20"/>
  <c r="BK204" i="20" s="1"/>
  <c r="AX65" i="19"/>
  <c r="AX70" i="19"/>
  <c r="AX72" i="19" s="1"/>
  <c r="AX64" i="19"/>
  <c r="BI100" i="18"/>
  <c r="BN100" i="18" s="1"/>
  <c r="BG43" i="21"/>
  <c r="BI92" i="21"/>
  <c r="BK201" i="21"/>
  <c r="BE42" i="20"/>
  <c r="AV120" i="18"/>
  <c r="BF230" i="19"/>
  <c r="BF228" i="19"/>
  <c r="AZ119" i="21"/>
  <c r="BH219" i="18"/>
  <c r="BI219" i="18" s="1"/>
  <c r="BG223" i="18"/>
  <c r="BA17" i="21"/>
  <c r="BA12" i="21" s="1"/>
  <c r="BA16" i="21"/>
  <c r="BA120" i="21" s="1"/>
  <c r="BA18" i="21"/>
  <c r="BF9" i="18"/>
  <c r="BF27" i="18" s="1"/>
  <c r="BH6" i="18"/>
  <c r="BH9" i="18" s="1"/>
  <c r="BH27" i="18" s="1"/>
  <c r="BG6" i="18"/>
  <c r="BK210" i="21"/>
  <c r="BJ97" i="18"/>
  <c r="BM97" i="18" s="1"/>
  <c r="BE5" i="19"/>
  <c r="BE235" i="20"/>
  <c r="BE220" i="18"/>
  <c r="BF45" i="18"/>
  <c r="BI94" i="21"/>
  <c r="BN102" i="18"/>
  <c r="BL99" i="18"/>
  <c r="BM102" i="18"/>
  <c r="BE151" i="18"/>
  <c r="BE142" i="18"/>
  <c r="BE147" i="18" s="1"/>
  <c r="BE44" i="18" s="1"/>
  <c r="BE133" i="18"/>
  <c r="BE160" i="18" s="1"/>
  <c r="BM99" i="18"/>
  <c r="BM57" i="18" s="1"/>
  <c r="BI227" i="20"/>
  <c r="BG92" i="19"/>
  <c r="BL211" i="21"/>
  <c r="BC59" i="21"/>
  <c r="BC103" i="21"/>
  <c r="BC26" i="21" s="1"/>
  <c r="BD95" i="21"/>
  <c r="AZ128" i="21"/>
  <c r="AZ134" i="21" s="1"/>
  <c r="AZ131" i="21"/>
  <c r="BF33" i="18"/>
  <c r="AX247" i="21"/>
  <c r="AX244" i="21" s="1"/>
  <c r="AX245" i="21" s="1"/>
  <c r="BD218" i="19"/>
  <c r="BK202" i="20"/>
  <c r="BE216" i="19"/>
  <c r="BH205" i="19"/>
  <c r="BH227" i="19" s="1"/>
  <c r="BJ202" i="20"/>
  <c r="BF43" i="21"/>
  <c r="BF224" i="21"/>
  <c r="BF223" i="21"/>
  <c r="BO101" i="18"/>
  <c r="BQ101" i="18" s="1"/>
  <c r="BB156" i="18"/>
  <c r="BB56" i="18" s="1"/>
  <c r="AZ19" i="21"/>
  <c r="AZ243" i="21" s="1"/>
  <c r="AZ246" i="21" s="1"/>
  <c r="AZ247" i="21" s="1"/>
  <c r="BF235" i="21"/>
  <c r="BF236" i="21"/>
  <c r="BL94" i="18"/>
  <c r="BO94" i="18" s="1"/>
  <c r="BD95" i="19"/>
  <c r="BI211" i="20"/>
  <c r="BL211" i="20" s="1"/>
  <c r="M8" i="5"/>
  <c r="M7" i="5" s="1"/>
  <c r="M12" i="5" s="1"/>
  <c r="M13" i="5" s="1"/>
  <c r="M14" i="5" s="1"/>
  <c r="M15" i="5" s="1"/>
  <c r="BO98" i="18"/>
  <c r="BR98" i="18" s="1"/>
  <c r="BI206" i="19"/>
  <c r="BJ228" i="18"/>
  <c r="BD96" i="19"/>
  <c r="BM100" i="18"/>
  <c r="BI204" i="19"/>
  <c r="BJ229" i="18"/>
  <c r="BE95" i="20"/>
  <c r="BF95" i="20" s="1"/>
  <c r="AE197" i="18"/>
  <c r="AE194" i="18"/>
  <c r="AE195" i="18" s="1"/>
  <c r="BF140" i="18"/>
  <c r="BC8" i="19"/>
  <c r="BH87" i="19"/>
  <c r="BC26" i="19"/>
  <c r="AX82" i="19"/>
  <c r="AX81" i="19"/>
  <c r="BF99" i="20"/>
  <c r="BG197" i="19"/>
  <c r="BE219" i="19"/>
  <c r="BE222" i="19" s="1"/>
  <c r="BF198" i="19"/>
  <c r="BE226" i="19"/>
  <c r="BD220" i="19"/>
  <c r="AX247" i="20"/>
  <c r="AX244" i="20" s="1"/>
  <c r="AX245" i="20" s="1"/>
  <c r="BI221" i="21"/>
  <c r="BI224" i="21" s="1"/>
  <c r="AZ65" i="20"/>
  <c r="AZ62" i="20" s="1"/>
  <c r="AZ126" i="20" s="1"/>
  <c r="AZ133" i="20" s="1"/>
  <c r="BF213" i="21"/>
  <c r="BO204" i="21"/>
  <c r="BJ225" i="21"/>
  <c r="BJ227" i="21" s="1"/>
  <c r="BF3" i="19"/>
  <c r="BK205" i="20"/>
  <c r="BJ208" i="20"/>
  <c r="BG229" i="20"/>
  <c r="BG231" i="20" s="1"/>
  <c r="BG168" i="18"/>
  <c r="BI93" i="21"/>
  <c r="BO102" i="18"/>
  <c r="BC75" i="20"/>
  <c r="BE98" i="20"/>
  <c r="BH98" i="20" s="1"/>
  <c r="BE136" i="18"/>
  <c r="BE163" i="18" s="1"/>
  <c r="BC159" i="18"/>
  <c r="BD142" i="18"/>
  <c r="BD147" i="18" s="1"/>
  <c r="BD44" i="18" s="1"/>
  <c r="BD151" i="18"/>
  <c r="BF151" i="18" s="1"/>
  <c r="BD133" i="18"/>
  <c r="BD160" i="18" s="1"/>
  <c r="BD174" i="18"/>
  <c r="BG219" i="18"/>
  <c r="BF99" i="21"/>
  <c r="BL102" i="18"/>
  <c r="AX79" i="19"/>
  <c r="BI221" i="18"/>
  <c r="BF199" i="19"/>
  <c r="BI224" i="18"/>
  <c r="BJ224" i="18" s="1"/>
  <c r="BG226" i="18"/>
  <c r="BD75" i="21"/>
  <c r="BM204" i="21"/>
  <c r="BN204" i="21"/>
  <c r="BG200" i="19"/>
  <c r="BG102" i="20"/>
  <c r="BD94" i="20"/>
  <c r="BD43" i="20" s="1"/>
  <c r="BO99" i="18"/>
  <c r="BI57" i="18"/>
  <c r="K18" i="1"/>
  <c r="J19" i="1"/>
  <c r="K19" i="1" s="1"/>
  <c r="BC59" i="20"/>
  <c r="BH145" i="18"/>
  <c r="BI145" i="18" s="1"/>
  <c r="BH154" i="18"/>
  <c r="BJ96" i="18"/>
  <c r="BG45" i="18"/>
  <c r="BI96" i="18"/>
  <c r="BK96" i="18" s="1"/>
  <c r="BF97" i="19"/>
  <c r="BM205" i="21"/>
  <c r="BO205" i="21" s="1"/>
  <c r="AY78" i="19"/>
  <c r="AY18" i="19"/>
  <c r="AY237" i="19" s="1"/>
  <c r="AY240" i="19" s="1"/>
  <c r="AZ7" i="19"/>
  <c r="AZ10" i="19" s="1"/>
  <c r="BC75" i="21"/>
  <c r="BE98" i="21"/>
  <c r="BE101" i="21"/>
  <c r="BF101" i="21"/>
  <c r="BA53" i="21"/>
  <c r="BA54" i="21" s="1"/>
  <c r="BF97" i="20"/>
  <c r="BM210" i="20"/>
  <c r="BL222" i="18"/>
  <c r="BM222" i="18" s="1"/>
  <c r="AM197" i="18"/>
  <c r="AM198" i="18" s="1"/>
  <c r="AM194" i="18"/>
  <c r="AM195" i="18" s="1"/>
  <c r="BE174" i="18"/>
  <c r="BJ208" i="21"/>
  <c r="BC224" i="19"/>
  <c r="BF69" i="18"/>
  <c r="AY32" i="19"/>
  <c r="AY33" i="19"/>
  <c r="AY30" i="19"/>
  <c r="BC43" i="20"/>
  <c r="BC103" i="20"/>
  <c r="BC26" i="20" s="1"/>
  <c r="BK203" i="21"/>
  <c r="BK100" i="18"/>
  <c r="BH200" i="19"/>
  <c r="BM211" i="20" l="1"/>
  <c r="BH101" i="20"/>
  <c r="BL90" i="19"/>
  <c r="BM90" i="19"/>
  <c r="BK90" i="19"/>
  <c r="BN210" i="21"/>
  <c r="BF59" i="20"/>
  <c r="BK226" i="20"/>
  <c r="BK225" i="20"/>
  <c r="BK228" i="20" s="1"/>
  <c r="BL204" i="20"/>
  <c r="BL225" i="21"/>
  <c r="BL228" i="21" s="1"/>
  <c r="BF93" i="19"/>
  <c r="BI230" i="20"/>
  <c r="BI231" i="20"/>
  <c r="BK87" i="19"/>
  <c r="BH228" i="19"/>
  <c r="BH230" i="19"/>
  <c r="BK4" i="20"/>
  <c r="BK45" i="18"/>
  <c r="BJ225" i="18"/>
  <c r="BK225" i="18" s="1"/>
  <c r="AX66" i="19"/>
  <c r="AX67" i="19" s="1"/>
  <c r="BE88" i="19"/>
  <c r="BJ220" i="18"/>
  <c r="BM96" i="18"/>
  <c r="BM45" i="18" s="1"/>
  <c r="BJ228" i="21"/>
  <c r="BA118" i="20"/>
  <c r="BA116" i="20"/>
  <c r="BA117" i="20"/>
  <c r="BA31" i="20" s="1"/>
  <c r="BA112" i="20"/>
  <c r="BA119" i="20"/>
  <c r="BA109" i="20"/>
  <c r="BA114" i="20"/>
  <c r="BA80" i="20" s="1"/>
  <c r="BA113" i="20"/>
  <c r="BA110" i="20"/>
  <c r="BA108" i="20"/>
  <c r="BA48" i="20" s="1"/>
  <c r="BA111" i="20"/>
  <c r="BA64" i="20" s="1"/>
  <c r="BA115" i="20"/>
  <c r="BH207" i="21"/>
  <c r="BI101" i="20"/>
  <c r="BE75" i="21"/>
  <c r="BK204" i="19"/>
  <c r="BM204" i="19" s="1"/>
  <c r="BR102" i="18"/>
  <c r="BJ229" i="20"/>
  <c r="BJ230" i="20" s="1"/>
  <c r="BM202" i="19"/>
  <c r="BK221" i="21"/>
  <c r="BK222" i="21"/>
  <c r="BG236" i="20"/>
  <c r="BJ145" i="18"/>
  <c r="BJ154" i="18"/>
  <c r="BK172" i="18"/>
  <c r="BM206" i="21"/>
  <c r="BD25" i="19"/>
  <c r="BM201" i="20"/>
  <c r="BN201" i="20" s="1"/>
  <c r="BH201" i="19"/>
  <c r="BF133" i="18"/>
  <c r="BG97" i="21"/>
  <c r="BJ222" i="21"/>
  <c r="BP207" i="20"/>
  <c r="BQ207" i="20"/>
  <c r="AY31" i="19"/>
  <c r="AY29" i="19" s="1"/>
  <c r="AY119" i="19" s="1"/>
  <c r="AY25" i="20"/>
  <c r="AY27" i="20" s="1"/>
  <c r="AY83" i="20"/>
  <c r="BE94" i="20"/>
  <c r="BL221" i="18"/>
  <c r="BJ221" i="18"/>
  <c r="BG95" i="20"/>
  <c r="BH173" i="18"/>
  <c r="AZ36" i="20"/>
  <c r="AZ37" i="20" s="1"/>
  <c r="BM212" i="20"/>
  <c r="BP103" i="18"/>
  <c r="BA197" i="18"/>
  <c r="BA192" i="18" s="1"/>
  <c r="BA214" i="18"/>
  <c r="BA194" i="18"/>
  <c r="BN95" i="18"/>
  <c r="BE138" i="18"/>
  <c r="BE32" i="18" s="1"/>
  <c r="AZ69" i="20"/>
  <c r="AZ70" i="20"/>
  <c r="BL4" i="20"/>
  <c r="BL95" i="18"/>
  <c r="BD98" i="19"/>
  <c r="AZ138" i="21"/>
  <c r="AZ139" i="21" s="1"/>
  <c r="AZ140" i="21" s="1"/>
  <c r="AZ141" i="21" s="1"/>
  <c r="AZ135" i="21"/>
  <c r="BP211" i="20"/>
  <c r="BK233" i="20"/>
  <c r="BK234" i="20" s="1"/>
  <c r="BG101" i="21"/>
  <c r="BL202" i="19"/>
  <c r="BJ93" i="21"/>
  <c r="BK93" i="21" s="1"/>
  <c r="BH220" i="18"/>
  <c r="BG96" i="20"/>
  <c r="BF136" i="18"/>
  <c r="BF163" i="18" s="1"/>
  <c r="BF135" i="18"/>
  <c r="BF162" i="18" s="1"/>
  <c r="BF144" i="18"/>
  <c r="BF147" i="18" s="1"/>
  <c r="BF44" i="18" s="1"/>
  <c r="BF153" i="18"/>
  <c r="BG171" i="18"/>
  <c r="BH224" i="20"/>
  <c r="BH223" i="20"/>
  <c r="AY40" i="19"/>
  <c r="AY42" i="19" s="1"/>
  <c r="AY35" i="19"/>
  <c r="AY34" i="19"/>
  <c r="BJ219" i="18"/>
  <c r="BJ94" i="21"/>
  <c r="BC98" i="19"/>
  <c r="BC71" i="19" s="1"/>
  <c r="BN99" i="18"/>
  <c r="BN57" i="18" s="1"/>
  <c r="BI95" i="20"/>
  <c r="BJ95" i="20" s="1"/>
  <c r="BH97" i="21"/>
  <c r="BH199" i="19"/>
  <c r="BF142" i="18"/>
  <c r="AZ34" i="20"/>
  <c r="BH236" i="20"/>
  <c r="BG91" i="19"/>
  <c r="BM233" i="20"/>
  <c r="BM234" i="20" s="1"/>
  <c r="BN210" i="20"/>
  <c r="BF219" i="19"/>
  <c r="BF222" i="19" s="1"/>
  <c r="BG97" i="19"/>
  <c r="BH231" i="20"/>
  <c r="BK95" i="18"/>
  <c r="BC165" i="18"/>
  <c r="BC68" i="18" s="1"/>
  <c r="AZ185" i="18"/>
  <c r="AZ184" i="18"/>
  <c r="AZ191" i="18"/>
  <c r="AZ183" i="18"/>
  <c r="AZ198" i="18"/>
  <c r="AZ195" i="18"/>
  <c r="AZ182" i="18"/>
  <c r="AZ189" i="18"/>
  <c r="AZ190" i="18"/>
  <c r="AZ187" i="18"/>
  <c r="AZ188" i="18"/>
  <c r="AZ180" i="18"/>
  <c r="AZ186" i="18"/>
  <c r="AZ181" i="18"/>
  <c r="AZ20" i="18"/>
  <c r="BQ100" i="18"/>
  <c r="BK224" i="21"/>
  <c r="BL203" i="21"/>
  <c r="BD59" i="21"/>
  <c r="BD103" i="21"/>
  <c r="BD26" i="21" s="1"/>
  <c r="BI220" i="18"/>
  <c r="BH235" i="20"/>
  <c r="BB8" i="20"/>
  <c r="BB11" i="20" s="1"/>
  <c r="BA19" i="20"/>
  <c r="BA243" i="20" s="1"/>
  <c r="BA246" i="20" s="1"/>
  <c r="BA247" i="20" s="1"/>
  <c r="BA33" i="20"/>
  <c r="BG199" i="19"/>
  <c r="BO211" i="20"/>
  <c r="BJ233" i="20"/>
  <c r="BJ234" i="20" s="1"/>
  <c r="BI43" i="21"/>
  <c r="BK92" i="21"/>
  <c r="BJ92" i="21"/>
  <c r="BH222" i="20"/>
  <c r="BO93" i="18"/>
  <c r="BA47" i="20"/>
  <c r="BA50" i="20"/>
  <c r="BC56" i="19"/>
  <c r="BH91" i="19"/>
  <c r="BJ98" i="20"/>
  <c r="BB240" i="21"/>
  <c r="BB241" i="21" s="1"/>
  <c r="BB240" i="20"/>
  <c r="BB241" i="20" s="1"/>
  <c r="BB234" i="19"/>
  <c r="BB235" i="19" s="1"/>
  <c r="BC8" i="18"/>
  <c r="BC11" i="18" s="1"/>
  <c r="BC18" i="18" s="1"/>
  <c r="BB19" i="18"/>
  <c r="BI33" i="18"/>
  <c r="BI104" i="18"/>
  <c r="BI69" i="18" s="1"/>
  <c r="BJ45" i="18"/>
  <c r="BK57" i="18"/>
  <c r="BG150" i="18"/>
  <c r="BG159" i="18"/>
  <c r="BG132" i="18"/>
  <c r="BG141" i="18"/>
  <c r="BH168" i="18"/>
  <c r="BD138" i="18"/>
  <c r="BD32" i="18" s="1"/>
  <c r="BD158" i="18"/>
  <c r="BD165" i="18" s="1"/>
  <c r="BD68" i="18" s="1"/>
  <c r="BN206" i="21"/>
  <c r="BN225" i="21" s="1"/>
  <c r="BI225" i="21"/>
  <c r="BI228" i="21" s="1"/>
  <c r="BE8" i="19"/>
  <c r="BF5" i="19"/>
  <c r="BG136" i="18"/>
  <c r="BG163" i="18" s="1"/>
  <c r="BI223" i="21"/>
  <c r="BJ204" i="19"/>
  <c r="BI140" i="18"/>
  <c r="BL201" i="21"/>
  <c r="BG235" i="20"/>
  <c r="AY46" i="19"/>
  <c r="BD93" i="19"/>
  <c r="AZ133" i="21"/>
  <c r="AZ135" i="20"/>
  <c r="AZ139" i="20"/>
  <c r="AZ140" i="20" s="1"/>
  <c r="BH232" i="20"/>
  <c r="BI98" i="20"/>
  <c r="BI232" i="20"/>
  <c r="BI45" i="18"/>
  <c r="BJ225" i="20"/>
  <c r="BJ226" i="20" s="1"/>
  <c r="BE220" i="19"/>
  <c r="BJ95" i="18"/>
  <c r="BG229" i="21"/>
  <c r="BG230" i="21" s="1"/>
  <c r="BG213" i="21"/>
  <c r="BI102" i="20"/>
  <c r="BI226" i="20"/>
  <c r="BE149" i="18"/>
  <c r="BF149" i="18"/>
  <c r="AY81" i="20"/>
  <c r="AY78" i="20" s="1"/>
  <c r="AY127" i="20" s="1"/>
  <c r="AY134" i="20" s="1"/>
  <c r="AY141" i="20" s="1"/>
  <c r="BE95" i="19"/>
  <c r="BL57" i="18"/>
  <c r="BG198" i="19"/>
  <c r="BK227" i="20"/>
  <c r="BC25" i="19"/>
  <c r="BJ206" i="19"/>
  <c r="BK206" i="19"/>
  <c r="BG9" i="18"/>
  <c r="BG27" i="18" s="1"/>
  <c r="BI6" i="18"/>
  <c r="BI9" i="18" s="1"/>
  <c r="BI27" i="18" s="1"/>
  <c r="BJ6" i="18"/>
  <c r="BJ9" i="18" s="1"/>
  <c r="BJ27" i="18" s="1"/>
  <c r="BK167" i="18"/>
  <c r="BL210" i="21"/>
  <c r="BH92" i="19"/>
  <c r="BL205" i="20"/>
  <c r="BO222" i="18"/>
  <c r="BH198" i="19"/>
  <c r="BM229" i="18"/>
  <c r="AZ208" i="18"/>
  <c r="AZ202" i="18"/>
  <c r="AZ212" i="18"/>
  <c r="AZ207" i="18"/>
  <c r="AZ203" i="18"/>
  <c r="AZ204" i="18"/>
  <c r="AZ209" i="18"/>
  <c r="AZ210" i="18"/>
  <c r="AZ205" i="18"/>
  <c r="AZ213" i="18"/>
  <c r="AZ211" i="18"/>
  <c r="AZ206" i="18"/>
  <c r="BA239" i="18" s="1"/>
  <c r="BJ236" i="21"/>
  <c r="BK212" i="21"/>
  <c r="BL229" i="18"/>
  <c r="BD26" i="19"/>
  <c r="BD71" i="19"/>
  <c r="BL96" i="18"/>
  <c r="CC120" i="18"/>
  <c r="AU124" i="18"/>
  <c r="AU123" i="18"/>
  <c r="AU125" i="18"/>
  <c r="AU112" i="18"/>
  <c r="AZ110" i="18"/>
  <c r="AU117" i="18"/>
  <c r="AZ111" i="18"/>
  <c r="AU118" i="18"/>
  <c r="BA109" i="18"/>
  <c r="AU116" i="18"/>
  <c r="AY111" i="18"/>
  <c r="BA110" i="18"/>
  <c r="AZ109" i="18"/>
  <c r="BI229" i="19"/>
  <c r="BH226" i="21"/>
  <c r="BH227" i="21"/>
  <c r="BG96" i="21"/>
  <c r="BI222" i="21"/>
  <c r="BL92" i="21"/>
  <c r="BF7" i="20"/>
  <c r="BG5" i="20" s="1"/>
  <c r="BF9" i="20"/>
  <c r="BJ102" i="20"/>
  <c r="BF98" i="21"/>
  <c r="BH223" i="21"/>
  <c r="BN103" i="18"/>
  <c r="BM103" i="18"/>
  <c r="BG97" i="20"/>
  <c r="BG99" i="21"/>
  <c r="BK227" i="18"/>
  <c r="BG215" i="19"/>
  <c r="BG217" i="19" s="1"/>
  <c r="BG207" i="19"/>
  <c r="BH195" i="19"/>
  <c r="AZ132" i="21"/>
  <c r="BI93" i="20"/>
  <c r="BJ221" i="20"/>
  <c r="BJ224" i="20" s="1"/>
  <c r="BP102" i="18"/>
  <c r="BR94" i="18"/>
  <c r="BQ94" i="18"/>
  <c r="BK223" i="21"/>
  <c r="BH197" i="19"/>
  <c r="BI197" i="19" s="1"/>
  <c r="BQ99" i="18"/>
  <c r="BF232" i="21"/>
  <c r="BF231" i="21"/>
  <c r="BN94" i="18"/>
  <c r="BN222" i="18"/>
  <c r="BG230" i="20"/>
  <c r="BG232" i="20"/>
  <c r="BL212" i="20"/>
  <c r="BL97" i="18"/>
  <c r="BO97" i="18" s="1"/>
  <c r="BD155" i="18"/>
  <c r="BD164" i="18" s="1"/>
  <c r="BH229" i="19"/>
  <c r="BJ205" i="19"/>
  <c r="BK208" i="20"/>
  <c r="BJ196" i="19"/>
  <c r="BL196" i="19" s="1"/>
  <c r="BI226" i="18"/>
  <c r="BJ226" i="18" s="1"/>
  <c r="BG235" i="21"/>
  <c r="BG236" i="21"/>
  <c r="AY114" i="19"/>
  <c r="AY76" i="19" s="1"/>
  <c r="BJ102" i="21"/>
  <c r="BM202" i="21"/>
  <c r="BN202" i="21" s="1"/>
  <c r="BN203" i="20"/>
  <c r="BH94" i="19"/>
  <c r="BF207" i="19"/>
  <c r="BH4" i="21"/>
  <c r="BL227" i="18"/>
  <c r="BI227" i="19"/>
  <c r="BI228" i="19" s="1"/>
  <c r="AZ81" i="20"/>
  <c r="AZ79" i="20"/>
  <c r="AZ82" i="20"/>
  <c r="BM204" i="20"/>
  <c r="BP100" i="18"/>
  <c r="BF223" i="19"/>
  <c r="K3" i="5"/>
  <c r="J4" i="5"/>
  <c r="J6" i="5" s="1"/>
  <c r="J13" i="5" s="1"/>
  <c r="J14" i="5" s="1"/>
  <c r="J15" i="5" s="1"/>
  <c r="BJ233" i="21"/>
  <c r="BJ235" i="21" s="1"/>
  <c r="BJ234" i="21"/>
  <c r="BQ98" i="18"/>
  <c r="BM211" i="21"/>
  <c r="BM209" i="21"/>
  <c r="BK221" i="18"/>
  <c r="BM210" i="21"/>
  <c r="BE96" i="19"/>
  <c r="BN206" i="20"/>
  <c r="AX75" i="19"/>
  <c r="AX13" i="19" s="1"/>
  <c r="AX12" i="19" s="1"/>
  <c r="AX77" i="19"/>
  <c r="AX74" i="19" s="1"/>
  <c r="AX122" i="19" s="1"/>
  <c r="BE59" i="20"/>
  <c r="AZ15" i="19"/>
  <c r="AZ115" i="19" s="1"/>
  <c r="AZ17" i="19"/>
  <c r="AZ16" i="19" s="1"/>
  <c r="AZ11" i="19" s="1"/>
  <c r="BF174" i="18"/>
  <c r="BF131" i="18"/>
  <c r="AZ24" i="19"/>
  <c r="AZ27" i="19" s="1"/>
  <c r="AY80" i="19"/>
  <c r="BP205" i="21"/>
  <c r="BF96" i="19"/>
  <c r="BK225" i="21"/>
  <c r="BK228" i="21" s="1"/>
  <c r="BP204" i="21"/>
  <c r="BN211" i="20"/>
  <c r="BI233" i="20"/>
  <c r="BI234" i="20" s="1"/>
  <c r="BO100" i="18"/>
  <c r="BR100" i="18" s="1"/>
  <c r="BH33" i="18"/>
  <c r="BF4" i="19"/>
  <c r="BF6" i="19" s="1"/>
  <c r="BG3" i="19"/>
  <c r="BH223" i="18"/>
  <c r="BI223" i="18" s="1"/>
  <c r="BK228" i="18"/>
  <c r="BA19" i="21"/>
  <c r="BA243" i="21" s="1"/>
  <c r="BA246" i="21" s="1"/>
  <c r="BA247" i="21" s="1"/>
  <c r="BA33" i="21"/>
  <c r="BB8" i="21"/>
  <c r="BB11" i="21" s="1"/>
  <c r="BG174" i="18"/>
  <c r="BK224" i="18"/>
  <c r="BJ209" i="20"/>
  <c r="BA62" i="21"/>
  <c r="BA125" i="21" s="1"/>
  <c r="BR207" i="20"/>
  <c r="BQ102" i="18"/>
  <c r="BG9" i="21"/>
  <c r="BH6" i="21"/>
  <c r="BG98" i="21"/>
  <c r="BG92" i="20"/>
  <c r="BI213" i="20"/>
  <c r="BP94" i="18"/>
  <c r="BG151" i="18"/>
  <c r="BG142" i="18"/>
  <c r="BG160" i="18"/>
  <c r="BG133" i="18"/>
  <c r="BK221" i="20"/>
  <c r="BK224" i="20" s="1"/>
  <c r="BF41" i="19"/>
  <c r="BQ204" i="21"/>
  <c r="BH222" i="21"/>
  <c r="BL204" i="19"/>
  <c r="BE100" i="20"/>
  <c r="AY247" i="21"/>
  <c r="AY244" i="21" s="1"/>
  <c r="AY245" i="21" s="1"/>
  <c r="BE95" i="21"/>
  <c r="BI225" i="18"/>
  <c r="BK208" i="21"/>
  <c r="BE93" i="19"/>
  <c r="BG93" i="19" s="1"/>
  <c r="BH104" i="18"/>
  <c r="BH69" i="18" s="1"/>
  <c r="BL202" i="20"/>
  <c r="BR204" i="21"/>
  <c r="BM225" i="21"/>
  <c r="BM227" i="21" s="1"/>
  <c r="BG203" i="19"/>
  <c r="BN93" i="18"/>
  <c r="BQ93" i="18" s="1"/>
  <c r="BI200" i="19"/>
  <c r="BJ226" i="21"/>
  <c r="BH95" i="20"/>
  <c r="BQ205" i="21"/>
  <c r="BA116" i="21"/>
  <c r="BA110" i="21"/>
  <c r="BA114" i="21"/>
  <c r="BA80" i="21" s="1"/>
  <c r="BA119" i="21"/>
  <c r="BA111" i="21"/>
  <c r="BA64" i="21" s="1"/>
  <c r="BA108" i="21"/>
  <c r="BA48" i="21" s="1"/>
  <c r="BA46" i="21" s="1"/>
  <c r="BA124" i="21" s="1"/>
  <c r="BA118" i="21"/>
  <c r="BA113" i="21"/>
  <c r="BA115" i="21"/>
  <c r="BA112" i="21"/>
  <c r="BA109" i="21"/>
  <c r="BA117" i="21"/>
  <c r="BA31" i="21" s="1"/>
  <c r="BJ100" i="21"/>
  <c r="BL6" i="20"/>
  <c r="BG99" i="20"/>
  <c r="BE89" i="19"/>
  <c r="BE230" i="18"/>
  <c r="BF218" i="18"/>
  <c r="BH169" i="18"/>
  <c r="BA74" i="21"/>
  <c r="BA76" i="21" s="1"/>
  <c r="BA68" i="21"/>
  <c r="BA67" i="21"/>
  <c r="BK196" i="19"/>
  <c r="AW164" i="19"/>
  <c r="AW163" i="19"/>
  <c r="AW165" i="19"/>
  <c r="AW161" i="19"/>
  <c r="AW167" i="19"/>
  <c r="AW166" i="19"/>
  <c r="AW162" i="19"/>
  <c r="AW239" i="19"/>
  <c r="BF42" i="21"/>
  <c r="BH235" i="21"/>
  <c r="BH236" i="21"/>
  <c r="AX241" i="19"/>
  <c r="AX238" i="19" s="1"/>
  <c r="BF92" i="20"/>
  <c r="BI222" i="20"/>
  <c r="BN226" i="21" l="1"/>
  <c r="BN227" i="21"/>
  <c r="BM224" i="18"/>
  <c r="BK226" i="18"/>
  <c r="BH93" i="19"/>
  <c r="BK95" i="20"/>
  <c r="BL95" i="20" s="1"/>
  <c r="BG100" i="20"/>
  <c r="BK213" i="20"/>
  <c r="BI99" i="20"/>
  <c r="BJ97" i="21"/>
  <c r="BL98" i="20"/>
  <c r="BO202" i="21"/>
  <c r="BP202" i="21" s="1"/>
  <c r="BM196" i="19"/>
  <c r="AZ104" i="19"/>
  <c r="AZ105" i="19"/>
  <c r="AZ106" i="19"/>
  <c r="AZ107" i="19"/>
  <c r="AZ111" i="19"/>
  <c r="AZ112" i="19"/>
  <c r="AZ110" i="19"/>
  <c r="AZ103" i="19"/>
  <c r="AZ31" i="19" s="1"/>
  <c r="AZ109" i="19"/>
  <c r="AZ61" i="19" s="1"/>
  <c r="AZ108" i="19"/>
  <c r="AZ113" i="19"/>
  <c r="BH221" i="19"/>
  <c r="BH203" i="19"/>
  <c r="BI203" i="19"/>
  <c r="BL221" i="20"/>
  <c r="BF225" i="19"/>
  <c r="BF224" i="19"/>
  <c r="BE98" i="19"/>
  <c r="BE26" i="19"/>
  <c r="BK235" i="20"/>
  <c r="BG218" i="19"/>
  <c r="BK98" i="20"/>
  <c r="BO211" i="21"/>
  <c r="BH97" i="19"/>
  <c r="BO57" i="18"/>
  <c r="BI94" i="19"/>
  <c r="BD156" i="18"/>
  <c r="BD56" i="18" s="1"/>
  <c r="BM236" i="20"/>
  <c r="BH96" i="21"/>
  <c r="BI235" i="20"/>
  <c r="BA117" i="18"/>
  <c r="BA43" i="18"/>
  <c r="BA46" i="18" s="1"/>
  <c r="BL227" i="20"/>
  <c r="BL206" i="19"/>
  <c r="BA128" i="21"/>
  <c r="BA132" i="21" s="1"/>
  <c r="BP225" i="21"/>
  <c r="BP226" i="21" s="1"/>
  <c r="BH99" i="20"/>
  <c r="BL224" i="18"/>
  <c r="BF88" i="19"/>
  <c r="AY118" i="18"/>
  <c r="AY55" i="18"/>
  <c r="AY58" i="18" s="1"/>
  <c r="AY59" i="18" s="1"/>
  <c r="BB111" i="18"/>
  <c r="BD111" i="18" s="1"/>
  <c r="BA111" i="18"/>
  <c r="BC111" i="18"/>
  <c r="BF111" i="18" s="1"/>
  <c r="AY125" i="18"/>
  <c r="AY112" i="18"/>
  <c r="AY126" i="18" s="1"/>
  <c r="BK236" i="20"/>
  <c r="BK233" i="21"/>
  <c r="BG41" i="19"/>
  <c r="BG162" i="18"/>
  <c r="BG135" i="18"/>
  <c r="BG144" i="18"/>
  <c r="BG147" i="18" s="1"/>
  <c r="BG44" i="18" s="1"/>
  <c r="BG153" i="18"/>
  <c r="BH171" i="18"/>
  <c r="BL45" i="18"/>
  <c r="BL221" i="21"/>
  <c r="BL223" i="21" s="1"/>
  <c r="BL222" i="21"/>
  <c r="BM201" i="21"/>
  <c r="BP229" i="18"/>
  <c r="BH7" i="21"/>
  <c r="BI4" i="21"/>
  <c r="BE75" i="20"/>
  <c r="BG149" i="18"/>
  <c r="BH150" i="18"/>
  <c r="BH132" i="18"/>
  <c r="BH159" i="18" s="1"/>
  <c r="BH141" i="18"/>
  <c r="BI168" i="18"/>
  <c r="BQ201" i="20"/>
  <c r="BR201" i="20" s="1"/>
  <c r="AW187" i="19"/>
  <c r="AW148" i="19"/>
  <c r="BE56" i="19"/>
  <c r="BI96" i="21"/>
  <c r="BJ96" i="21" s="1"/>
  <c r="BB41" i="20"/>
  <c r="BB44" i="20" s="1"/>
  <c r="BA35" i="20"/>
  <c r="BP201" i="20"/>
  <c r="BJ232" i="20"/>
  <c r="BG88" i="19"/>
  <c r="BL236" i="20"/>
  <c r="BF75" i="21"/>
  <c r="BH98" i="21"/>
  <c r="AU120" i="18"/>
  <c r="BI230" i="19"/>
  <c r="BF95" i="19"/>
  <c r="BG95" i="19" s="1"/>
  <c r="BJ227" i="19"/>
  <c r="BJ228" i="19"/>
  <c r="BB18" i="20"/>
  <c r="BB17" i="20"/>
  <c r="BB12" i="20" s="1"/>
  <c r="BB16" i="20"/>
  <c r="BB120" i="20" s="1"/>
  <c r="BK154" i="18"/>
  <c r="BK145" i="18"/>
  <c r="BL172" i="18"/>
  <c r="BF226" i="19"/>
  <c r="BJ101" i="20"/>
  <c r="BG75" i="21"/>
  <c r="BO227" i="18"/>
  <c r="BG4" i="19"/>
  <c r="BG6" i="19" s="1"/>
  <c r="BH3" i="19"/>
  <c r="BP93" i="18"/>
  <c r="BR93" i="18" s="1"/>
  <c r="BJ235" i="20"/>
  <c r="BH41" i="19"/>
  <c r="BM228" i="21"/>
  <c r="AW186" i="19"/>
  <c r="AW147" i="19"/>
  <c r="BN211" i="21"/>
  <c r="BP206" i="21"/>
  <c r="BK223" i="20"/>
  <c r="BK222" i="20"/>
  <c r="BQ222" i="18"/>
  <c r="BJ213" i="20"/>
  <c r="AZ118" i="18"/>
  <c r="AZ55" i="18"/>
  <c r="AZ58" i="18" s="1"/>
  <c r="BM4" i="20"/>
  <c r="BI173" i="18"/>
  <c r="BI97" i="19"/>
  <c r="BJ99" i="20"/>
  <c r="BE25" i="19"/>
  <c r="AW185" i="19"/>
  <c r="AW146" i="19"/>
  <c r="AW68" i="19"/>
  <c r="BG223" i="19"/>
  <c r="BM221" i="20"/>
  <c r="BM224" i="20" s="1"/>
  <c r="BM222" i="20"/>
  <c r="BI199" i="19"/>
  <c r="BK199" i="19" s="1"/>
  <c r="BN233" i="20"/>
  <c r="BN235" i="20" s="1"/>
  <c r="BN234" i="20"/>
  <c r="BI91" i="19"/>
  <c r="AX129" i="19"/>
  <c r="AX123" i="19"/>
  <c r="BA52" i="20"/>
  <c r="BA51" i="20" s="1"/>
  <c r="BA58" i="20"/>
  <c r="BA60" i="20" s="1"/>
  <c r="BP203" i="20"/>
  <c r="BF221" i="19"/>
  <c r="BL226" i="21"/>
  <c r="BL227" i="21"/>
  <c r="BA69" i="21"/>
  <c r="BA70" i="21" s="1"/>
  <c r="BA79" i="21"/>
  <c r="BA82" i="21"/>
  <c r="BA81" i="21" s="1"/>
  <c r="BA78" i="21" s="1"/>
  <c r="BA126" i="21" s="1"/>
  <c r="BA133" i="21" s="1"/>
  <c r="BR205" i="21"/>
  <c r="BK209" i="20"/>
  <c r="AZ25" i="20"/>
  <c r="AZ27" i="20" s="1"/>
  <c r="AZ84" i="20"/>
  <c r="AZ83" i="20" s="1"/>
  <c r="BK102" i="21"/>
  <c r="BL102" i="21"/>
  <c r="BJ222" i="20"/>
  <c r="BF42" i="20"/>
  <c r="BA240" i="18"/>
  <c r="BF95" i="21"/>
  <c r="BA49" i="20"/>
  <c r="BA46" i="20" s="1"/>
  <c r="BA125" i="20" s="1"/>
  <c r="BH229" i="21"/>
  <c r="BH230" i="21"/>
  <c r="BH213" i="21"/>
  <c r="BI207" i="21"/>
  <c r="BP99" i="18"/>
  <c r="BN221" i="18"/>
  <c r="BI201" i="19"/>
  <c r="BJ201" i="19"/>
  <c r="BQ97" i="18"/>
  <c r="BN97" i="18"/>
  <c r="BN104" i="18" s="1"/>
  <c r="BN69" i="18" s="1"/>
  <c r="BO201" i="20"/>
  <c r="BH151" i="18"/>
  <c r="BH133" i="18"/>
  <c r="BH160" i="18" s="1"/>
  <c r="BH142" i="18"/>
  <c r="BM205" i="20"/>
  <c r="BG232" i="21"/>
  <c r="BG231" i="21"/>
  <c r="BP96" i="18"/>
  <c r="BO33" i="18"/>
  <c r="BE155" i="18"/>
  <c r="BE164" i="18" s="1"/>
  <c r="BI97" i="21"/>
  <c r="BO206" i="20"/>
  <c r="BO203" i="20"/>
  <c r="BP222" i="18"/>
  <c r="BF100" i="20"/>
  <c r="BM227" i="18"/>
  <c r="BJ197" i="19"/>
  <c r="BG216" i="19"/>
  <c r="BH219" i="19"/>
  <c r="BH222" i="19" s="1"/>
  <c r="BL87" i="19"/>
  <c r="BN227" i="18"/>
  <c r="BA208" i="18"/>
  <c r="BA202" i="18"/>
  <c r="BA212" i="18"/>
  <c r="BA207" i="18"/>
  <c r="BA203" i="18"/>
  <c r="BA204" i="18"/>
  <c r="BA209" i="18"/>
  <c r="BA205" i="18"/>
  <c r="BA210" i="18"/>
  <c r="BA213" i="18"/>
  <c r="BA211" i="18"/>
  <c r="BA206" i="18"/>
  <c r="BM226" i="21"/>
  <c r="BO229" i="18"/>
  <c r="BO96" i="18"/>
  <c r="BO45" i="18" s="1"/>
  <c r="BG42" i="21"/>
  <c r="BG221" i="19"/>
  <c r="BJ199" i="19"/>
  <c r="BK227" i="19"/>
  <c r="BK228" i="19" s="1"/>
  <c r="BR222" i="18"/>
  <c r="BH96" i="20"/>
  <c r="BI96" i="20" s="1"/>
  <c r="BG59" i="20"/>
  <c r="BL208" i="21"/>
  <c r="BF8" i="19"/>
  <c r="BG5" i="19"/>
  <c r="AY36" i="19"/>
  <c r="AY37" i="19"/>
  <c r="BI227" i="21"/>
  <c r="BI226" i="21"/>
  <c r="BJ231" i="20"/>
  <c r="AW150" i="19"/>
  <c r="AW189" i="19"/>
  <c r="BA185" i="18"/>
  <c r="BA184" i="18"/>
  <c r="BA191" i="18"/>
  <c r="BA183" i="18"/>
  <c r="BA190" i="18"/>
  <c r="BA189" i="18"/>
  <c r="BA182" i="18"/>
  <c r="BA195" i="18"/>
  <c r="BA187" i="18"/>
  <c r="BA180" i="18"/>
  <c r="BA186" i="18"/>
  <c r="BA181" i="18"/>
  <c r="BA198" i="18"/>
  <c r="BA188" i="18"/>
  <c r="BA20" i="18"/>
  <c r="BJ230" i="19"/>
  <c r="BA116" i="18"/>
  <c r="BA125" i="18"/>
  <c r="BA112" i="18"/>
  <c r="BA126" i="18"/>
  <c r="BA124" i="18"/>
  <c r="BA31" i="18"/>
  <c r="BA34" i="18" s="1"/>
  <c r="BA123" i="18"/>
  <c r="BP202" i="20"/>
  <c r="BF56" i="19"/>
  <c r="BL225" i="18"/>
  <c r="BN225" i="18" s="1"/>
  <c r="AZ78" i="20"/>
  <c r="AZ127" i="20" s="1"/>
  <c r="AZ134" i="20" s="1"/>
  <c r="AZ141" i="20" s="1"/>
  <c r="CC119" i="18"/>
  <c r="AU119" i="18"/>
  <c r="AU121" i="18" s="1"/>
  <c r="BL102" i="20"/>
  <c r="BH59" i="20"/>
  <c r="BB16" i="21"/>
  <c r="BB120" i="21" s="1"/>
  <c r="BB18" i="21"/>
  <c r="BB17" i="21"/>
  <c r="BB12" i="21" s="1"/>
  <c r="AY81" i="19"/>
  <c r="AY82" i="19" s="1"/>
  <c r="BE43" i="20"/>
  <c r="L3" i="5"/>
  <c r="L4" i="5" s="1"/>
  <c r="L6" i="5" s="1"/>
  <c r="L13" i="5" s="1"/>
  <c r="L14" i="5" s="1"/>
  <c r="L15" i="5" s="1"/>
  <c r="K4" i="5"/>
  <c r="K6" i="5" s="1"/>
  <c r="K13" i="5" s="1"/>
  <c r="K14" i="5" s="1"/>
  <c r="K15" i="5" s="1"/>
  <c r="BN204" i="19"/>
  <c r="BO204" i="19" s="1"/>
  <c r="BN209" i="21"/>
  <c r="BO209" i="21" s="1"/>
  <c r="BI92" i="19"/>
  <c r="BP95" i="18"/>
  <c r="BJ33" i="18"/>
  <c r="BJ104" i="18"/>
  <c r="BJ69" i="18" s="1"/>
  <c r="AY241" i="19"/>
  <c r="AY238" i="19" s="1"/>
  <c r="BH5" i="20"/>
  <c r="BK220" i="18"/>
  <c r="BN212" i="20"/>
  <c r="BH101" i="21"/>
  <c r="BI101" i="21" s="1"/>
  <c r="BM235" i="20"/>
  <c r="BR211" i="20"/>
  <c r="BN96" i="18"/>
  <c r="BN33" i="18"/>
  <c r="BK231" i="20"/>
  <c r="BK229" i="20"/>
  <c r="BK230" i="20" s="1"/>
  <c r="BL208" i="20"/>
  <c r="BM208" i="20" s="1"/>
  <c r="BJ229" i="19"/>
  <c r="BK205" i="19"/>
  <c r="AY32" i="20"/>
  <c r="AY30" i="20"/>
  <c r="AY14" i="20" s="1"/>
  <c r="AY13" i="20" s="1"/>
  <c r="BF94" i="20"/>
  <c r="BK100" i="21"/>
  <c r="AW149" i="19"/>
  <c r="AW188" i="19"/>
  <c r="AW83" i="19"/>
  <c r="BK227" i="21"/>
  <c r="BK226" i="21"/>
  <c r="BJ236" i="20"/>
  <c r="BG7" i="20"/>
  <c r="BG9" i="20"/>
  <c r="BF230" i="18"/>
  <c r="BG218" i="18"/>
  <c r="BH218" i="18" s="1"/>
  <c r="BH149" i="18"/>
  <c r="BE103" i="20"/>
  <c r="BE26" i="20" s="1"/>
  <c r="BJ93" i="20"/>
  <c r="BK93" i="20"/>
  <c r="AZ242" i="18"/>
  <c r="BO103" i="18"/>
  <c r="BR103" i="18" s="1"/>
  <c r="BF43" i="20"/>
  <c r="BH92" i="20"/>
  <c r="AX164" i="19"/>
  <c r="AX159" i="19"/>
  <c r="AX156" i="19"/>
  <c r="AX157" i="19"/>
  <c r="AX158" i="19"/>
  <c r="AX160" i="19"/>
  <c r="AX161" i="19"/>
  <c r="AX165" i="19"/>
  <c r="AX166" i="19"/>
  <c r="AX162" i="19"/>
  <c r="AX167" i="19"/>
  <c r="AX163" i="19"/>
  <c r="AX239" i="19"/>
  <c r="BB41" i="21"/>
  <c r="BB44" i="21" s="1"/>
  <c r="BA35" i="21"/>
  <c r="BA34" i="21"/>
  <c r="AY79" i="19"/>
  <c r="BE71" i="19"/>
  <c r="BG96" i="19"/>
  <c r="BM202" i="20"/>
  <c r="AU126" i="18"/>
  <c r="BG219" i="19"/>
  <c r="BG222" i="19" s="1"/>
  <c r="BN202" i="20"/>
  <c r="BD56" i="19"/>
  <c r="BO95" i="18"/>
  <c r="BQ95" i="18" s="1"/>
  <c r="BJ43" i="21"/>
  <c r="BM92" i="21"/>
  <c r="BK94" i="21"/>
  <c r="BE158" i="18"/>
  <c r="BE165" i="18" s="1"/>
  <c r="BE68" i="18" s="1"/>
  <c r="BI236" i="20"/>
  <c r="BL233" i="20"/>
  <c r="BJ228" i="20"/>
  <c r="BJ227" i="20"/>
  <c r="BH9" i="21"/>
  <c r="BI6" i="21"/>
  <c r="BK6" i="18"/>
  <c r="BJ223" i="18"/>
  <c r="BF220" i="19"/>
  <c r="AW184" i="19"/>
  <c r="AW168" i="19"/>
  <c r="AW145" i="19"/>
  <c r="AW53" i="19"/>
  <c r="BN229" i="18"/>
  <c r="BJ140" i="18"/>
  <c r="BN204" i="20"/>
  <c r="AZ116" i="18"/>
  <c r="AZ31" i="18"/>
  <c r="AZ34" i="18" s="1"/>
  <c r="AZ124" i="18"/>
  <c r="AZ123" i="18"/>
  <c r="AZ125" i="18"/>
  <c r="AZ112" i="18"/>
  <c r="AZ126" i="18" s="1"/>
  <c r="BB109" i="18"/>
  <c r="BD109" i="18" s="1"/>
  <c r="BE109" i="18"/>
  <c r="BC109" i="18"/>
  <c r="BM6" i="20"/>
  <c r="BO210" i="21"/>
  <c r="BP210" i="21" s="1"/>
  <c r="BH99" i="21"/>
  <c r="BI198" i="19"/>
  <c r="AZ117" i="18"/>
  <c r="AZ43" i="18"/>
  <c r="AZ46" i="18" s="1"/>
  <c r="BB110" i="18"/>
  <c r="BC110" i="18"/>
  <c r="BN205" i="20"/>
  <c r="BF89" i="19"/>
  <c r="BE59" i="21"/>
  <c r="BE103" i="21"/>
  <c r="BE26" i="21" s="1"/>
  <c r="AZ33" i="19"/>
  <c r="AZ30" i="19"/>
  <c r="AZ32" i="19"/>
  <c r="BH97" i="20"/>
  <c r="BL226" i="18"/>
  <c r="BQ57" i="18"/>
  <c r="BH215" i="19"/>
  <c r="BH217" i="19" s="1"/>
  <c r="BI195" i="19"/>
  <c r="BO202" i="20"/>
  <c r="AZ21" i="18"/>
  <c r="AZ241" i="18"/>
  <c r="BK102" i="20"/>
  <c r="BB197" i="18"/>
  <c r="BB192" i="18" s="1"/>
  <c r="BB214" i="18"/>
  <c r="BB194" i="18"/>
  <c r="BM203" i="21"/>
  <c r="BK104" i="18"/>
  <c r="BK69" i="18" s="1"/>
  <c r="BK33" i="18"/>
  <c r="BL93" i="21"/>
  <c r="BI169" i="18"/>
  <c r="BL104" i="18"/>
  <c r="BL69" i="18" s="1"/>
  <c r="BL226" i="20"/>
  <c r="BL225" i="20"/>
  <c r="BL228" i="20" s="1"/>
  <c r="BQ211" i="20"/>
  <c r="BN202" i="19"/>
  <c r="BA7" i="19"/>
  <c r="BA10" i="19" s="1"/>
  <c r="AZ18" i="19"/>
  <c r="AZ237" i="19" s="1"/>
  <c r="AZ240" i="19" s="1"/>
  <c r="AZ78" i="19"/>
  <c r="AY45" i="19"/>
  <c r="AY48" i="19"/>
  <c r="AY47" i="19"/>
  <c r="AY44" i="19" s="1"/>
  <c r="AY120" i="19" s="1"/>
  <c r="BN228" i="21"/>
  <c r="AW190" i="19"/>
  <c r="AW151" i="19"/>
  <c r="BJ200" i="19"/>
  <c r="BO206" i="21"/>
  <c r="BQ206" i="21" s="1"/>
  <c r="BM225" i="18"/>
  <c r="BL212" i="21"/>
  <c r="BL228" i="18"/>
  <c r="BF138" i="18"/>
  <c r="BF32" i="18" s="1"/>
  <c r="BF158" i="18"/>
  <c r="BG131" i="18"/>
  <c r="BJ97" i="19"/>
  <c r="BJ223" i="20"/>
  <c r="BL167" i="18"/>
  <c r="BO210" i="20"/>
  <c r="BC240" i="21"/>
  <c r="BC241" i="21" s="1"/>
  <c r="BC240" i="20"/>
  <c r="BC241" i="20" s="1"/>
  <c r="BC234" i="19"/>
  <c r="BC235" i="19" s="1"/>
  <c r="BC19" i="18"/>
  <c r="BD8" i="18"/>
  <c r="BD11" i="18" s="1"/>
  <c r="BD18" i="18" s="1"/>
  <c r="BN203" i="21"/>
  <c r="BK219" i="18"/>
  <c r="BL219" i="18" s="1"/>
  <c r="BN90" i="19"/>
  <c r="BH136" i="18"/>
  <c r="BH163" i="18" s="1"/>
  <c r="BM95" i="18"/>
  <c r="BR95" i="18" s="1"/>
  <c r="BM221" i="18"/>
  <c r="BO221" i="18" s="1"/>
  <c r="BF160" i="18"/>
  <c r="BL33" i="18"/>
  <c r="BR33" i="18" l="1"/>
  <c r="BQ202" i="21"/>
  <c r="BF118" i="18"/>
  <c r="BF55" i="18"/>
  <c r="BD118" i="18"/>
  <c r="BD55" i="18"/>
  <c r="BD58" i="18" s="1"/>
  <c r="AZ138" i="20"/>
  <c r="BQ33" i="18"/>
  <c r="BQ104" i="18"/>
  <c r="BM100" i="21"/>
  <c r="BG56" i="19"/>
  <c r="BI59" i="20"/>
  <c r="BP209" i="21"/>
  <c r="BQ204" i="19"/>
  <c r="BR204" i="19"/>
  <c r="BR206" i="21"/>
  <c r="BK96" i="21"/>
  <c r="BL96" i="21"/>
  <c r="BR221" i="18"/>
  <c r="BK203" i="19"/>
  <c r="BQ225" i="21"/>
  <c r="BL200" i="19"/>
  <c r="BH230" i="18"/>
  <c r="BR210" i="21"/>
  <c r="BD123" i="18"/>
  <c r="BD31" i="18"/>
  <c r="BD34" i="18" s="1"/>
  <c r="BD116" i="18"/>
  <c r="BD124" i="18"/>
  <c r="BD125" i="18"/>
  <c r="BD112" i="18"/>
  <c r="BD126" i="18" s="1"/>
  <c r="BG109" i="18"/>
  <c r="BF59" i="21"/>
  <c r="BF103" i="21"/>
  <c r="BF26" i="21" s="1"/>
  <c r="AZ242" i="21"/>
  <c r="AZ242" i="20"/>
  <c r="AZ236" i="19"/>
  <c r="BO90" i="19"/>
  <c r="BA21" i="18"/>
  <c r="BA22" i="18" s="1"/>
  <c r="BI41" i="19"/>
  <c r="BM221" i="21"/>
  <c r="BM223" i="21" s="1"/>
  <c r="BM222" i="21"/>
  <c r="BO101" i="20"/>
  <c r="BL101" i="20"/>
  <c r="BK101" i="20"/>
  <c r="BB43" i="18"/>
  <c r="BB46" i="18" s="1"/>
  <c r="BB117" i="18"/>
  <c r="BM227" i="20"/>
  <c r="AY29" i="20"/>
  <c r="AY124" i="20" s="1"/>
  <c r="AY131" i="20" s="1"/>
  <c r="AY138" i="20" s="1"/>
  <c r="BM219" i="18"/>
  <c r="BI93" i="19"/>
  <c r="BO205" i="20"/>
  <c r="BK229" i="19"/>
  <c r="BQ210" i="20"/>
  <c r="BR210" i="20" s="1"/>
  <c r="BP210" i="20"/>
  <c r="AY55" i="19"/>
  <c r="AY57" i="19" s="1"/>
  <c r="AY50" i="19"/>
  <c r="AY49" i="19" s="1"/>
  <c r="BJ149" i="18"/>
  <c r="BN223" i="20"/>
  <c r="AX184" i="19"/>
  <c r="AX145" i="19"/>
  <c r="BM206" i="19"/>
  <c r="BP227" i="18"/>
  <c r="BP57" i="18"/>
  <c r="BR99" i="18"/>
  <c r="BR57" i="18" s="1"/>
  <c r="AZ30" i="20"/>
  <c r="AZ14" i="20" s="1"/>
  <c r="AZ13" i="20" s="1"/>
  <c r="AZ32" i="20"/>
  <c r="AZ29" i="20" s="1"/>
  <c r="AZ124" i="20" s="1"/>
  <c r="AZ131" i="20" s="1"/>
  <c r="BN4" i="20"/>
  <c r="BI151" i="18"/>
  <c r="BI133" i="18"/>
  <c r="BI142" i="18"/>
  <c r="BI160" i="18" s="1"/>
  <c r="BJ169" i="18"/>
  <c r="BG94" i="20"/>
  <c r="BH220" i="19"/>
  <c r="BQ221" i="18"/>
  <c r="BM93" i="21"/>
  <c r="BN93" i="21" s="1"/>
  <c r="BM167" i="18"/>
  <c r="BP203" i="21"/>
  <c r="BM205" i="19"/>
  <c r="AX144" i="19"/>
  <c r="AX183" i="19"/>
  <c r="BI218" i="18"/>
  <c r="BJ218" i="18" s="1"/>
  <c r="BO221" i="20"/>
  <c r="BO222" i="20" s="1"/>
  <c r="BK232" i="20"/>
  <c r="BL209" i="20"/>
  <c r="BQ103" i="18"/>
  <c r="BK97" i="21"/>
  <c r="BM101" i="20"/>
  <c r="BI99" i="21"/>
  <c r="BN221" i="20"/>
  <c r="BL224" i="20"/>
  <c r="BL222" i="20"/>
  <c r="BA36" i="21"/>
  <c r="BA37" i="21"/>
  <c r="BO223" i="20"/>
  <c r="BB50" i="21"/>
  <c r="BB47" i="21"/>
  <c r="BB49" i="21"/>
  <c r="BI207" i="19"/>
  <c r="BI215" i="19"/>
  <c r="BJ195" i="19"/>
  <c r="BK195" i="19"/>
  <c r="BI223" i="19"/>
  <c r="BI225" i="19" s="1"/>
  <c r="BI224" i="19"/>
  <c r="AZ120" i="18"/>
  <c r="BA119" i="18"/>
  <c r="BA67" i="18"/>
  <c r="BA70" i="18" s="1"/>
  <c r="BP212" i="20"/>
  <c r="BA66" i="20"/>
  <c r="BA65" i="20" s="1"/>
  <c r="BA62" i="20" s="1"/>
  <c r="BA126" i="20" s="1"/>
  <c r="BA133" i="20" s="1"/>
  <c r="BA63" i="20"/>
  <c r="AZ241" i="19"/>
  <c r="BL224" i="21"/>
  <c r="AW152" i="19"/>
  <c r="BI9" i="21"/>
  <c r="BJ6" i="21"/>
  <c r="BG220" i="19"/>
  <c r="AX180" i="19"/>
  <c r="AX141" i="19"/>
  <c r="BB239" i="18"/>
  <c r="BO212" i="21"/>
  <c r="BI229" i="21"/>
  <c r="BI230" i="21" s="1"/>
  <c r="BI213" i="21"/>
  <c r="BJ207" i="21"/>
  <c r="AX127" i="19"/>
  <c r="AX126" i="19"/>
  <c r="AX128" i="19"/>
  <c r="BG225" i="19"/>
  <c r="BG224" i="19"/>
  <c r="BA36" i="20"/>
  <c r="BA37" i="20"/>
  <c r="BE156" i="18"/>
  <c r="BE56" i="18" s="1"/>
  <c r="BA118" i="18"/>
  <c r="BA120" i="18" s="1"/>
  <c r="BA55" i="18"/>
  <c r="BA58" i="18" s="1"/>
  <c r="BG8" i="19"/>
  <c r="BH5" i="19"/>
  <c r="BI5" i="19" s="1"/>
  <c r="BN227" i="20"/>
  <c r="BH75" i="21"/>
  <c r="BI98" i="21"/>
  <c r="BC197" i="18"/>
  <c r="BC192" i="18" s="1"/>
  <c r="BC214" i="18"/>
  <c r="BC194" i="18"/>
  <c r="BM102" i="21"/>
  <c r="BN102" i="21"/>
  <c r="BD110" i="18"/>
  <c r="BA53" i="20"/>
  <c r="BA54" i="20" s="1"/>
  <c r="BR96" i="18"/>
  <c r="BG42" i="20"/>
  <c r="AZ22" i="18"/>
  <c r="AZ29" i="19"/>
  <c r="AZ119" i="19" s="1"/>
  <c r="BQ210" i="21"/>
  <c r="BK197" i="19"/>
  <c r="BJ96" i="20"/>
  <c r="BF75" i="20"/>
  <c r="BK91" i="19"/>
  <c r="BA34" i="20"/>
  <c r="BB118" i="18"/>
  <c r="BB55" i="18"/>
  <c r="BB58" i="18" s="1"/>
  <c r="BP97" i="18"/>
  <c r="BP45" i="18" s="1"/>
  <c r="BJ101" i="21"/>
  <c r="BK101" i="21" s="1"/>
  <c r="AZ46" i="19"/>
  <c r="BM212" i="21"/>
  <c r="BG89" i="19"/>
  <c r="BG98" i="19" s="1"/>
  <c r="BG71" i="19" s="1"/>
  <c r="BH216" i="19"/>
  <c r="BK201" i="19"/>
  <c r="BF155" i="18"/>
  <c r="AX190" i="19"/>
  <c r="AX151" i="19"/>
  <c r="BN225" i="20"/>
  <c r="BN228" i="20" s="1"/>
  <c r="BN226" i="20"/>
  <c r="BO204" i="20"/>
  <c r="BP204" i="20" s="1"/>
  <c r="AX185" i="19"/>
  <c r="AX68" i="19"/>
  <c r="AX146" i="19"/>
  <c r="BF25" i="19"/>
  <c r="AY159" i="19"/>
  <c r="AY163" i="19"/>
  <c r="AY167" i="19"/>
  <c r="AY156" i="19"/>
  <c r="AY157" i="19"/>
  <c r="AY158" i="19"/>
  <c r="AY160" i="19"/>
  <c r="AY161" i="19"/>
  <c r="AY162" i="19"/>
  <c r="AY166" i="19"/>
  <c r="AY164" i="19"/>
  <c r="AY165" i="19"/>
  <c r="AY239" i="19"/>
  <c r="BC118" i="18"/>
  <c r="BC55" i="18"/>
  <c r="BC58" i="18" s="1"/>
  <c r="BB117" i="20"/>
  <c r="BB31" i="20" s="1"/>
  <c r="BB112" i="20"/>
  <c r="BB118" i="20"/>
  <c r="BB119" i="20"/>
  <c r="BB116" i="20"/>
  <c r="BB109" i="20"/>
  <c r="BB114" i="20"/>
  <c r="BB80" i="20" s="1"/>
  <c r="BB115" i="20"/>
  <c r="BB108" i="20"/>
  <c r="BB48" i="20" s="1"/>
  <c r="BB113" i="20"/>
  <c r="BB110" i="20"/>
  <c r="BB111" i="20"/>
  <c r="BB64" i="20" s="1"/>
  <c r="BB47" i="20"/>
  <c r="BB50" i="20"/>
  <c r="BB49" i="20" s="1"/>
  <c r="BB46" i="20" s="1"/>
  <c r="BB125" i="20" s="1"/>
  <c r="BK230" i="19"/>
  <c r="BN101" i="20"/>
  <c r="AY63" i="18"/>
  <c r="AY65" i="18" s="1"/>
  <c r="AY71" i="18" s="1"/>
  <c r="AY60" i="18"/>
  <c r="BM226" i="18"/>
  <c r="BN226" i="18" s="1"/>
  <c r="BJ94" i="19"/>
  <c r="BM43" i="21"/>
  <c r="BN92" i="21"/>
  <c r="BO92" i="21" s="1"/>
  <c r="BP228" i="21"/>
  <c r="AX186" i="19"/>
  <c r="AX147" i="19"/>
  <c r="BB19" i="21"/>
  <c r="BB243" i="21" s="1"/>
  <c r="BB246" i="21" s="1"/>
  <c r="BB247" i="21" s="1"/>
  <c r="BB33" i="21"/>
  <c r="BC8" i="21"/>
  <c r="BC11" i="21" s="1"/>
  <c r="BL154" i="18"/>
  <c r="BL145" i="18"/>
  <c r="BM172" i="18"/>
  <c r="BH147" i="18"/>
  <c r="BH44" i="18" s="1"/>
  <c r="BH7" i="20"/>
  <c r="BH9" i="20"/>
  <c r="BN6" i="20"/>
  <c r="AX187" i="19"/>
  <c r="AX148" i="19"/>
  <c r="BL223" i="20"/>
  <c r="BN95" i="20"/>
  <c r="BH95" i="19"/>
  <c r="AY120" i="18"/>
  <c r="BO196" i="19"/>
  <c r="BM94" i="21"/>
  <c r="BL94" i="21"/>
  <c r="BA131" i="21"/>
  <c r="BD240" i="21"/>
  <c r="BD241" i="21" s="1"/>
  <c r="BD240" i="20"/>
  <c r="BD241" i="20" s="1"/>
  <c r="BD234" i="19"/>
  <c r="BD235" i="19" s="1"/>
  <c r="BD19" i="18"/>
  <c r="BE8" i="18"/>
  <c r="BE11" i="18" s="1"/>
  <c r="BE18" i="18" s="1"/>
  <c r="BC43" i="18"/>
  <c r="BC46" i="18" s="1"/>
  <c r="BC117" i="18"/>
  <c r="BM199" i="19"/>
  <c r="BE110" i="18"/>
  <c r="BG110" i="18" s="1"/>
  <c r="BI150" i="18"/>
  <c r="BI159" i="18" s="1"/>
  <c r="BI132" i="18"/>
  <c r="BI141" i="18"/>
  <c r="BJ168" i="18"/>
  <c r="BQ203" i="20"/>
  <c r="BI136" i="18"/>
  <c r="BI163" i="18" s="1"/>
  <c r="BM95" i="20"/>
  <c r="BR229" i="18"/>
  <c r="BJ98" i="21"/>
  <c r="BQ202" i="20"/>
  <c r="BR202" i="20" s="1"/>
  <c r="BG95" i="21"/>
  <c r="BC112" i="18"/>
  <c r="BC123" i="18"/>
  <c r="BC116" i="18"/>
  <c r="BC31" i="18"/>
  <c r="BC34" i="18" s="1"/>
  <c r="BC124" i="18"/>
  <c r="BC125" i="18"/>
  <c r="BL234" i="20"/>
  <c r="BL235" i="20"/>
  <c r="BM223" i="20"/>
  <c r="BJ92" i="19"/>
  <c r="BO225" i="18"/>
  <c r="BK97" i="20"/>
  <c r="BM87" i="19"/>
  <c r="BH231" i="21"/>
  <c r="BH232" i="21"/>
  <c r="BK200" i="19"/>
  <c r="BC8" i="20"/>
  <c r="BC11" i="20" s="1"/>
  <c r="BB33" i="20"/>
  <c r="BB19" i="20"/>
  <c r="BB243" i="20" s="1"/>
  <c r="BB246" i="20" s="1"/>
  <c r="BB247" i="20" s="1"/>
  <c r="BN96" i="21"/>
  <c r="BE111" i="18"/>
  <c r="BG111" i="18" s="1"/>
  <c r="BK97" i="19"/>
  <c r="BM97" i="19" s="1"/>
  <c r="BH135" i="18"/>
  <c r="BH162" i="18" s="1"/>
  <c r="BH144" i="18"/>
  <c r="BH153" i="18"/>
  <c r="BI171" i="18"/>
  <c r="BF26" i="19"/>
  <c r="BF98" i="19"/>
  <c r="BF71" i="19" s="1"/>
  <c r="BH88" i="19"/>
  <c r="BM96" i="21"/>
  <c r="BL223" i="18"/>
  <c r="BI89" i="19"/>
  <c r="BL97" i="19"/>
  <c r="BG138" i="18"/>
  <c r="BG32" i="18" s="1"/>
  <c r="BG158" i="18"/>
  <c r="BH131" i="18"/>
  <c r="BK235" i="21"/>
  <c r="BK234" i="21"/>
  <c r="BO212" i="20"/>
  <c r="BO233" i="20" s="1"/>
  <c r="BH207" i="19"/>
  <c r="BB118" i="21"/>
  <c r="BB114" i="21"/>
  <c r="BB80" i="21" s="1"/>
  <c r="BB119" i="21"/>
  <c r="BB111" i="21"/>
  <c r="BB64" i="21" s="1"/>
  <c r="BB115" i="21"/>
  <c r="BB113" i="21"/>
  <c r="BB112" i="21"/>
  <c r="BB109" i="21"/>
  <c r="BB108" i="21"/>
  <c r="BB48" i="21" s="1"/>
  <c r="BB110" i="21"/>
  <c r="BB117" i="21"/>
  <c r="BB31" i="21" s="1"/>
  <c r="BB116" i="21"/>
  <c r="BP211" i="21"/>
  <c r="AZ85" i="20"/>
  <c r="AZ86" i="20" s="1"/>
  <c r="AX83" i="19"/>
  <c r="AX149" i="19"/>
  <c r="AX188" i="19"/>
  <c r="BA24" i="19"/>
  <c r="BA27" i="19" s="1"/>
  <c r="AZ80" i="19"/>
  <c r="AZ79" i="19" s="1"/>
  <c r="BI219" i="19"/>
  <c r="BI222" i="19" s="1"/>
  <c r="BJ198" i="19"/>
  <c r="AX181" i="19"/>
  <c r="AX142" i="19"/>
  <c r="BH42" i="21"/>
  <c r="BN212" i="21"/>
  <c r="BP212" i="21" s="1"/>
  <c r="BJ92" i="20"/>
  <c r="BL100" i="21"/>
  <c r="BB240" i="18"/>
  <c r="BO202" i="19"/>
  <c r="BI92" i="20"/>
  <c r="BJ97" i="20"/>
  <c r="BI97" i="20"/>
  <c r="BL97" i="20" s="1"/>
  <c r="BP206" i="20"/>
  <c r="BL197" i="19"/>
  <c r="BG155" i="18"/>
  <c r="BG164" i="18" s="1"/>
  <c r="BP227" i="21"/>
  <c r="BM98" i="20"/>
  <c r="BM228" i="18"/>
  <c r="AZ119" i="18"/>
  <c r="AZ67" i="18"/>
  <c r="AZ70" i="18" s="1"/>
  <c r="BO104" i="18"/>
  <c r="BO69" i="18" s="1"/>
  <c r="BK94" i="19"/>
  <c r="BJ223" i="19"/>
  <c r="BJ225" i="19" s="1"/>
  <c r="BJ224" i="19"/>
  <c r="BN201" i="21"/>
  <c r="BN236" i="20"/>
  <c r="BH223" i="19"/>
  <c r="AX189" i="19"/>
  <c r="AX150" i="19"/>
  <c r="AY119" i="18"/>
  <c r="AY67" i="18"/>
  <c r="AY70" i="18" s="1"/>
  <c r="BK9" i="18"/>
  <c r="BK27" i="18" s="1"/>
  <c r="BL6" i="18"/>
  <c r="BG230" i="18"/>
  <c r="BQ96" i="18"/>
  <c r="BQ45" i="18" s="1"/>
  <c r="BN224" i="18"/>
  <c r="BP221" i="20"/>
  <c r="BP222" i="20" s="1"/>
  <c r="BG156" i="18"/>
  <c r="BG56" i="18" s="1"/>
  <c r="BI149" i="18"/>
  <c r="BK149" i="18" s="1"/>
  <c r="AW191" i="19"/>
  <c r="AW19" i="19"/>
  <c r="AX168" i="19"/>
  <c r="AX179" i="19"/>
  <c r="AX140" i="19"/>
  <c r="AX38" i="19"/>
  <c r="AX182" i="19"/>
  <c r="AX143" i="19"/>
  <c r="AX53" i="19"/>
  <c r="BL233" i="21"/>
  <c r="AZ35" i="19"/>
  <c r="AZ34" i="19"/>
  <c r="AZ40" i="19"/>
  <c r="AZ42" i="19" s="1"/>
  <c r="BK140" i="18"/>
  <c r="BL140" i="18" s="1"/>
  <c r="BP225" i="18"/>
  <c r="BE31" i="18"/>
  <c r="BE34" i="18" s="1"/>
  <c r="BE123" i="18"/>
  <c r="BE116" i="18"/>
  <c r="BO224" i="20"/>
  <c r="BA25" i="21"/>
  <c r="BA27" i="21" s="1"/>
  <c r="BA84" i="21"/>
  <c r="BA83" i="21" s="1"/>
  <c r="BO228" i="21"/>
  <c r="BO225" i="21"/>
  <c r="BB184" i="18"/>
  <c r="BB191" i="18"/>
  <c r="BB183" i="18"/>
  <c r="BB190" i="18"/>
  <c r="BB181" i="18"/>
  <c r="BB195" i="18"/>
  <c r="BB187" i="18"/>
  <c r="BB180" i="18"/>
  <c r="BB186" i="18"/>
  <c r="BB182" i="18"/>
  <c r="BB189" i="18"/>
  <c r="BB198" i="18"/>
  <c r="BB188" i="18"/>
  <c r="BB20" i="18"/>
  <c r="BB185" i="18"/>
  <c r="BM104" i="18"/>
  <c r="BM69" i="18" s="1"/>
  <c r="BM33" i="18"/>
  <c r="BF103" i="20"/>
  <c r="BF26" i="20" s="1"/>
  <c r="BM225" i="20"/>
  <c r="BP204" i="19"/>
  <c r="BA242" i="18"/>
  <c r="BL220" i="18"/>
  <c r="BM220" i="18" s="1"/>
  <c r="BM197" i="19"/>
  <c r="BN197" i="19" s="1"/>
  <c r="BH4" i="19"/>
  <c r="BH6" i="19" s="1"/>
  <c r="BI3" i="19"/>
  <c r="BK99" i="20"/>
  <c r="BJ203" i="19"/>
  <c r="BL213" i="20"/>
  <c r="BL199" i="19"/>
  <c r="BQ227" i="18"/>
  <c r="BR227" i="18" s="1"/>
  <c r="BL93" i="20"/>
  <c r="BM93" i="20" s="1"/>
  <c r="BJ173" i="18"/>
  <c r="BH174" i="18"/>
  <c r="BQ229" i="18"/>
  <c r="BL205" i="19"/>
  <c r="AZ114" i="19"/>
  <c r="AZ76" i="19" s="1"/>
  <c r="BA16" i="19"/>
  <c r="BA11" i="19" s="1"/>
  <c r="BA15" i="19"/>
  <c r="BA115" i="19" s="1"/>
  <c r="BA17" i="19"/>
  <c r="BK43" i="21"/>
  <c r="BO233" i="21"/>
  <c r="BO235" i="21" s="1"/>
  <c r="BA241" i="18"/>
  <c r="BN208" i="20"/>
  <c r="BB202" i="18"/>
  <c r="BB21" i="18" s="1"/>
  <c r="BB212" i="18"/>
  <c r="BB207" i="18"/>
  <c r="BB211" i="18"/>
  <c r="BB206" i="18"/>
  <c r="BB205" i="18"/>
  <c r="BB203" i="18"/>
  <c r="BB208" i="18"/>
  <c r="BB204" i="18"/>
  <c r="BB209" i="18"/>
  <c r="BB210" i="18"/>
  <c r="BB213" i="18"/>
  <c r="BH96" i="19"/>
  <c r="BJ96" i="19" s="1"/>
  <c r="BI96" i="19"/>
  <c r="BH100" i="20"/>
  <c r="BJ136" i="18"/>
  <c r="BJ163" i="18" s="1"/>
  <c r="BP104" i="18"/>
  <c r="BP69" i="18" s="1"/>
  <c r="BP33" i="18"/>
  <c r="BG75" i="20"/>
  <c r="BP221" i="18"/>
  <c r="BB116" i="18"/>
  <c r="BB112" i="18"/>
  <c r="BB123" i="18"/>
  <c r="BB31" i="18"/>
  <c r="BB34" i="18" s="1"/>
  <c r="BB124" i="18"/>
  <c r="BB125" i="18"/>
  <c r="BB126" i="18"/>
  <c r="BR203" i="20"/>
  <c r="BK236" i="21"/>
  <c r="BM102" i="20"/>
  <c r="BH89" i="19"/>
  <c r="BF109" i="18"/>
  <c r="BH109" i="18" s="1"/>
  <c r="BG226" i="19"/>
  <c r="BK92" i="20"/>
  <c r="BN45" i="18"/>
  <c r="BK223" i="18"/>
  <c r="BM223" i="18" s="1"/>
  <c r="BA128" i="20"/>
  <c r="BA132" i="20" s="1"/>
  <c r="BR202" i="21"/>
  <c r="BH218" i="19"/>
  <c r="BM208" i="21"/>
  <c r="BI7" i="21"/>
  <c r="BJ4" i="21"/>
  <c r="BN196" i="19"/>
  <c r="BO203" i="21"/>
  <c r="BJ91" i="19"/>
  <c r="BK96" i="19" l="1"/>
  <c r="BL96" i="19" s="1"/>
  <c r="BL149" i="18"/>
  <c r="BO94" i="21"/>
  <c r="BO43" i="21"/>
  <c r="BM218" i="18"/>
  <c r="BJ230" i="18"/>
  <c r="BR203" i="21"/>
  <c r="BO97" i="19"/>
  <c r="BM96" i="20"/>
  <c r="BP236" i="21"/>
  <c r="BO199" i="19"/>
  <c r="BM203" i="19"/>
  <c r="BL198" i="19"/>
  <c r="BM198" i="19" s="1"/>
  <c r="BO235" i="20"/>
  <c r="BO234" i="20"/>
  <c r="BQ212" i="21"/>
  <c r="BR212" i="21" s="1"/>
  <c r="BG118" i="18"/>
  <c r="BG55" i="18"/>
  <c r="BG58" i="18" s="1"/>
  <c r="BJ109" i="18"/>
  <c r="BB128" i="20"/>
  <c r="BB132" i="20" s="1"/>
  <c r="BA135" i="20"/>
  <c r="BA139" i="20"/>
  <c r="BA140" i="20" s="1"/>
  <c r="BR221" i="20"/>
  <c r="BR222" i="20" s="1"/>
  <c r="BM97" i="20"/>
  <c r="BH123" i="18"/>
  <c r="BH31" i="18"/>
  <c r="BH116" i="18"/>
  <c r="BJ5" i="19"/>
  <c r="BG117" i="18"/>
  <c r="BG43" i="18"/>
  <c r="BG46" i="18" s="1"/>
  <c r="BO228" i="18"/>
  <c r="BO100" i="21"/>
  <c r="BG59" i="21"/>
  <c r="BG103" i="21"/>
  <c r="BG26" i="21" s="1"/>
  <c r="BO236" i="21"/>
  <c r="AY60" i="19"/>
  <c r="AY63" i="19"/>
  <c r="AY62" i="19" s="1"/>
  <c r="AY59" i="19" s="1"/>
  <c r="AY121" i="19" s="1"/>
  <c r="BN233" i="21"/>
  <c r="BB7" i="19"/>
  <c r="BB10" i="19" s="1"/>
  <c r="BA18" i="19"/>
  <c r="BA237" i="19" s="1"/>
  <c r="BA240" i="19" s="1"/>
  <c r="BA241" i="19" s="1"/>
  <c r="BA78" i="19"/>
  <c r="BJ100" i="20"/>
  <c r="BN100" i="21"/>
  <c r="BR225" i="18"/>
  <c r="BC18" i="21"/>
  <c r="BC16" i="21"/>
  <c r="BC120" i="21" s="1"/>
  <c r="BC17" i="21"/>
  <c r="BC12" i="21" s="1"/>
  <c r="AY187" i="19"/>
  <c r="AY148" i="19"/>
  <c r="AZ238" i="19"/>
  <c r="BP233" i="21"/>
  <c r="BP234" i="21" s="1"/>
  <c r="BQ225" i="18"/>
  <c r="BK173" i="18"/>
  <c r="BH42" i="20"/>
  <c r="BP94" i="21"/>
  <c r="BG25" i="19"/>
  <c r="AY51" i="19"/>
  <c r="AY52" i="19" s="1"/>
  <c r="BH26" i="19"/>
  <c r="BH98" i="19"/>
  <c r="BJ75" i="21"/>
  <c r="BI110" i="18"/>
  <c r="BR97" i="18"/>
  <c r="BR104" i="18" s="1"/>
  <c r="BR69" i="18" s="1"/>
  <c r="AY149" i="19"/>
  <c r="AY83" i="19"/>
  <c r="AY188" i="19"/>
  <c r="BI88" i="19"/>
  <c r="BP205" i="20"/>
  <c r="BP225" i="20" s="1"/>
  <c r="BN97" i="19"/>
  <c r="BA105" i="19"/>
  <c r="BA106" i="19"/>
  <c r="BA113" i="19"/>
  <c r="BA112" i="19"/>
  <c r="BA111" i="19"/>
  <c r="BA110" i="19"/>
  <c r="BA109" i="19"/>
  <c r="BA61" i="19" s="1"/>
  <c r="BA108" i="19"/>
  <c r="BA107" i="19"/>
  <c r="BA104" i="19"/>
  <c r="BA103" i="19"/>
  <c r="BA31" i="19" s="1"/>
  <c r="BQ221" i="20"/>
  <c r="BQ222" i="20" s="1"/>
  <c r="BM228" i="20"/>
  <c r="BM226" i="20"/>
  <c r="BO227" i="21"/>
  <c r="BO226" i="21"/>
  <c r="BL235" i="21"/>
  <c r="BL234" i="21"/>
  <c r="BO224" i="18"/>
  <c r="BK92" i="19"/>
  <c r="BO201" i="21"/>
  <c r="BC41" i="21"/>
  <c r="BC44" i="21" s="1"/>
  <c r="BB35" i="21"/>
  <c r="BB34" i="21"/>
  <c r="AY189" i="19"/>
  <c r="AY150" i="19"/>
  <c r="BF164" i="18"/>
  <c r="BF165" i="18" s="1"/>
  <c r="BF68" i="18" s="1"/>
  <c r="BF156" i="18"/>
  <c r="BF56" i="18" s="1"/>
  <c r="BF58" i="18" s="1"/>
  <c r="BF110" i="18"/>
  <c r="BH110" i="18" s="1"/>
  <c r="BL195" i="19"/>
  <c r="BL236" i="21"/>
  <c r="BP234" i="20"/>
  <c r="BP233" i="20"/>
  <c r="BP235" i="20" s="1"/>
  <c r="AZ244" i="20"/>
  <c r="BM224" i="21"/>
  <c r="BJ41" i="19"/>
  <c r="BJ9" i="21"/>
  <c r="BK6" i="21"/>
  <c r="BN199" i="19"/>
  <c r="BI42" i="21"/>
  <c r="BI217" i="19"/>
  <c r="BI218" i="19"/>
  <c r="BE118" i="18"/>
  <c r="BE55" i="18"/>
  <c r="BE58" i="18" s="1"/>
  <c r="BE112" i="18"/>
  <c r="BN224" i="20"/>
  <c r="BN222" i="20"/>
  <c r="BO226" i="18"/>
  <c r="BK215" i="19"/>
  <c r="BK217" i="19" s="1"/>
  <c r="BK218" i="18"/>
  <c r="BJ99" i="21"/>
  <c r="AY144" i="19"/>
  <c r="AY183" i="19"/>
  <c r="BL229" i="19"/>
  <c r="BL227" i="19"/>
  <c r="BH225" i="19"/>
  <c r="BH224" i="19"/>
  <c r="BL101" i="21"/>
  <c r="BH138" i="18"/>
  <c r="BH32" i="18" s="1"/>
  <c r="BH158" i="18"/>
  <c r="BO6" i="20"/>
  <c r="BI95" i="19"/>
  <c r="AY142" i="19"/>
  <c r="AY181" i="19"/>
  <c r="BI221" i="19"/>
  <c r="BG26" i="19"/>
  <c r="BH95" i="21"/>
  <c r="BO96" i="21"/>
  <c r="BP96" i="21" s="1"/>
  <c r="BP202" i="19"/>
  <c r="BR202" i="19"/>
  <c r="BI4" i="19"/>
  <c r="BI6" i="19" s="1"/>
  <c r="BJ3" i="19"/>
  <c r="BJ229" i="21"/>
  <c r="BJ213" i="21"/>
  <c r="BK207" i="21"/>
  <c r="BH94" i="20"/>
  <c r="BG43" i="20"/>
  <c r="BG103" i="20"/>
  <c r="BG26" i="20" s="1"/>
  <c r="BB241" i="18"/>
  <c r="BA33" i="19"/>
  <c r="BA32" i="19" s="1"/>
  <c r="BA29" i="19" s="1"/>
  <c r="BA119" i="19" s="1"/>
  <c r="BA30" i="19"/>
  <c r="BM200" i="19"/>
  <c r="BO225" i="20"/>
  <c r="BO228" i="20" s="1"/>
  <c r="BQ204" i="20"/>
  <c r="BR204" i="20" s="1"/>
  <c r="BM227" i="19"/>
  <c r="BM228" i="19" s="1"/>
  <c r="BN102" i="20"/>
  <c r="BK99" i="21"/>
  <c r="BN236" i="21"/>
  <c r="BD43" i="18"/>
  <c r="BD46" i="18" s="1"/>
  <c r="BD117" i="18"/>
  <c r="BD214" i="18"/>
  <c r="BD194" i="18"/>
  <c r="BD197" i="18"/>
  <c r="BD192" i="18" s="1"/>
  <c r="BJ207" i="19"/>
  <c r="BJ215" i="19"/>
  <c r="BJ216" i="19" s="1"/>
  <c r="AY180" i="19"/>
  <c r="AY141" i="19"/>
  <c r="BL43" i="21"/>
  <c r="BI216" i="19"/>
  <c r="BM209" i="20"/>
  <c r="BP224" i="20"/>
  <c r="BQ227" i="21"/>
  <c r="BQ226" i="21"/>
  <c r="BE43" i="18"/>
  <c r="BE46" i="18" s="1"/>
  <c r="BE117" i="18"/>
  <c r="BQ228" i="21"/>
  <c r="BI232" i="21"/>
  <c r="BI231" i="21"/>
  <c r="BC18" i="20"/>
  <c r="BC17" i="20" s="1"/>
  <c r="BC12" i="20" s="1"/>
  <c r="BC16" i="20"/>
  <c r="BC120" i="20" s="1"/>
  <c r="BQ196" i="19"/>
  <c r="BO234" i="21"/>
  <c r="BL9" i="18"/>
  <c r="BL27" i="18" s="1"/>
  <c r="BM6" i="18"/>
  <c r="BO87" i="19"/>
  <c r="AZ36" i="19"/>
  <c r="AZ37" i="19"/>
  <c r="BE240" i="21"/>
  <c r="BE241" i="21" s="1"/>
  <c r="BE240" i="20"/>
  <c r="BE241" i="20" s="1"/>
  <c r="BE234" i="19"/>
  <c r="BE235" i="19" s="1"/>
  <c r="BE19" i="18"/>
  <c r="BF8" i="18"/>
  <c r="BF11" i="18" s="1"/>
  <c r="BF18" i="18" s="1"/>
  <c r="BJ59" i="20"/>
  <c r="BM140" i="18"/>
  <c r="BN167" i="18"/>
  <c r="BQ205" i="20"/>
  <c r="BL96" i="20"/>
  <c r="BA85" i="21"/>
  <c r="BA86" i="21" s="1"/>
  <c r="BK96" i="20"/>
  <c r="BN208" i="21"/>
  <c r="BK136" i="18"/>
  <c r="BK163" i="18" s="1"/>
  <c r="BP235" i="21"/>
  <c r="BQ211" i="21"/>
  <c r="BR211" i="21" s="1"/>
  <c r="BI135" i="18"/>
  <c r="BI162" i="18" s="1"/>
  <c r="BI144" i="18"/>
  <c r="BI153" i="18"/>
  <c r="BJ171" i="18"/>
  <c r="BB119" i="18"/>
  <c r="BB67" i="18"/>
  <c r="BB70" i="18" s="1"/>
  <c r="BI131" i="18"/>
  <c r="BI174" i="18"/>
  <c r="BA138" i="21"/>
  <c r="BA139" i="21" s="1"/>
  <c r="BA140" i="21" s="1"/>
  <c r="BA135" i="21"/>
  <c r="BP92" i="21"/>
  <c r="BH226" i="19"/>
  <c r="AY168" i="19"/>
  <c r="AY179" i="19"/>
  <c r="AY38" i="19"/>
  <c r="AY140" i="19"/>
  <c r="BQ233" i="21"/>
  <c r="BQ234" i="21" s="1"/>
  <c r="BC202" i="18"/>
  <c r="BC212" i="18"/>
  <c r="BC207" i="18"/>
  <c r="BC211" i="18"/>
  <c r="BC206" i="18"/>
  <c r="BC205" i="18"/>
  <c r="BC210" i="18"/>
  <c r="BC208" i="18"/>
  <c r="BC204" i="18"/>
  <c r="BC209" i="18"/>
  <c r="BD240" i="18" s="1"/>
  <c r="BC213" i="18"/>
  <c r="BC203" i="18"/>
  <c r="BJ89" i="19"/>
  <c r="BJ93" i="19"/>
  <c r="BI5" i="20"/>
  <c r="BB242" i="21"/>
  <c r="BB242" i="20"/>
  <c r="BB236" i="19"/>
  <c r="BP223" i="20"/>
  <c r="BB35" i="20"/>
  <c r="BB34" i="20" s="1"/>
  <c r="BC41" i="20"/>
  <c r="BC44" i="20" s="1"/>
  <c r="BC119" i="18"/>
  <c r="BC67" i="18"/>
  <c r="BC70" i="18" s="1"/>
  <c r="BM145" i="18"/>
  <c r="BM154" i="18"/>
  <c r="BN172" i="18"/>
  <c r="BD120" i="18"/>
  <c r="AY62" i="18"/>
  <c r="AY54" i="18"/>
  <c r="BH71" i="19"/>
  <c r="AZ48" i="19"/>
  <c r="AZ45" i="19"/>
  <c r="AY72" i="18"/>
  <c r="AY73" i="18" s="1"/>
  <c r="AZ26" i="18"/>
  <c r="AZ29" i="18" s="1"/>
  <c r="AZ35" i="18" s="1"/>
  <c r="BK41" i="19"/>
  <c r="AY185" i="19"/>
  <c r="AY68" i="19"/>
  <c r="AY146" i="19"/>
  <c r="BK223" i="19"/>
  <c r="BK225" i="19" s="1"/>
  <c r="AY184" i="19"/>
  <c r="AY145" i="19"/>
  <c r="BQ69" i="18"/>
  <c r="BA32" i="21"/>
  <c r="BA30" i="21"/>
  <c r="BA14" i="21" s="1"/>
  <c r="BA13" i="21" s="1"/>
  <c r="BN98" i="20"/>
  <c r="BB242" i="18"/>
  <c r="BQ206" i="20"/>
  <c r="BR206" i="20"/>
  <c r="BB120" i="18"/>
  <c r="BL201" i="19"/>
  <c r="BG165" i="18"/>
  <c r="BG68" i="18" s="1"/>
  <c r="BJ132" i="18"/>
  <c r="BJ159" i="18" s="1"/>
  <c r="BJ150" i="18"/>
  <c r="BJ141" i="18"/>
  <c r="BK168" i="18"/>
  <c r="BJ174" i="18"/>
  <c r="BP90" i="19"/>
  <c r="AY151" i="19"/>
  <c r="AY190" i="19"/>
  <c r="BO208" i="20"/>
  <c r="BC184" i="18"/>
  <c r="BC191" i="18"/>
  <c r="BC183" i="18"/>
  <c r="BC190" i="18"/>
  <c r="BC198" i="18"/>
  <c r="BC195" i="18"/>
  <c r="BC182" i="18"/>
  <c r="BC181" i="18"/>
  <c r="BC188" i="18"/>
  <c r="BC187" i="18"/>
  <c r="BC180" i="18"/>
  <c r="BC189" i="18"/>
  <c r="BC186" i="18"/>
  <c r="BC20" i="18"/>
  <c r="BC185" i="18"/>
  <c r="BP196" i="19"/>
  <c r="BR196" i="19" s="1"/>
  <c r="BO95" i="20"/>
  <c r="BO197" i="19"/>
  <c r="BO102" i="21"/>
  <c r="BP102" i="21" s="1"/>
  <c r="BP236" i="20"/>
  <c r="BE125" i="18"/>
  <c r="BH111" i="18"/>
  <c r="BJ111" i="18" s="1"/>
  <c r="BJ151" i="18"/>
  <c r="BJ133" i="18"/>
  <c r="BJ160" i="18" s="1"/>
  <c r="BJ142" i="18"/>
  <c r="BK169" i="18"/>
  <c r="BQ209" i="21"/>
  <c r="BQ233" i="20"/>
  <c r="BQ235" i="20" s="1"/>
  <c r="BN93" i="20"/>
  <c r="BO93" i="20" s="1"/>
  <c r="BI226" i="19"/>
  <c r="BQ203" i="21"/>
  <c r="AX152" i="19"/>
  <c r="BC239" i="18"/>
  <c r="AX191" i="19"/>
  <c r="AX19" i="19"/>
  <c r="BQ202" i="19"/>
  <c r="BH56" i="19"/>
  <c r="BJ226" i="19"/>
  <c r="BL203" i="19"/>
  <c r="BB22" i="18"/>
  <c r="BK98" i="21"/>
  <c r="BC126" i="18"/>
  <c r="BI147" i="18"/>
  <c r="BI44" i="18" s="1"/>
  <c r="AY186" i="19"/>
  <c r="AY147" i="19"/>
  <c r="BM233" i="21"/>
  <c r="BM236" i="21" s="1"/>
  <c r="BL229" i="20"/>
  <c r="BL232" i="20" s="1"/>
  <c r="BI95" i="21"/>
  <c r="BB46" i="21"/>
  <c r="BB124" i="21" s="1"/>
  <c r="BI100" i="20"/>
  <c r="BP101" i="20"/>
  <c r="BN206" i="19"/>
  <c r="BR225" i="21"/>
  <c r="BR228" i="21" s="1"/>
  <c r="BI220" i="19"/>
  <c r="BC120" i="18"/>
  <c r="BL218" i="18"/>
  <c r="BI230" i="18"/>
  <c r="AZ81" i="19"/>
  <c r="AZ82" i="19"/>
  <c r="BO220" i="18"/>
  <c r="BP220" i="18" s="1"/>
  <c r="BF31" i="18"/>
  <c r="BF34" i="18" s="1"/>
  <c r="BF123" i="18"/>
  <c r="BF116" i="18"/>
  <c r="BI111" i="18"/>
  <c r="AY61" i="18"/>
  <c r="BO236" i="20"/>
  <c r="AY182" i="19"/>
  <c r="AY143" i="19"/>
  <c r="AY53" i="19"/>
  <c r="BP95" i="20"/>
  <c r="AX130" i="19"/>
  <c r="AX133" i="19"/>
  <c r="AX134" i="19" s="1"/>
  <c r="AX135" i="19" s="1"/>
  <c r="AX136" i="19" s="1"/>
  <c r="BN220" i="18"/>
  <c r="BQ101" i="20"/>
  <c r="BQ90" i="19"/>
  <c r="BL99" i="21"/>
  <c r="BA74" i="20"/>
  <c r="BA76" i="20" s="1"/>
  <c r="BA68" i="20"/>
  <c r="BA67" i="20"/>
  <c r="BG112" i="18"/>
  <c r="BG124" i="18"/>
  <c r="BG123" i="18"/>
  <c r="BG31" i="18"/>
  <c r="BG34" i="18" s="1"/>
  <c r="BG125" i="18"/>
  <c r="BG116" i="18"/>
  <c r="BG126" i="18"/>
  <c r="BE126" i="18"/>
  <c r="BN94" i="21"/>
  <c r="BR94" i="21" s="1"/>
  <c r="BO206" i="19"/>
  <c r="BD119" i="18"/>
  <c r="BD67" i="18"/>
  <c r="BD70" i="18" s="1"/>
  <c r="BH8" i="19"/>
  <c r="BM92" i="20"/>
  <c r="BA242" i="21"/>
  <c r="BA242" i="20"/>
  <c r="BA236" i="19"/>
  <c r="BJ7" i="21"/>
  <c r="BK4" i="21"/>
  <c r="BB52" i="20"/>
  <c r="BB51" i="20" s="1"/>
  <c r="BB58" i="20"/>
  <c r="BB60" i="20" s="1"/>
  <c r="AZ245" i="21"/>
  <c r="AZ244" i="21"/>
  <c r="BC240" i="18"/>
  <c r="BO4" i="20"/>
  <c r="BP87" i="19"/>
  <c r="BN228" i="18"/>
  <c r="BH75" i="20"/>
  <c r="BN221" i="21"/>
  <c r="BN222" i="21"/>
  <c r="BL91" i="19"/>
  <c r="BN219" i="18"/>
  <c r="BN43" i="21"/>
  <c r="BN223" i="18"/>
  <c r="BO223" i="18" s="1"/>
  <c r="BC241" i="18"/>
  <c r="BL99" i="20"/>
  <c r="BE124" i="18"/>
  <c r="BL92" i="20"/>
  <c r="BJ219" i="19"/>
  <c r="BK198" i="19"/>
  <c r="BP97" i="19"/>
  <c r="BQ97" i="19" s="1"/>
  <c r="BI109" i="18"/>
  <c r="BL109" i="18" s="1"/>
  <c r="BQ94" i="21"/>
  <c r="BH155" i="18"/>
  <c r="BH156" i="18" s="1"/>
  <c r="BH56" i="18" s="1"/>
  <c r="BQ212" i="20"/>
  <c r="BN205" i="19"/>
  <c r="BI75" i="21"/>
  <c r="BB58" i="21"/>
  <c r="BB60" i="21" s="1"/>
  <c r="BB52" i="21"/>
  <c r="BB51" i="21"/>
  <c r="BO93" i="21"/>
  <c r="BP93" i="21" s="1"/>
  <c r="BL97" i="21"/>
  <c r="BR212" i="20"/>
  <c r="BN87" i="19"/>
  <c r="BL94" i="19"/>
  <c r="BM219" i="19" l="1"/>
  <c r="BM221" i="19" s="1"/>
  <c r="BM220" i="19"/>
  <c r="BQ93" i="20"/>
  <c r="BR95" i="20"/>
  <c r="BH117" i="18"/>
  <c r="BH43" i="18"/>
  <c r="BH46" i="18" s="1"/>
  <c r="BH124" i="18"/>
  <c r="BH112" i="18"/>
  <c r="BH126" i="18" s="1"/>
  <c r="BH125" i="18"/>
  <c r="BM110" i="18"/>
  <c r="BB135" i="20"/>
  <c r="BB139" i="20"/>
  <c r="BE120" i="18"/>
  <c r="BQ226" i="18"/>
  <c r="BR226" i="18" s="1"/>
  <c r="BR236" i="21"/>
  <c r="BJ118" i="18"/>
  <c r="BJ55" i="18"/>
  <c r="BR96" i="21"/>
  <c r="BL116" i="18"/>
  <c r="BL31" i="18"/>
  <c r="BL123" i="18"/>
  <c r="BR235" i="21"/>
  <c r="BR233" i="21"/>
  <c r="BR234" i="21" s="1"/>
  <c r="BQ197" i="19"/>
  <c r="BR97" i="19"/>
  <c r="BO213" i="20"/>
  <c r="BP226" i="20"/>
  <c r="BP228" i="20"/>
  <c r="BM96" i="19"/>
  <c r="BN96" i="19"/>
  <c r="BL216" i="19"/>
  <c r="BL215" i="19"/>
  <c r="BL207" i="19"/>
  <c r="BA244" i="21"/>
  <c r="BA245" i="21" s="1"/>
  <c r="AY191" i="19"/>
  <c r="AY19" i="19"/>
  <c r="BK219" i="19"/>
  <c r="BK220" i="19"/>
  <c r="BN198" i="19"/>
  <c r="BK151" i="18"/>
  <c r="BK142" i="18"/>
  <c r="BK133" i="18"/>
  <c r="BK160" i="18"/>
  <c r="BL169" i="18"/>
  <c r="BQ87" i="19"/>
  <c r="BH25" i="19"/>
  <c r="BQ95" i="20"/>
  <c r="BN145" i="18"/>
  <c r="BN154" i="18"/>
  <c r="BO172" i="18"/>
  <c r="BP43" i="21"/>
  <c r="BR197" i="19"/>
  <c r="BA80" i="19"/>
  <c r="BA79" i="19"/>
  <c r="BB24" i="19"/>
  <c r="BB27" i="19" s="1"/>
  <c r="BJ222" i="19"/>
  <c r="BJ221" i="19"/>
  <c r="BP226" i="18"/>
  <c r="BK75" i="21"/>
  <c r="BD184" i="18"/>
  <c r="BD191" i="18"/>
  <c r="BD183" i="18"/>
  <c r="BD190" i="18"/>
  <c r="BD198" i="18"/>
  <c r="BD195" i="18"/>
  <c r="BD182" i="18"/>
  <c r="BD189" i="18"/>
  <c r="BD188" i="18"/>
  <c r="BD180" i="18"/>
  <c r="BD181" i="18"/>
  <c r="BD186" i="18"/>
  <c r="BD20" i="18"/>
  <c r="BD185" i="18"/>
  <c r="BD187" i="18"/>
  <c r="BK95" i="19"/>
  <c r="BM59" i="20"/>
  <c r="BP100" i="21"/>
  <c r="BJ220" i="19"/>
  <c r="BA69" i="20"/>
  <c r="BA70" i="20" s="1"/>
  <c r="BM101" i="21"/>
  <c r="BO98" i="20"/>
  <c r="BC242" i="18"/>
  <c r="BK59" i="20"/>
  <c r="BB36" i="21"/>
  <c r="BB37" i="21"/>
  <c r="BA76" i="19"/>
  <c r="BB15" i="19"/>
  <c r="BB115" i="19" s="1"/>
  <c r="BB17" i="19"/>
  <c r="BJ8" i="19"/>
  <c r="BK5" i="19"/>
  <c r="BR205" i="20"/>
  <c r="BK7" i="21"/>
  <c r="BL4" i="21"/>
  <c r="AZ55" i="19"/>
  <c r="AZ57" i="19" s="1"/>
  <c r="AZ49" i="19"/>
  <c r="AZ50" i="19"/>
  <c r="BM230" i="18"/>
  <c r="BM235" i="21"/>
  <c r="BM234" i="21"/>
  <c r="BF240" i="21"/>
  <c r="BF241" i="21" s="1"/>
  <c r="BF240" i="20"/>
  <c r="BF241" i="20" s="1"/>
  <c r="BF234" i="19"/>
  <c r="BF235" i="19" s="1"/>
  <c r="BF19" i="18"/>
  <c r="BG8" i="18"/>
  <c r="BG11" i="18" s="1"/>
  <c r="BG18" i="18" s="1"/>
  <c r="BA244" i="20"/>
  <c r="BA245" i="20" s="1"/>
  <c r="BE214" i="18"/>
  <c r="BE194" i="18"/>
  <c r="BE197" i="18"/>
  <c r="BE192" i="18" s="1"/>
  <c r="BL41" i="19"/>
  <c r="BM91" i="19"/>
  <c r="BK224" i="19"/>
  <c r="BM222" i="19"/>
  <c r="BN223" i="21"/>
  <c r="BN224" i="21"/>
  <c r="BG67" i="18"/>
  <c r="BG70" i="18" s="1"/>
  <c r="BG119" i="18"/>
  <c r="BG120" i="18" s="1"/>
  <c r="BQ100" i="21"/>
  <c r="BR100" i="21" s="1"/>
  <c r="BL223" i="19"/>
  <c r="BL225" i="19" s="1"/>
  <c r="BM201" i="19"/>
  <c r="BQ199" i="19"/>
  <c r="BR236" i="20"/>
  <c r="BK109" i="18"/>
  <c r="BN97" i="20"/>
  <c r="BQ96" i="21"/>
  <c r="BQ228" i="18"/>
  <c r="BA79" i="20"/>
  <c r="BA82" i="20"/>
  <c r="BA81" i="20" s="1"/>
  <c r="BA78" i="20" s="1"/>
  <c r="BA127" i="20" s="1"/>
  <c r="BA134" i="20" s="1"/>
  <c r="BA141" i="20" s="1"/>
  <c r="BR45" i="18"/>
  <c r="BK110" i="18"/>
  <c r="BN110" i="18" s="1"/>
  <c r="BD212" i="18"/>
  <c r="BD207" i="18"/>
  <c r="BD211" i="18"/>
  <c r="BD206" i="18"/>
  <c r="BE239" i="18" s="1"/>
  <c r="BD210" i="18"/>
  <c r="BD208" i="18"/>
  <c r="BD204" i="18"/>
  <c r="BD209" i="18"/>
  <c r="BD213" i="18"/>
  <c r="BD202" i="18"/>
  <c r="BD205" i="18"/>
  <c r="BD203" i="18"/>
  <c r="BD242" i="18" s="1"/>
  <c r="BL228" i="19"/>
  <c r="BL230" i="19"/>
  <c r="BE119" i="18"/>
  <c r="BE67" i="18"/>
  <c r="BE70" i="18" s="1"/>
  <c r="BK9" i="21"/>
  <c r="BL6" i="21"/>
  <c r="BC50" i="21"/>
  <c r="BC47" i="21"/>
  <c r="BC49" i="21"/>
  <c r="BC46" i="21" s="1"/>
  <c r="BC124" i="21" s="1"/>
  <c r="BL173" i="18"/>
  <c r="BN234" i="21"/>
  <c r="BN235" i="21"/>
  <c r="BI8" i="19"/>
  <c r="BR233" i="20"/>
  <c r="BI7" i="20"/>
  <c r="BI9" i="20"/>
  <c r="BA114" i="19"/>
  <c r="BH118" i="18"/>
  <c r="BH55" i="18"/>
  <c r="BH58" i="18" s="1"/>
  <c r="BL59" i="20"/>
  <c r="BJ110" i="18"/>
  <c r="BL110" i="18" s="1"/>
  <c r="BP4" i="20"/>
  <c r="BQ228" i="20"/>
  <c r="BQ227" i="20"/>
  <c r="BO96" i="19"/>
  <c r="BB66" i="21"/>
  <c r="BB63" i="21"/>
  <c r="BP199" i="19"/>
  <c r="BR87" i="19"/>
  <c r="BL92" i="19"/>
  <c r="BL111" i="18"/>
  <c r="BM229" i="20"/>
  <c r="BO209" i="20"/>
  <c r="BO229" i="20" s="1"/>
  <c r="BM213" i="20"/>
  <c r="BL230" i="20"/>
  <c r="BL231" i="20"/>
  <c r="BC114" i="21"/>
  <c r="BC80" i="21" s="1"/>
  <c r="BC119" i="21"/>
  <c r="BC111" i="21"/>
  <c r="BC64" i="21" s="1"/>
  <c r="BC108" i="21"/>
  <c r="BC48" i="21" s="1"/>
  <c r="BC118" i="21"/>
  <c r="BC115" i="21"/>
  <c r="BC112" i="21"/>
  <c r="BC113" i="21"/>
  <c r="BC109" i="21"/>
  <c r="BC117" i="21"/>
  <c r="BC31" i="21" s="1"/>
  <c r="BC110" i="21"/>
  <c r="BC116" i="21"/>
  <c r="BK132" i="18"/>
  <c r="BK150" i="18"/>
  <c r="BK141" i="18"/>
  <c r="BK159" i="18" s="1"/>
  <c r="BL168" i="18"/>
  <c r="BK174" i="18"/>
  <c r="BP6" i="20"/>
  <c r="BC19" i="21"/>
  <c r="BC243" i="21" s="1"/>
  <c r="BC246" i="21" s="1"/>
  <c r="BC247" i="21" s="1"/>
  <c r="BC33" i="21"/>
  <c r="BD8" i="21"/>
  <c r="BD11" i="21" s="1"/>
  <c r="BB244" i="20"/>
  <c r="BB245" i="20" s="1"/>
  <c r="BL230" i="18"/>
  <c r="BA40" i="19"/>
  <c r="BA42" i="19" s="1"/>
  <c r="BA35" i="19"/>
  <c r="BO221" i="21"/>
  <c r="BP201" i="21"/>
  <c r="BR224" i="20"/>
  <c r="BK89" i="19"/>
  <c r="BQ93" i="21"/>
  <c r="BR93" i="21" s="1"/>
  <c r="BF125" i="18"/>
  <c r="BN230" i="19"/>
  <c r="BO101" i="21"/>
  <c r="BP101" i="21" s="1"/>
  <c r="BM195" i="19"/>
  <c r="BN195" i="19" s="1"/>
  <c r="BN140" i="18"/>
  <c r="BO167" i="18"/>
  <c r="BM9" i="18"/>
  <c r="BM27" i="18" s="1"/>
  <c r="BN6" i="18"/>
  <c r="BL136" i="18"/>
  <c r="BL163" i="18" s="1"/>
  <c r="BN209" i="20"/>
  <c r="BK111" i="18"/>
  <c r="BN111" i="18" s="1"/>
  <c r="AZ159" i="19"/>
  <c r="AZ163" i="19"/>
  <c r="AZ158" i="19"/>
  <c r="AZ156" i="19"/>
  <c r="AZ157" i="19"/>
  <c r="AZ160" i="19"/>
  <c r="AZ161" i="19"/>
  <c r="AZ162" i="19"/>
  <c r="AZ167" i="19"/>
  <c r="AZ164" i="19"/>
  <c r="AZ165" i="19"/>
  <c r="AZ166" i="19"/>
  <c r="BH34" i="18"/>
  <c r="BP93" i="20"/>
  <c r="BI59" i="21"/>
  <c r="BI103" i="21"/>
  <c r="BI26" i="21" s="1"/>
  <c r="BI125" i="18"/>
  <c r="BI124" i="18"/>
  <c r="BI123" i="18"/>
  <c r="BI112" i="18"/>
  <c r="BI126" i="18" s="1"/>
  <c r="BI31" i="18"/>
  <c r="BI34" i="18" s="1"/>
  <c r="BI116" i="18"/>
  <c r="BC33" i="20"/>
  <c r="BD8" i="20"/>
  <c r="BD11" i="20" s="1"/>
  <c r="BC19" i="20"/>
  <c r="BC243" i="20" s="1"/>
  <c r="BC246" i="20" s="1"/>
  <c r="BC247" i="20" s="1"/>
  <c r="BI138" i="18"/>
  <c r="BI32" i="18" s="1"/>
  <c r="BI158" i="18"/>
  <c r="BJ131" i="18"/>
  <c r="BM230" i="19"/>
  <c r="BA46" i="19"/>
  <c r="BB53" i="21"/>
  <c r="BB54" i="21"/>
  <c r="BN92" i="20"/>
  <c r="BR226" i="21"/>
  <c r="BR227" i="21"/>
  <c r="BJ95" i="19"/>
  <c r="BJ56" i="19" s="1"/>
  <c r="BH59" i="21"/>
  <c r="BH103" i="21"/>
  <c r="BH26" i="21" s="1"/>
  <c r="BJ123" i="18"/>
  <c r="BJ116" i="18"/>
  <c r="BJ31" i="18"/>
  <c r="BL98" i="21"/>
  <c r="AZ168" i="21"/>
  <c r="AZ169" i="21"/>
  <c r="AZ162" i="21"/>
  <c r="AZ171" i="21"/>
  <c r="AZ163" i="21"/>
  <c r="AZ166" i="21"/>
  <c r="AZ172" i="21"/>
  <c r="AZ164" i="21"/>
  <c r="AZ170" i="21"/>
  <c r="AZ173" i="21"/>
  <c r="AZ165" i="21"/>
  <c r="AZ167" i="21"/>
  <c r="AZ36" i="18"/>
  <c r="AZ37" i="18"/>
  <c r="AZ39" i="18"/>
  <c r="AZ41" i="18" s="1"/>
  <c r="AZ47" i="18" s="1"/>
  <c r="BD239" i="18"/>
  <c r="BM149" i="18"/>
  <c r="BM97" i="21"/>
  <c r="BR224" i="18"/>
  <c r="AZ239" i="19"/>
  <c r="BN109" i="18"/>
  <c r="BR93" i="20"/>
  <c r="BM229" i="19"/>
  <c r="BQ235" i="21"/>
  <c r="BQ225" i="20"/>
  <c r="BQ226" i="20" s="1"/>
  <c r="BB244" i="21"/>
  <c r="BO208" i="21"/>
  <c r="BR223" i="20"/>
  <c r="BI118" i="18"/>
  <c r="BI55" i="18"/>
  <c r="BN203" i="19"/>
  <c r="BJ42" i="21"/>
  <c r="BM99" i="21"/>
  <c r="BH43" i="20"/>
  <c r="BI94" i="20"/>
  <c r="BJ94" i="20" s="1"/>
  <c r="BH103" i="20"/>
  <c r="BH26" i="20" s="1"/>
  <c r="BP197" i="19"/>
  <c r="BN218" i="18"/>
  <c r="BK230" i="18"/>
  <c r="BQ92" i="21"/>
  <c r="AY65" i="19"/>
  <c r="AY70" i="19"/>
  <c r="AY72" i="19" s="1"/>
  <c r="AY64" i="19"/>
  <c r="BO97" i="20"/>
  <c r="BP97" i="20" s="1"/>
  <c r="BQ220" i="18"/>
  <c r="BR220" i="18" s="1"/>
  <c r="BF124" i="18"/>
  <c r="BI75" i="20"/>
  <c r="BO219" i="18"/>
  <c r="BP219" i="18" s="1"/>
  <c r="BQ219" i="18" s="1"/>
  <c r="BP228" i="18"/>
  <c r="BR228" i="18" s="1"/>
  <c r="BJ135" i="18"/>
  <c r="BJ162" i="18" s="1"/>
  <c r="BJ144" i="18"/>
  <c r="BJ153" i="18"/>
  <c r="BK171" i="18"/>
  <c r="BN101" i="21"/>
  <c r="BK218" i="19"/>
  <c r="BN96" i="20"/>
  <c r="AZ170" i="20"/>
  <c r="AZ163" i="20"/>
  <c r="AZ171" i="20"/>
  <c r="AZ164" i="20"/>
  <c r="AZ172" i="20"/>
  <c r="AZ173" i="20"/>
  <c r="AZ166" i="20"/>
  <c r="AZ167" i="20"/>
  <c r="AZ169" i="20"/>
  <c r="AZ162" i="20"/>
  <c r="AZ168" i="20"/>
  <c r="AZ165" i="20"/>
  <c r="BI26" i="19"/>
  <c r="BI98" i="19"/>
  <c r="BI71" i="19" s="1"/>
  <c r="BJ88" i="19"/>
  <c r="BK226" i="19"/>
  <c r="BR101" i="20"/>
  <c r="BP224" i="18"/>
  <c r="BQ224" i="18" s="1"/>
  <c r="BQ236" i="21"/>
  <c r="BH164" i="18"/>
  <c r="BH165" i="18" s="1"/>
  <c r="BH68" i="18" s="1"/>
  <c r="BI155" i="18"/>
  <c r="BJ155" i="18" s="1"/>
  <c r="BJ232" i="21"/>
  <c r="BJ231" i="21"/>
  <c r="BA238" i="19"/>
  <c r="BC112" i="20"/>
  <c r="BC117" i="20"/>
  <c r="BC31" i="20" s="1"/>
  <c r="BC118" i="20"/>
  <c r="BC109" i="20"/>
  <c r="BC114" i="20"/>
  <c r="BC80" i="20" s="1"/>
  <c r="BC115" i="20"/>
  <c r="BC113" i="20"/>
  <c r="BC108" i="20"/>
  <c r="BC48" i="20" s="1"/>
  <c r="BC111" i="20"/>
  <c r="BC64" i="20" s="1"/>
  <c r="BC116" i="20"/>
  <c r="BC110" i="20"/>
  <c r="BK216" i="19"/>
  <c r="AY152" i="19"/>
  <c r="BJ230" i="21"/>
  <c r="BI43" i="18"/>
  <c r="BI46" i="18" s="1"/>
  <c r="BI117" i="18"/>
  <c r="BI56" i="19"/>
  <c r="BL219" i="19"/>
  <c r="BQ234" i="20"/>
  <c r="BF117" i="18"/>
  <c r="BF43" i="18"/>
  <c r="BF46" i="18" s="1"/>
  <c r="BK93" i="19"/>
  <c r="BJ4" i="19"/>
  <c r="BJ6" i="19" s="1"/>
  <c r="BK3" i="19"/>
  <c r="BJ75" i="20"/>
  <c r="BM136" i="18"/>
  <c r="BM163" i="18" s="1"/>
  <c r="BM99" i="20"/>
  <c r="BN227" i="19"/>
  <c r="BN228" i="19" s="1"/>
  <c r="BO205" i="19"/>
  <c r="BB65" i="20"/>
  <c r="BB62" i="20" s="1"/>
  <c r="BB126" i="20" s="1"/>
  <c r="BB133" i="20" s="1"/>
  <c r="BB66" i="20"/>
  <c r="BB63" i="20"/>
  <c r="BQ102" i="21"/>
  <c r="BR102" i="21" s="1"/>
  <c r="BA29" i="21"/>
  <c r="BA127" i="21" s="1"/>
  <c r="BA134" i="21" s="1"/>
  <c r="BA141" i="21" s="1"/>
  <c r="BQ223" i="20"/>
  <c r="BC47" i="20"/>
  <c r="BC50" i="20"/>
  <c r="BD241" i="18"/>
  <c r="BO102" i="20"/>
  <c r="BJ95" i="21"/>
  <c r="AZ245" i="20"/>
  <c r="BN200" i="19"/>
  <c r="BK100" i="20"/>
  <c r="BJ147" i="18"/>
  <c r="BJ44" i="18" s="1"/>
  <c r="BJ217" i="19"/>
  <c r="BJ218" i="19"/>
  <c r="BO226" i="20"/>
  <c r="BO227" i="20"/>
  <c r="BM94" i="19"/>
  <c r="BR209" i="21"/>
  <c r="BQ224" i="20"/>
  <c r="BP227" i="20"/>
  <c r="BQ236" i="20"/>
  <c r="BQ223" i="18"/>
  <c r="BR223" i="18" s="1"/>
  <c r="BB53" i="20"/>
  <c r="BB54" i="20"/>
  <c r="BF112" i="18"/>
  <c r="BF126" i="18" s="1"/>
  <c r="BB128" i="21"/>
  <c r="BB131" i="21" s="1"/>
  <c r="BP208" i="20"/>
  <c r="BR90" i="19"/>
  <c r="AZ47" i="19"/>
  <c r="AZ44" i="19" s="1"/>
  <c r="AZ120" i="19" s="1"/>
  <c r="BB36" i="20"/>
  <c r="BB37" i="20" s="1"/>
  <c r="BC21" i="18"/>
  <c r="BK229" i="21"/>
  <c r="BK230" i="21"/>
  <c r="BK213" i="21"/>
  <c r="BL207" i="21"/>
  <c r="BK207" i="19"/>
  <c r="BP223" i="18"/>
  <c r="BP206" i="19"/>
  <c r="BQ206" i="19" s="1"/>
  <c r="BJ43" i="20" l="1"/>
  <c r="BJ103" i="20"/>
  <c r="BJ26" i="20" s="1"/>
  <c r="BL117" i="18"/>
  <c r="BL43" i="18"/>
  <c r="BL112" i="18"/>
  <c r="BL125" i="18"/>
  <c r="BL124" i="18"/>
  <c r="BO110" i="18"/>
  <c r="BR110" i="18" s="1"/>
  <c r="BN55" i="18"/>
  <c r="BN118" i="18"/>
  <c r="BO230" i="20"/>
  <c r="BO231" i="20"/>
  <c r="BQ101" i="21"/>
  <c r="BJ164" i="18"/>
  <c r="BJ156" i="18"/>
  <c r="BJ56" i="18" s="1"/>
  <c r="BJ58" i="18" s="1"/>
  <c r="BK155" i="18"/>
  <c r="BK164" i="18" s="1"/>
  <c r="BN215" i="19"/>
  <c r="BN207" i="19"/>
  <c r="BO195" i="19"/>
  <c r="BQ99" i="21"/>
  <c r="BN117" i="18"/>
  <c r="BN43" i="18"/>
  <c r="BB135" i="21"/>
  <c r="BB138" i="21"/>
  <c r="BB139" i="21" s="1"/>
  <c r="AZ195" i="21"/>
  <c r="AZ156" i="21"/>
  <c r="AZ183" i="19"/>
  <c r="AZ144" i="19"/>
  <c r="BQ6" i="20"/>
  <c r="AZ194" i="21"/>
  <c r="AZ155" i="21"/>
  <c r="AZ38" i="21"/>
  <c r="BK75" i="20"/>
  <c r="BL95" i="19"/>
  <c r="AZ182" i="19"/>
  <c r="AZ143" i="19"/>
  <c r="AZ53" i="19"/>
  <c r="BG240" i="21"/>
  <c r="BG241" i="21" s="1"/>
  <c r="BG240" i="20"/>
  <c r="BG241" i="20" s="1"/>
  <c r="BG234" i="19"/>
  <c r="BG235" i="19" s="1"/>
  <c r="BG19" i="18"/>
  <c r="BH8" i="18"/>
  <c r="BH11" i="18" s="1"/>
  <c r="BH18" i="18" s="1"/>
  <c r="BP102" i="20"/>
  <c r="BN136" i="18"/>
  <c r="BN163" i="18" s="1"/>
  <c r="BJ138" i="18"/>
  <c r="BJ32" i="18" s="1"/>
  <c r="BJ158" i="18"/>
  <c r="BJ165" i="18" s="1"/>
  <c r="BJ68" i="18" s="1"/>
  <c r="BO223" i="21"/>
  <c r="BO224" i="21"/>
  <c r="BL118" i="18"/>
  <c r="BL55" i="18"/>
  <c r="BQ97" i="20"/>
  <c r="BR97" i="20" s="1"/>
  <c r="BP209" i="20"/>
  <c r="BP229" i="20" s="1"/>
  <c r="BA159" i="19"/>
  <c r="BA163" i="19"/>
  <c r="BA167" i="19"/>
  <c r="BA157" i="19"/>
  <c r="BA160" i="19"/>
  <c r="BA158" i="19"/>
  <c r="BA161" i="19"/>
  <c r="BA162" i="19"/>
  <c r="BA164" i="19"/>
  <c r="BA156" i="19"/>
  <c r="BA165" i="19"/>
  <c r="BA166" i="19"/>
  <c r="AZ187" i="21"/>
  <c r="AZ148" i="21"/>
  <c r="BB74" i="21"/>
  <c r="BB76" i="21" s="1"/>
  <c r="BB68" i="21"/>
  <c r="BB67" i="21"/>
  <c r="BM117" i="18"/>
  <c r="BM43" i="18"/>
  <c r="BL222" i="19"/>
  <c r="BL221" i="19"/>
  <c r="BE191" i="18"/>
  <c r="BE183" i="18"/>
  <c r="BE190" i="18"/>
  <c r="BE198" i="18"/>
  <c r="BE195" i="18"/>
  <c r="BE182" i="18"/>
  <c r="BE189" i="18"/>
  <c r="BE180" i="18"/>
  <c r="BE188" i="18"/>
  <c r="BE184" i="18"/>
  <c r="BE185" i="18"/>
  <c r="BE181" i="18"/>
  <c r="BE186" i="18"/>
  <c r="BE20" i="18"/>
  <c r="BE187" i="18"/>
  <c r="BO91" i="19"/>
  <c r="BN219" i="19"/>
  <c r="BN221" i="19" s="1"/>
  <c r="BN220" i="19"/>
  <c r="AZ152" i="21"/>
  <c r="AZ191" i="21"/>
  <c r="AZ87" i="21"/>
  <c r="BC58" i="21"/>
  <c r="BC60" i="21" s="1"/>
  <c r="BC52" i="21"/>
  <c r="BC51" i="21" s="1"/>
  <c r="BN99" i="21"/>
  <c r="AY75" i="19"/>
  <c r="AY13" i="19" s="1"/>
  <c r="AY12" i="19" s="1"/>
  <c r="AY77" i="19"/>
  <c r="AY74" i="19" s="1"/>
  <c r="AY122" i="19" s="1"/>
  <c r="BJ125" i="18"/>
  <c r="BO99" i="21"/>
  <c r="BR99" i="21" s="1"/>
  <c r="BQ102" i="20"/>
  <c r="AY66" i="19"/>
  <c r="AY67" i="19"/>
  <c r="BJ126" i="18"/>
  <c r="BK131" i="18"/>
  <c r="BN229" i="20"/>
  <c r="BN213" i="20"/>
  <c r="BO222" i="21"/>
  <c r="BM92" i="19"/>
  <c r="BL100" i="20"/>
  <c r="BO227" i="19"/>
  <c r="BP205" i="19"/>
  <c r="BD41" i="21"/>
  <c r="BD44" i="21" s="1"/>
  <c r="BC35" i="21"/>
  <c r="BC34" i="21"/>
  <c r="AZ189" i="21"/>
  <c r="AZ150" i="21"/>
  <c r="BL155" i="18"/>
  <c r="BL164" i="18" s="1"/>
  <c r="BM173" i="18"/>
  <c r="AZ180" i="19"/>
  <c r="AZ141" i="19"/>
  <c r="BE207" i="18"/>
  <c r="BE211" i="18"/>
  <c r="BE206" i="18"/>
  <c r="BE208" i="18"/>
  <c r="BE204" i="18"/>
  <c r="BE209" i="18"/>
  <c r="BE210" i="18"/>
  <c r="BE213" i="18"/>
  <c r="BE212" i="18"/>
  <c r="BE202" i="18"/>
  <c r="BE205" i="18"/>
  <c r="BE203" i="18"/>
  <c r="BR206" i="19"/>
  <c r="BJ59" i="21"/>
  <c r="BJ103" i="21"/>
  <c r="BJ26" i="21" s="1"/>
  <c r="BA25" i="20"/>
  <c r="BA27" i="20" s="1"/>
  <c r="BA84" i="20"/>
  <c r="BA83" i="20" s="1"/>
  <c r="BA36" i="19"/>
  <c r="BA37" i="19"/>
  <c r="BP200" i="19"/>
  <c r="BJ34" i="18"/>
  <c r="BN9" i="18"/>
  <c r="BN27" i="18" s="1"/>
  <c r="BO6" i="18"/>
  <c r="BA34" i="19"/>
  <c r="AZ150" i="20"/>
  <c r="AZ189" i="20"/>
  <c r="BM223" i="19"/>
  <c r="AZ156" i="20"/>
  <c r="AZ195" i="20"/>
  <c r="BN201" i="19"/>
  <c r="BD22" i="18"/>
  <c r="BO96" i="20"/>
  <c r="BN59" i="20"/>
  <c r="BK118" i="18"/>
  <c r="BK55" i="18"/>
  <c r="BC242" i="21"/>
  <c r="BC242" i="20"/>
  <c r="BC236" i="19"/>
  <c r="BO203" i="19"/>
  <c r="BA45" i="19"/>
  <c r="BA48" i="19"/>
  <c r="BA47" i="19"/>
  <c r="BA44" i="19" s="1"/>
  <c r="BA120" i="19" s="1"/>
  <c r="BR225" i="20"/>
  <c r="BR227" i="20" s="1"/>
  <c r="BD16" i="21"/>
  <c r="BD120" i="21" s="1"/>
  <c r="BD18" i="21"/>
  <c r="BL5" i="19"/>
  <c r="BE241" i="18"/>
  <c r="AZ185" i="21"/>
  <c r="AZ146" i="21"/>
  <c r="AZ158" i="21" s="1"/>
  <c r="AZ174" i="21"/>
  <c r="AZ55" i="21"/>
  <c r="BL75" i="21"/>
  <c r="BO145" i="18"/>
  <c r="BO154" i="18"/>
  <c r="BO163" i="18" s="1"/>
  <c r="BO136" i="18"/>
  <c r="BP172" i="18"/>
  <c r="BL229" i="21"/>
  <c r="BL230" i="21"/>
  <c r="BL213" i="21"/>
  <c r="BM207" i="21"/>
  <c r="BN207" i="21"/>
  <c r="BO207" i="21"/>
  <c r="BK42" i="21"/>
  <c r="BC58" i="20"/>
  <c r="BC60" i="20" s="1"/>
  <c r="BC52" i="20"/>
  <c r="BC51" i="20"/>
  <c r="BJ112" i="18"/>
  <c r="BA168" i="21"/>
  <c r="BA169" i="21"/>
  <c r="BA162" i="21"/>
  <c r="BA166" i="21"/>
  <c r="BA171" i="21"/>
  <c r="BA173" i="21"/>
  <c r="BA165" i="21"/>
  <c r="BA172" i="21"/>
  <c r="BA164" i="21"/>
  <c r="BA170" i="21"/>
  <c r="BA167" i="21"/>
  <c r="BA163" i="21"/>
  <c r="BC49" i="20"/>
  <c r="BC46" i="20" s="1"/>
  <c r="BC125" i="20" s="1"/>
  <c r="BJ124" i="18"/>
  <c r="BO140" i="18"/>
  <c r="BP167" i="18"/>
  <c r="BQ167" i="18" s="1"/>
  <c r="BO92" i="20"/>
  <c r="BQ92" i="20" s="1"/>
  <c r="BM41" i="19"/>
  <c r="AZ157" i="20"/>
  <c r="AZ196" i="20"/>
  <c r="BH67" i="18"/>
  <c r="BH70" i="18" s="1"/>
  <c r="BH119" i="18"/>
  <c r="BH120" i="18" s="1"/>
  <c r="BN99" i="20"/>
  <c r="BQ99" i="20" s="1"/>
  <c r="BO99" i="20"/>
  <c r="BK117" i="18"/>
  <c r="BK43" i="18"/>
  <c r="BQ110" i="18"/>
  <c r="BL159" i="18"/>
  <c r="BL132" i="18"/>
  <c r="BL150" i="18"/>
  <c r="BL141" i="18"/>
  <c r="BM168" i="18"/>
  <c r="BK232" i="21"/>
  <c r="BK231" i="21"/>
  <c r="BK56" i="19"/>
  <c r="BL93" i="19"/>
  <c r="BN230" i="18"/>
  <c r="BN94" i="19"/>
  <c r="BC119" i="20"/>
  <c r="BM111" i="18"/>
  <c r="BO97" i="21"/>
  <c r="BP97" i="21" s="1"/>
  <c r="BR101" i="21"/>
  <c r="BO198" i="19"/>
  <c r="BP198" i="19" s="1"/>
  <c r="BL217" i="19"/>
  <c r="BL218" i="19"/>
  <c r="AZ187" i="20"/>
  <c r="AZ148" i="20"/>
  <c r="BC7" i="19"/>
  <c r="BC10" i="19" s="1"/>
  <c r="BB78" i="19"/>
  <c r="BN116" i="18"/>
  <c r="BN31" i="18"/>
  <c r="BN125" i="18"/>
  <c r="BN123" i="18"/>
  <c r="BN112" i="18"/>
  <c r="BN124" i="18"/>
  <c r="BC128" i="21"/>
  <c r="BC131" i="21" s="1"/>
  <c r="BK221" i="19"/>
  <c r="BK222" i="19"/>
  <c r="BL9" i="21"/>
  <c r="BM6" i="21"/>
  <c r="BQ43" i="21"/>
  <c r="BR92" i="21"/>
  <c r="BN149" i="18"/>
  <c r="BO218" i="18"/>
  <c r="BD21" i="18"/>
  <c r="BN97" i="21"/>
  <c r="AZ51" i="19"/>
  <c r="AZ52" i="19"/>
  <c r="BM98" i="21"/>
  <c r="BM230" i="20"/>
  <c r="BM231" i="20"/>
  <c r="AZ193" i="20"/>
  <c r="AZ154" i="20"/>
  <c r="BM232" i="20"/>
  <c r="AZ48" i="18"/>
  <c r="AZ49" i="18" s="1"/>
  <c r="AZ51" i="18"/>
  <c r="AZ53" i="18" s="1"/>
  <c r="AZ59" i="18" s="1"/>
  <c r="AZ149" i="20"/>
  <c r="AZ71" i="20"/>
  <c r="AZ188" i="20"/>
  <c r="BI103" i="20"/>
  <c r="BI26" i="20" s="1"/>
  <c r="BI43" i="20"/>
  <c r="BK94" i="20"/>
  <c r="BB169" i="21"/>
  <c r="BB162" i="21"/>
  <c r="BB170" i="21"/>
  <c r="BB166" i="21"/>
  <c r="BB172" i="21"/>
  <c r="BB164" i="21"/>
  <c r="BB171" i="21"/>
  <c r="BB173" i="21"/>
  <c r="BB163" i="21"/>
  <c r="BB168" i="21"/>
  <c r="BB165" i="21"/>
  <c r="BB167" i="21"/>
  <c r="AZ151" i="21"/>
  <c r="AZ190" i="21"/>
  <c r="BD16" i="20"/>
  <c r="BD120" i="20" s="1"/>
  <c r="BD17" i="20"/>
  <c r="BD12" i="20" s="1"/>
  <c r="BD18" i="20"/>
  <c r="AZ189" i="19"/>
  <c r="AZ150" i="19"/>
  <c r="BP92" i="20"/>
  <c r="BI42" i="20"/>
  <c r="BP99" i="20"/>
  <c r="AZ151" i="20"/>
  <c r="AZ190" i="20"/>
  <c r="BI119" i="18"/>
  <c r="BI67" i="18"/>
  <c r="BB33" i="19"/>
  <c r="BB32" i="19" s="1"/>
  <c r="BB30" i="19"/>
  <c r="BQ4" i="20"/>
  <c r="AZ181" i="19"/>
  <c r="AZ142" i="19"/>
  <c r="AZ192" i="21"/>
  <c r="AZ153" i="21"/>
  <c r="BB16" i="19"/>
  <c r="BB11" i="19" s="1"/>
  <c r="BJ117" i="18"/>
  <c r="BJ43" i="18"/>
  <c r="BJ46" i="18" s="1"/>
  <c r="BP110" i="18"/>
  <c r="BF194" i="18"/>
  <c r="BF214" i="18"/>
  <c r="BF197" i="18"/>
  <c r="BF192" i="18" s="1"/>
  <c r="BP208" i="21"/>
  <c r="AZ191" i="20"/>
  <c r="AZ152" i="20"/>
  <c r="AZ87" i="20"/>
  <c r="BB245" i="21"/>
  <c r="AZ188" i="21"/>
  <c r="AZ149" i="21"/>
  <c r="AZ71" i="21"/>
  <c r="BD41" i="20"/>
  <c r="BD44" i="20" s="1"/>
  <c r="BC34" i="20"/>
  <c r="BC35" i="20"/>
  <c r="AZ149" i="19"/>
  <c r="AZ83" i="19"/>
  <c r="AZ188" i="19"/>
  <c r="BC22" i="18"/>
  <c r="BO201" i="19"/>
  <c r="BJ5" i="20"/>
  <c r="BE240" i="18"/>
  <c r="AZ63" i="19"/>
  <c r="AZ60" i="19"/>
  <c r="BB140" i="20"/>
  <c r="BR199" i="19"/>
  <c r="AZ185" i="19"/>
  <c r="AZ68" i="19"/>
  <c r="AZ146" i="19"/>
  <c r="AZ184" i="19"/>
  <c r="AZ145" i="19"/>
  <c r="BF67" i="18"/>
  <c r="BF70" i="18" s="1"/>
  <c r="BF119" i="18"/>
  <c r="BF120" i="18" s="1"/>
  <c r="BN229" i="19"/>
  <c r="AZ186" i="21"/>
  <c r="AZ147" i="21"/>
  <c r="AZ140" i="19"/>
  <c r="AZ152" i="19" s="1"/>
  <c r="AZ168" i="19"/>
  <c r="AZ179" i="19"/>
  <c r="AZ38" i="19"/>
  <c r="BA81" i="19"/>
  <c r="BA82" i="19"/>
  <c r="BO232" i="20"/>
  <c r="BO200" i="19"/>
  <c r="AZ147" i="20"/>
  <c r="AZ186" i="20"/>
  <c r="AZ186" i="19"/>
  <c r="AZ147" i="19"/>
  <c r="BP96" i="19"/>
  <c r="BL224" i="19"/>
  <c r="BP221" i="21"/>
  <c r="BQ201" i="21"/>
  <c r="BK4" i="19"/>
  <c r="BK6" i="19" s="1"/>
  <c r="BL3" i="19"/>
  <c r="BP96" i="20"/>
  <c r="BP59" i="20" s="1"/>
  <c r="BJ98" i="19"/>
  <c r="BJ71" i="19" s="1"/>
  <c r="BJ26" i="19"/>
  <c r="BK88" i="19"/>
  <c r="BK95" i="21"/>
  <c r="AZ185" i="20"/>
  <c r="AZ174" i="20"/>
  <c r="AZ146" i="20"/>
  <c r="AZ158" i="20" s="1"/>
  <c r="AZ55" i="20"/>
  <c r="BR219" i="18"/>
  <c r="AZ196" i="21"/>
  <c r="AZ157" i="21"/>
  <c r="AZ187" i="19"/>
  <c r="AZ148" i="19"/>
  <c r="BB65" i="21"/>
  <c r="BB62" i="21" s="1"/>
  <c r="BB125" i="21" s="1"/>
  <c r="BB132" i="21" s="1"/>
  <c r="BR235" i="20"/>
  <c r="BR234" i="20"/>
  <c r="BA239" i="19"/>
  <c r="BJ25" i="19"/>
  <c r="AZ155" i="20"/>
  <c r="AZ194" i="20"/>
  <c r="AZ38" i="20"/>
  <c r="BL89" i="19"/>
  <c r="BB106" i="19"/>
  <c r="BB113" i="19"/>
  <c r="BB112" i="19"/>
  <c r="BB111" i="19"/>
  <c r="BB110" i="19"/>
  <c r="BB109" i="19"/>
  <c r="BB61" i="19" s="1"/>
  <c r="BB108" i="19"/>
  <c r="BB107" i="19"/>
  <c r="BB104" i="19"/>
  <c r="BB114" i="19" s="1"/>
  <c r="BB105" i="19"/>
  <c r="BB103" i="19"/>
  <c r="BI164" i="18"/>
  <c r="BI165" i="18" s="1"/>
  <c r="BI68" i="18" s="1"/>
  <c r="BI156" i="18"/>
  <c r="BI56" i="18" s="1"/>
  <c r="BI58" i="18" s="1"/>
  <c r="BA170" i="20"/>
  <c r="BA163" i="20"/>
  <c r="BA171" i="20"/>
  <c r="BA164" i="20"/>
  <c r="BA172" i="20"/>
  <c r="BA165" i="20"/>
  <c r="BA166" i="20"/>
  <c r="BA167" i="20"/>
  <c r="BA173" i="20"/>
  <c r="BA169" i="20"/>
  <c r="BA162" i="20"/>
  <c r="BA168" i="20"/>
  <c r="BL226" i="19"/>
  <c r="BK144" i="18"/>
  <c r="BK147" i="18" s="1"/>
  <c r="BK44" i="18" s="1"/>
  <c r="BK135" i="18"/>
  <c r="BK162" i="18" s="1"/>
  <c r="BK153" i="18"/>
  <c r="BK156" i="18" s="1"/>
  <c r="BK56" i="18" s="1"/>
  <c r="BL171" i="18"/>
  <c r="BL174" i="18" s="1"/>
  <c r="BQ208" i="20"/>
  <c r="BR208" i="20" s="1"/>
  <c r="BB74" i="20"/>
  <c r="BB76" i="20" s="1"/>
  <c r="BB68" i="20"/>
  <c r="BB67" i="20"/>
  <c r="BL220" i="19"/>
  <c r="AZ192" i="20"/>
  <c r="AZ153" i="20"/>
  <c r="BP99" i="21"/>
  <c r="AZ193" i="21"/>
  <c r="AZ154" i="21"/>
  <c r="BI120" i="18"/>
  <c r="AZ151" i="19"/>
  <c r="AZ190" i="19"/>
  <c r="BM215" i="19"/>
  <c r="BM207" i="19"/>
  <c r="BB163" i="20"/>
  <c r="BB171" i="20"/>
  <c r="BB164" i="20"/>
  <c r="BB172" i="20"/>
  <c r="BB165" i="20"/>
  <c r="BB173" i="20"/>
  <c r="BB169" i="20"/>
  <c r="BB166" i="20"/>
  <c r="BB162" i="20"/>
  <c r="BB168" i="20"/>
  <c r="BB170" i="20"/>
  <c r="BB167" i="20"/>
  <c r="BI25" i="19"/>
  <c r="BK112" i="18"/>
  <c r="BK125" i="18"/>
  <c r="BK123" i="18"/>
  <c r="BK124" i="18"/>
  <c r="BK116" i="18"/>
  <c r="BK31" i="18"/>
  <c r="BM109" i="18"/>
  <c r="BN91" i="19"/>
  <c r="BL7" i="21"/>
  <c r="BM4" i="21"/>
  <c r="BL133" i="18"/>
  <c r="BL160" i="18" s="1"/>
  <c r="BL142" i="18"/>
  <c r="BL151" i="18"/>
  <c r="BM169" i="18"/>
  <c r="BP98" i="20"/>
  <c r="BM88" i="19" l="1"/>
  <c r="BP230" i="20"/>
  <c r="BP231" i="20"/>
  <c r="BR117" i="18"/>
  <c r="BR43" i="18"/>
  <c r="BQ195" i="19"/>
  <c r="BQ207" i="21"/>
  <c r="BQ213" i="21" s="1"/>
  <c r="BP219" i="19"/>
  <c r="BP221" i="19" s="1"/>
  <c r="BP220" i="19"/>
  <c r="BR198" i="19"/>
  <c r="BC138" i="21"/>
  <c r="BC135" i="21"/>
  <c r="BQ140" i="18"/>
  <c r="BR167" i="18"/>
  <c r="BQ97" i="21"/>
  <c r="BO59" i="20"/>
  <c r="BR96" i="20"/>
  <c r="BR59" i="20" s="1"/>
  <c r="BB46" i="19"/>
  <c r="BL232" i="21"/>
  <c r="BL231" i="21"/>
  <c r="BM133" i="18"/>
  <c r="BM160" i="18" s="1"/>
  <c r="BM142" i="18"/>
  <c r="BM151" i="18"/>
  <c r="BN169" i="18"/>
  <c r="BB191" i="20"/>
  <c r="BB152" i="20"/>
  <c r="BB87" i="20"/>
  <c r="BA150" i="20"/>
  <c r="BA189" i="20"/>
  <c r="BQ96" i="19"/>
  <c r="BC36" i="20"/>
  <c r="BC37" i="20" s="1"/>
  <c r="BR92" i="20"/>
  <c r="BN120" i="18"/>
  <c r="BA187" i="21"/>
  <c r="BA148" i="21"/>
  <c r="BP145" i="18"/>
  <c r="BP154" i="18"/>
  <c r="BP136" i="18"/>
  <c r="BP163" i="18" s="1"/>
  <c r="BQ172" i="18"/>
  <c r="BB82" i="21"/>
  <c r="BB81" i="21" s="1"/>
  <c r="BB78" i="21" s="1"/>
  <c r="BB126" i="21" s="1"/>
  <c r="BB133" i="21" s="1"/>
  <c r="BB140" i="21" s="1"/>
  <c r="BB79" i="21"/>
  <c r="BQ96" i="20"/>
  <c r="BQ59" i="20" s="1"/>
  <c r="BA151" i="19"/>
  <c r="BA190" i="19"/>
  <c r="BL4" i="19"/>
  <c r="BL6" i="19" s="1"/>
  <c r="BM3" i="19"/>
  <c r="BB192" i="21"/>
  <c r="BB153" i="21"/>
  <c r="BN119" i="18"/>
  <c r="BN67" i="18"/>
  <c r="BA192" i="20"/>
  <c r="BA153" i="20"/>
  <c r="BA186" i="21"/>
  <c r="BA147" i="21"/>
  <c r="BD19" i="20"/>
  <c r="BD243" i="20" s="1"/>
  <c r="BD246" i="20" s="1"/>
  <c r="BD247" i="20" s="1"/>
  <c r="BD33" i="20"/>
  <c r="BE8" i="20"/>
  <c r="BE11" i="20" s="1"/>
  <c r="BB80" i="19"/>
  <c r="BB79" i="19"/>
  <c r="BC24" i="19"/>
  <c r="BC27" i="19" s="1"/>
  <c r="BL56" i="19"/>
  <c r="BM93" i="19"/>
  <c r="BN93" i="19" s="1"/>
  <c r="BA195" i="21"/>
  <c r="BA156" i="21"/>
  <c r="BP201" i="19"/>
  <c r="BC66" i="20"/>
  <c r="BC65" i="20" s="1"/>
  <c r="BC62" i="20" s="1"/>
  <c r="BC126" i="20" s="1"/>
  <c r="BC133" i="20" s="1"/>
  <c r="BC63" i="20"/>
  <c r="BM217" i="19"/>
  <c r="BM218" i="19"/>
  <c r="BR97" i="21"/>
  <c r="BA182" i="19"/>
  <c r="BA143" i="19"/>
  <c r="BA53" i="19"/>
  <c r="BL8" i="19"/>
  <c r="BM5" i="19"/>
  <c r="BL119" i="18"/>
  <c r="BL120" i="18" s="1"/>
  <c r="BL67" i="18"/>
  <c r="BK43" i="20"/>
  <c r="BK103" i="20"/>
  <c r="BK26" i="20" s="1"/>
  <c r="BR228" i="20"/>
  <c r="BR226" i="20"/>
  <c r="BA188" i="21"/>
  <c r="BA149" i="21"/>
  <c r="BA71" i="21"/>
  <c r="BM225" i="19"/>
  <c r="BM226" i="19"/>
  <c r="BR6" i="20"/>
  <c r="BM118" i="18"/>
  <c r="BM55" i="18"/>
  <c r="BP111" i="18"/>
  <c r="BA191" i="20"/>
  <c r="BA152" i="20"/>
  <c r="BA87" i="20"/>
  <c r="BQ221" i="21"/>
  <c r="BQ222" i="21"/>
  <c r="BK138" i="18"/>
  <c r="BK32" i="18" s="1"/>
  <c r="BK158" i="18"/>
  <c r="BK165" i="18" s="1"/>
  <c r="BK68" i="18" s="1"/>
  <c r="BL131" i="18"/>
  <c r="BD118" i="21"/>
  <c r="BD111" i="21"/>
  <c r="BD64" i="21" s="1"/>
  <c r="BD108" i="21"/>
  <c r="BD48" i="21" s="1"/>
  <c r="BD115" i="21"/>
  <c r="BD113" i="21"/>
  <c r="BD112" i="21"/>
  <c r="BD109" i="21"/>
  <c r="BD114" i="21"/>
  <c r="BD80" i="21" s="1"/>
  <c r="BD110" i="21"/>
  <c r="BD117" i="21"/>
  <c r="BD31" i="21" s="1"/>
  <c r="BD116" i="21"/>
  <c r="BD242" i="21"/>
  <c r="BD242" i="20"/>
  <c r="BD236" i="19"/>
  <c r="BM89" i="19"/>
  <c r="BA156" i="20"/>
  <c r="BA195" i="20"/>
  <c r="BA187" i="20"/>
  <c r="BA148" i="20"/>
  <c r="BR4" i="20"/>
  <c r="BB18" i="19"/>
  <c r="BB237" i="19" s="1"/>
  <c r="BB240" i="19" s="1"/>
  <c r="BB241" i="19" s="1"/>
  <c r="BB238" i="19" s="1"/>
  <c r="BA157" i="21"/>
  <c r="BA196" i="21"/>
  <c r="BA55" i="19"/>
  <c r="BA57" i="19" s="1"/>
  <c r="BA50" i="19"/>
  <c r="BC36" i="21"/>
  <c r="BC37" i="21" s="1"/>
  <c r="BQ209" i="20"/>
  <c r="BA150" i="19"/>
  <c r="BA189" i="19"/>
  <c r="BA194" i="21"/>
  <c r="BA155" i="21"/>
  <c r="BA38" i="21"/>
  <c r="BM224" i="19"/>
  <c r="BE242" i="18"/>
  <c r="BD50" i="21"/>
  <c r="BD47" i="21"/>
  <c r="BD49" i="21"/>
  <c r="BA149" i="19"/>
  <c r="BA188" i="19"/>
  <c r="BA83" i="19"/>
  <c r="BM95" i="19"/>
  <c r="BA147" i="19"/>
  <c r="BA186" i="19"/>
  <c r="BJ7" i="20"/>
  <c r="BJ9" i="20"/>
  <c r="BP117" i="18"/>
  <c r="BP43" i="18"/>
  <c r="BO223" i="19"/>
  <c r="BO225" i="19" s="1"/>
  <c r="BM155" i="18"/>
  <c r="BM164" i="18" s="1"/>
  <c r="BN173" i="18"/>
  <c r="BQ98" i="20"/>
  <c r="BN126" i="18"/>
  <c r="BB193" i="20"/>
  <c r="BB154" i="20"/>
  <c r="BN94" i="20"/>
  <c r="BB69" i="21"/>
  <c r="BB70" i="21" s="1"/>
  <c r="BB174" i="20"/>
  <c r="BB146" i="20"/>
  <c r="BB158" i="20" s="1"/>
  <c r="BB185" i="20"/>
  <c r="BB55" i="20"/>
  <c r="BA71" i="20"/>
  <c r="BA149" i="20"/>
  <c r="BA188" i="20"/>
  <c r="BB150" i="20"/>
  <c r="BB189" i="20"/>
  <c r="AZ197" i="20"/>
  <c r="AZ20" i="20"/>
  <c r="BC17" i="19"/>
  <c r="BC15" i="19"/>
  <c r="BC115" i="19" s="1"/>
  <c r="BC16" i="19"/>
  <c r="BC11" i="19" s="1"/>
  <c r="BB71" i="20"/>
  <c r="BB149" i="20"/>
  <c r="BB188" i="20"/>
  <c r="BB79" i="20"/>
  <c r="BB82" i="20"/>
  <c r="BB81" i="20"/>
  <c r="BB78" i="20" s="1"/>
  <c r="BB127" i="20" s="1"/>
  <c r="BB134" i="20" s="1"/>
  <c r="BB141" i="20" s="1"/>
  <c r="BA147" i="20"/>
  <c r="BA186" i="20"/>
  <c r="BR98" i="20"/>
  <c r="BA189" i="21"/>
  <c r="BA150" i="21"/>
  <c r="BP203" i="19"/>
  <c r="BP227" i="19"/>
  <c r="BA140" i="19"/>
  <c r="BA168" i="19"/>
  <c r="BA179" i="19"/>
  <c r="BA38" i="19"/>
  <c r="BR201" i="21"/>
  <c r="BL94" i="20"/>
  <c r="AZ191" i="19"/>
  <c r="AZ19" i="19"/>
  <c r="BM216" i="19"/>
  <c r="BB185" i="21"/>
  <c r="BB146" i="21"/>
  <c r="BB158" i="21" s="1"/>
  <c r="BB55" i="21"/>
  <c r="BB174" i="21"/>
  <c r="BM75" i="21"/>
  <c r="BN98" i="21"/>
  <c r="BO216" i="19"/>
  <c r="BO215" i="19"/>
  <c r="BO207" i="19"/>
  <c r="BA185" i="20"/>
  <c r="BA174" i="20"/>
  <c r="BA146" i="20"/>
  <c r="BA158" i="20" s="1"/>
  <c r="BA55" i="20"/>
  <c r="BN223" i="19"/>
  <c r="BN224" i="19" s="1"/>
  <c r="BB192" i="20"/>
  <c r="BB153" i="20"/>
  <c r="BM7" i="21"/>
  <c r="BN4" i="21"/>
  <c r="BK59" i="21"/>
  <c r="BK103" i="21"/>
  <c r="BK26" i="21" s="1"/>
  <c r="BO222" i="19"/>
  <c r="BB156" i="20"/>
  <c r="BB195" i="20"/>
  <c r="BA193" i="20"/>
  <c r="BA154" i="20"/>
  <c r="BL88" i="19"/>
  <c r="BN222" i="19"/>
  <c r="BB151" i="21"/>
  <c r="BB190" i="21"/>
  <c r="BR43" i="21"/>
  <c r="BR209" i="20"/>
  <c r="BA185" i="21"/>
  <c r="BA146" i="21"/>
  <c r="BA158" i="21" s="1"/>
  <c r="BA174" i="21"/>
  <c r="BA55" i="21"/>
  <c r="BE21" i="18"/>
  <c r="BQ205" i="19"/>
  <c r="AY123" i="19"/>
  <c r="BA148" i="19"/>
  <c r="BA187" i="19"/>
  <c r="BF239" i="18"/>
  <c r="BO117" i="18"/>
  <c r="BO43" i="18"/>
  <c r="BF211" i="18"/>
  <c r="BF206" i="18"/>
  <c r="BF205" i="18"/>
  <c r="BF204" i="18"/>
  <c r="BF209" i="18"/>
  <c r="BG240" i="18" s="1"/>
  <c r="BF210" i="18"/>
  <c r="BF213" i="18"/>
  <c r="BF212" i="18"/>
  <c r="BF202" i="18"/>
  <c r="BF207" i="18"/>
  <c r="BF203" i="18"/>
  <c r="BF242" i="18" s="1"/>
  <c r="BF208" i="18"/>
  <c r="BB189" i="21"/>
  <c r="BB150" i="21"/>
  <c r="BK46" i="18"/>
  <c r="BK119" i="18"/>
  <c r="BK120" i="18" s="1"/>
  <c r="BK67" i="18"/>
  <c r="BB193" i="21"/>
  <c r="BB154" i="21"/>
  <c r="BO229" i="21"/>
  <c r="BO213" i="21"/>
  <c r="BK126" i="18"/>
  <c r="BQ94" i="19"/>
  <c r="BO94" i="19"/>
  <c r="BP94" i="19" s="1"/>
  <c r="BB76" i="19"/>
  <c r="BR99" i="20"/>
  <c r="BA190" i="21"/>
  <c r="BA151" i="21"/>
  <c r="BO230" i="18"/>
  <c r="BD117" i="20"/>
  <c r="BD31" i="20" s="1"/>
  <c r="BD118" i="20"/>
  <c r="BD109" i="20"/>
  <c r="BD113" i="20"/>
  <c r="BD114" i="20"/>
  <c r="BD80" i="20" s="1"/>
  <c r="BD119" i="20"/>
  <c r="BD115" i="20"/>
  <c r="BD108" i="20"/>
  <c r="BD48" i="20" s="1"/>
  <c r="BD111" i="20"/>
  <c r="BD64" i="20" s="1"/>
  <c r="BD116" i="20"/>
  <c r="BD112" i="20"/>
  <c r="BD110" i="20"/>
  <c r="BB69" i="20"/>
  <c r="BB70" i="20" s="1"/>
  <c r="BB187" i="20"/>
  <c r="BB148" i="20"/>
  <c r="BQ229" i="20"/>
  <c r="BQ230" i="20" s="1"/>
  <c r="BQ213" i="20"/>
  <c r="BB188" i="21"/>
  <c r="BB149" i="21"/>
  <c r="BB71" i="21"/>
  <c r="AZ63" i="18"/>
  <c r="AZ65" i="18" s="1"/>
  <c r="AZ71" i="18" s="1"/>
  <c r="AZ60" i="18"/>
  <c r="AZ61" i="18" s="1"/>
  <c r="BA192" i="21"/>
  <c r="BA153" i="21"/>
  <c r="BC244" i="20"/>
  <c r="BC245" i="20" s="1"/>
  <c r="BA146" i="19"/>
  <c r="BA185" i="19"/>
  <c r="BA68" i="19"/>
  <c r="BR102" i="20"/>
  <c r="BL95" i="21"/>
  <c r="BC53" i="21"/>
  <c r="BC54" i="21" s="1"/>
  <c r="BN230" i="20"/>
  <c r="BN231" i="20"/>
  <c r="BM229" i="21"/>
  <c r="BM230" i="21"/>
  <c r="BM213" i="21"/>
  <c r="BK8" i="19"/>
  <c r="BL126" i="18"/>
  <c r="BD19" i="21"/>
  <c r="BD243" i="21" s="1"/>
  <c r="BD246" i="21" s="1"/>
  <c r="BD247" i="21" s="1"/>
  <c r="BE8" i="21"/>
  <c r="BE11" i="21" s="1"/>
  <c r="BD33" i="21"/>
  <c r="BD17" i="21"/>
  <c r="BD12" i="21" s="1"/>
  <c r="BA157" i="20"/>
  <c r="BA196" i="20"/>
  <c r="BA193" i="21"/>
  <c r="BA154" i="21"/>
  <c r="BA155" i="20"/>
  <c r="BA194" i="20"/>
  <c r="BA38" i="20"/>
  <c r="BM116" i="18"/>
  <c r="BM31" i="18"/>
  <c r="BM112" i="18"/>
  <c r="BM123" i="18"/>
  <c r="BM125" i="18"/>
  <c r="BM124" i="18"/>
  <c r="BO109" i="18"/>
  <c r="BR109" i="18" s="1"/>
  <c r="BP109" i="18"/>
  <c r="BB40" i="19"/>
  <c r="BB42" i="19" s="1"/>
  <c r="BB35" i="19"/>
  <c r="BB152" i="21"/>
  <c r="BB191" i="21"/>
  <c r="BB87" i="21"/>
  <c r="BO219" i="19"/>
  <c r="BO221" i="19" s="1"/>
  <c r="BO220" i="19"/>
  <c r="BQ198" i="19"/>
  <c r="BM132" i="18"/>
  <c r="BM159" i="18" s="1"/>
  <c r="BM141" i="18"/>
  <c r="BM150" i="18"/>
  <c r="BN168" i="18"/>
  <c r="BA152" i="21"/>
  <c r="BA191" i="21"/>
  <c r="BA87" i="21"/>
  <c r="BC244" i="21"/>
  <c r="BO228" i="19"/>
  <c r="BO230" i="19"/>
  <c r="BA184" i="19"/>
  <c r="BA145" i="19"/>
  <c r="BH240" i="21"/>
  <c r="BH241" i="21" s="1"/>
  <c r="BH240" i="20"/>
  <c r="BH241" i="20" s="1"/>
  <c r="BH234" i="19"/>
  <c r="BH235" i="19" s="1"/>
  <c r="BH19" i="18"/>
  <c r="BI8" i="18"/>
  <c r="BI11" i="18" s="1"/>
  <c r="BI18" i="18" s="1"/>
  <c r="BB148" i="21"/>
  <c r="BB187" i="21"/>
  <c r="BQ117" i="18"/>
  <c r="BQ43" i="18"/>
  <c r="BN232" i="20"/>
  <c r="BN218" i="19"/>
  <c r="BN217" i="19"/>
  <c r="BM94" i="20"/>
  <c r="BN216" i="19"/>
  <c r="BA151" i="20"/>
  <c r="BA190" i="20"/>
  <c r="BB155" i="20"/>
  <c r="BB194" i="20"/>
  <c r="BB38" i="20"/>
  <c r="AZ70" i="19"/>
  <c r="AZ72" i="19" s="1"/>
  <c r="AZ65" i="19"/>
  <c r="AZ64" i="19"/>
  <c r="BI70" i="18"/>
  <c r="BB186" i="21"/>
  <c r="BB147" i="21"/>
  <c r="BM9" i="21"/>
  <c r="BN6" i="21"/>
  <c r="BJ119" i="18"/>
  <c r="BJ120" i="18" s="1"/>
  <c r="BJ67" i="18"/>
  <c r="BJ70" i="18" s="1"/>
  <c r="BQ201" i="19"/>
  <c r="BQ200" i="19"/>
  <c r="BO229" i="19"/>
  <c r="BO111" i="18"/>
  <c r="BA181" i="19"/>
  <c r="BA142" i="19"/>
  <c r="BG194" i="18"/>
  <c r="BG214" i="18"/>
  <c r="BG197" i="18"/>
  <c r="BG192" i="18" s="1"/>
  <c r="BP207" i="21"/>
  <c r="BF183" i="18"/>
  <c r="BF190" i="18"/>
  <c r="BF198" i="18"/>
  <c r="BF195" i="18"/>
  <c r="BF182" i="18"/>
  <c r="BF189" i="18"/>
  <c r="BF181" i="18"/>
  <c r="BF180" i="18"/>
  <c r="BF187" i="18"/>
  <c r="BF188" i="18"/>
  <c r="BF191" i="18"/>
  <c r="BF184" i="18"/>
  <c r="BF185" i="18"/>
  <c r="BF186" i="18"/>
  <c r="BF20" i="18"/>
  <c r="BB195" i="21"/>
  <c r="BB156" i="21"/>
  <c r="BC66" i="21"/>
  <c r="BC65" i="21"/>
  <c r="BC63" i="21"/>
  <c r="BP232" i="20"/>
  <c r="BP213" i="20"/>
  <c r="BN229" i="21"/>
  <c r="BN230" i="21"/>
  <c r="BN213" i="21"/>
  <c r="BA85" i="20"/>
  <c r="BA86" i="20"/>
  <c r="BP223" i="21"/>
  <c r="BP224" i="21"/>
  <c r="BC128" i="20"/>
  <c r="BC132" i="20" s="1"/>
  <c r="BA30" i="20"/>
  <c r="BA14" i="20" s="1"/>
  <c r="BA13" i="20" s="1"/>
  <c r="BA32" i="20"/>
  <c r="BA29" i="20" s="1"/>
  <c r="BA124" i="20" s="1"/>
  <c r="BA131" i="20" s="1"/>
  <c r="BA138" i="20" s="1"/>
  <c r="BB151" i="20"/>
  <c r="BB190" i="20"/>
  <c r="BP222" i="21"/>
  <c r="BD47" i="20"/>
  <c r="BD50" i="20"/>
  <c r="BD49" i="20" s="1"/>
  <c r="BD46" i="20" s="1"/>
  <c r="BD125" i="20" s="1"/>
  <c r="BB157" i="20"/>
  <c r="BB196" i="20"/>
  <c r="BK98" i="19"/>
  <c r="BK71" i="19" s="1"/>
  <c r="BK26" i="19"/>
  <c r="BB147" i="20"/>
  <c r="BB186" i="20"/>
  <c r="BB31" i="19"/>
  <c r="BB29" i="19" s="1"/>
  <c r="BB119" i="19" s="1"/>
  <c r="BK34" i="18"/>
  <c r="BP195" i="19"/>
  <c r="BL144" i="18"/>
  <c r="BL147" i="18" s="1"/>
  <c r="BL44" i="18" s="1"/>
  <c r="BL46" i="18" s="1"/>
  <c r="BL135" i="18"/>
  <c r="BL162" i="18" s="1"/>
  <c r="BL153" i="18"/>
  <c r="BL156" i="18" s="1"/>
  <c r="BL56" i="18" s="1"/>
  <c r="BL58" i="18" s="1"/>
  <c r="BM171" i="18"/>
  <c r="BR96" i="19"/>
  <c r="AZ62" i="19"/>
  <c r="AZ59" i="19" s="1"/>
  <c r="AZ121" i="19" s="1"/>
  <c r="BB157" i="21"/>
  <c r="BB196" i="21"/>
  <c r="BL42" i="21"/>
  <c r="BP140" i="18"/>
  <c r="BO9" i="18"/>
  <c r="BO27" i="18" s="1"/>
  <c r="BP6" i="18"/>
  <c r="BF240" i="18"/>
  <c r="BL75" i="20"/>
  <c r="BM100" i="20"/>
  <c r="BN100" i="20" s="1"/>
  <c r="BN75" i="20" s="1"/>
  <c r="BA183" i="19"/>
  <c r="BA144" i="19"/>
  <c r="BQ208" i="21"/>
  <c r="BB194" i="21"/>
  <c r="BB155" i="21"/>
  <c r="BB38" i="21"/>
  <c r="BP218" i="18"/>
  <c r="BO149" i="18"/>
  <c r="BC54" i="20"/>
  <c r="BC53" i="20"/>
  <c r="AZ197" i="21"/>
  <c r="AZ20" i="21"/>
  <c r="BK58" i="18"/>
  <c r="BN92" i="19"/>
  <c r="BN41" i="19" s="1"/>
  <c r="BA141" i="19"/>
  <c r="BA180" i="19"/>
  <c r="BN88" i="19"/>
  <c r="BP91" i="19"/>
  <c r="BQ91" i="19" s="1"/>
  <c r="BD128" i="20" l="1"/>
  <c r="BD132" i="20"/>
  <c r="BR91" i="19"/>
  <c r="BC135" i="20"/>
  <c r="BC139" i="20"/>
  <c r="BC140" i="20" s="1"/>
  <c r="BO95" i="19"/>
  <c r="BP95" i="19" s="1"/>
  <c r="BN56" i="19"/>
  <c r="BR116" i="18"/>
  <c r="BR31" i="18"/>
  <c r="BR125" i="18"/>
  <c r="BR123" i="18"/>
  <c r="BR124" i="18"/>
  <c r="BO95" i="21"/>
  <c r="BN75" i="21"/>
  <c r="BC62" i="21"/>
  <c r="BC125" i="21" s="1"/>
  <c r="BC132" i="21" s="1"/>
  <c r="BC169" i="21"/>
  <c r="BC162" i="21"/>
  <c r="BC170" i="21"/>
  <c r="BC163" i="21"/>
  <c r="BC166" i="21"/>
  <c r="BC173" i="21"/>
  <c r="BC165" i="21"/>
  <c r="BC172" i="21"/>
  <c r="BC164" i="21"/>
  <c r="BC171" i="21"/>
  <c r="BC168" i="21"/>
  <c r="BC167" i="21"/>
  <c r="BR140" i="18"/>
  <c r="BD58" i="21"/>
  <c r="BD60" i="21" s="1"/>
  <c r="BD52" i="21"/>
  <c r="BD51" i="21"/>
  <c r="BB197" i="20"/>
  <c r="BB20" i="20"/>
  <c r="BR208" i="21"/>
  <c r="BQ227" i="19"/>
  <c r="BM43" i="20"/>
  <c r="BM103" i="20"/>
  <c r="BM26" i="20" s="1"/>
  <c r="BM144" i="18"/>
  <c r="BM147" i="18" s="1"/>
  <c r="BM44" i="18" s="1"/>
  <c r="BM46" i="18" s="1"/>
  <c r="BM153" i="18"/>
  <c r="BM156" i="18" s="1"/>
  <c r="BM56" i="18" s="1"/>
  <c r="BM58" i="18" s="1"/>
  <c r="BM135" i="18"/>
  <c r="BM162" i="18" s="1"/>
  <c r="BN171" i="18"/>
  <c r="BM119" i="18"/>
  <c r="BM67" i="18"/>
  <c r="BM4" i="19"/>
  <c r="BM6" i="19" s="1"/>
  <c r="BN3" i="19"/>
  <c r="BB36" i="19"/>
  <c r="BB37" i="19" s="1"/>
  <c r="BC68" i="21"/>
  <c r="BC74" i="21"/>
  <c r="BC76" i="21" s="1"/>
  <c r="BC67" i="21"/>
  <c r="AY126" i="19"/>
  <c r="AY127" i="19"/>
  <c r="AY128" i="19"/>
  <c r="BD119" i="21"/>
  <c r="BE242" i="21"/>
  <c r="BE242" i="20"/>
  <c r="BE236" i="19"/>
  <c r="BQ222" i="19"/>
  <c r="BB84" i="20"/>
  <c r="BB83" i="20"/>
  <c r="BB25" i="20"/>
  <c r="BB27" i="20" s="1"/>
  <c r="BM126" i="18"/>
  <c r="BN95" i="19"/>
  <c r="BA197" i="21"/>
  <c r="BA20" i="21"/>
  <c r="BL43" i="20"/>
  <c r="BL103" i="20"/>
  <c r="BL26" i="20" s="1"/>
  <c r="BE22" i="18"/>
  <c r="BG211" i="18"/>
  <c r="BG206" i="18"/>
  <c r="BG205" i="18"/>
  <c r="BG210" i="18"/>
  <c r="BG204" i="18"/>
  <c r="BG202" i="18"/>
  <c r="BG207" i="18"/>
  <c r="BG203" i="18"/>
  <c r="BG242" i="18" s="1"/>
  <c r="BG208" i="18"/>
  <c r="BG213" i="18"/>
  <c r="BG209" i="18"/>
  <c r="BG212" i="18"/>
  <c r="BB197" i="21"/>
  <c r="BB20" i="21"/>
  <c r="BN103" i="20"/>
  <c r="BN26" i="20" s="1"/>
  <c r="BN43" i="20"/>
  <c r="BO92" i="19"/>
  <c r="BO41" i="19" s="1"/>
  <c r="BP9" i="18"/>
  <c r="BP27" i="18" s="1"/>
  <c r="BQ6" i="18"/>
  <c r="BN9" i="21"/>
  <c r="BO6" i="21"/>
  <c r="BC103" i="19"/>
  <c r="BC114" i="19" s="1"/>
  <c r="BC106" i="19"/>
  <c r="BC113" i="19"/>
  <c r="BC112" i="19"/>
  <c r="BC111" i="19"/>
  <c r="BC110" i="19"/>
  <c r="BC109" i="19"/>
  <c r="BC61" i="19" s="1"/>
  <c r="BC108" i="19"/>
  <c r="BC107" i="19"/>
  <c r="BC104" i="19"/>
  <c r="BC105" i="19"/>
  <c r="BQ223" i="21"/>
  <c r="BQ224" i="21"/>
  <c r="BG183" i="18"/>
  <c r="BG190" i="18"/>
  <c r="BG198" i="18"/>
  <c r="BG195" i="18"/>
  <c r="BG182" i="18"/>
  <c r="BG189" i="18"/>
  <c r="BG181" i="18"/>
  <c r="BG188" i="18"/>
  <c r="BG187" i="18"/>
  <c r="BG180" i="18"/>
  <c r="BG191" i="18"/>
  <c r="BG184" i="18"/>
  <c r="BG185" i="18"/>
  <c r="BG186" i="18"/>
  <c r="BG20" i="18"/>
  <c r="BL25" i="19"/>
  <c r="BP230" i="18"/>
  <c r="BQ218" i="18"/>
  <c r="BQ230" i="18" s="1"/>
  <c r="BB163" i="19"/>
  <c r="BB167" i="19"/>
  <c r="BB158" i="19"/>
  <c r="BB162" i="19"/>
  <c r="BB160" i="19"/>
  <c r="BB161" i="19"/>
  <c r="BB159" i="19"/>
  <c r="BB165" i="19"/>
  <c r="BB156" i="19"/>
  <c r="BB157" i="19"/>
  <c r="BB166" i="19"/>
  <c r="BB164" i="19"/>
  <c r="BB239" i="19"/>
  <c r="BO55" i="18"/>
  <c r="BO118" i="18"/>
  <c r="BR207" i="21"/>
  <c r="BD46" i="21"/>
  <c r="BD124" i="21" s="1"/>
  <c r="BM174" i="18"/>
  <c r="BQ231" i="20"/>
  <c r="BM42" i="21"/>
  <c r="BO94" i="20"/>
  <c r="BQ94" i="20" s="1"/>
  <c r="BR232" i="20"/>
  <c r="BC78" i="19"/>
  <c r="BD7" i="19"/>
  <c r="BD10" i="19" s="1"/>
  <c r="BC18" i="19"/>
  <c r="BC237" i="19" s="1"/>
  <c r="BC240" i="19" s="1"/>
  <c r="BC241" i="19" s="1"/>
  <c r="BC238" i="19" s="1"/>
  <c r="BN133" i="18"/>
  <c r="BN160" i="18" s="1"/>
  <c r="BN142" i="18"/>
  <c r="BN151" i="18"/>
  <c r="BO169" i="18"/>
  <c r="BR94" i="19"/>
  <c r="BR111" i="18"/>
  <c r="BD52" i="20"/>
  <c r="BD58" i="20"/>
  <c r="BD60" i="20" s="1"/>
  <c r="BD51" i="20"/>
  <c r="BK25" i="19"/>
  <c r="BO31" i="18"/>
  <c r="BO112" i="18"/>
  <c r="BO116" i="18"/>
  <c r="BO126" i="18"/>
  <c r="BO123" i="18"/>
  <c r="BO125" i="18"/>
  <c r="BO124" i="18"/>
  <c r="BA191" i="19"/>
  <c r="BA19" i="19"/>
  <c r="BD244" i="20"/>
  <c r="BD245" i="20"/>
  <c r="BM56" i="19"/>
  <c r="BP93" i="19"/>
  <c r="BO93" i="19"/>
  <c r="BN89" i="19"/>
  <c r="BM98" i="19"/>
  <c r="BM71" i="19" s="1"/>
  <c r="BM26" i="19"/>
  <c r="BQ215" i="19"/>
  <c r="BQ216" i="19" s="1"/>
  <c r="BP222" i="19"/>
  <c r="BC74" i="20"/>
  <c r="BC76" i="20" s="1"/>
  <c r="BC68" i="20"/>
  <c r="BC67" i="20" s="1"/>
  <c r="BN132" i="18"/>
  <c r="BN141" i="18"/>
  <c r="BN150" i="18"/>
  <c r="BN159" i="18" s="1"/>
  <c r="BO168" i="18"/>
  <c r="BN174" i="18"/>
  <c r="BM120" i="18"/>
  <c r="BR221" i="21"/>
  <c r="BR213" i="21"/>
  <c r="BR222" i="21"/>
  <c r="BI240" i="21"/>
  <c r="BI241" i="21" s="1"/>
  <c r="BI240" i="20"/>
  <c r="BI241" i="20" s="1"/>
  <c r="BI234" i="19"/>
  <c r="BI235" i="19" s="1"/>
  <c r="BI19" i="18"/>
  <c r="BJ8" i="18"/>
  <c r="BJ11" i="18" s="1"/>
  <c r="BJ18" i="18" s="1"/>
  <c r="BH214" i="18"/>
  <c r="BH194" i="18"/>
  <c r="BH197" i="18"/>
  <c r="BH192" i="18" s="1"/>
  <c r="BA152" i="19"/>
  <c r="BO224" i="19"/>
  <c r="BD244" i="21"/>
  <c r="BD245" i="21" s="1"/>
  <c r="BR213" i="20"/>
  <c r="BA60" i="19"/>
  <c r="BA63" i="19"/>
  <c r="BC245" i="21"/>
  <c r="BL59" i="21"/>
  <c r="BL103" i="21"/>
  <c r="BL26" i="21" s="1"/>
  <c r="BM95" i="21"/>
  <c r="BN95" i="21"/>
  <c r="BN155" i="18"/>
  <c r="BN164" i="18" s="1"/>
  <c r="BO173" i="18"/>
  <c r="BP92" i="19"/>
  <c r="BQ92" i="19" s="1"/>
  <c r="BQ111" i="18"/>
  <c r="BA197" i="20"/>
  <c r="BA20" i="20"/>
  <c r="BP228" i="19"/>
  <c r="BP230" i="19"/>
  <c r="BP94" i="20"/>
  <c r="BB84" i="21"/>
  <c r="BB83" i="21"/>
  <c r="BB25" i="21"/>
  <c r="BB27" i="21" s="1"/>
  <c r="BR229" i="20"/>
  <c r="BE17" i="21"/>
  <c r="BE18" i="21"/>
  <c r="BE16" i="21"/>
  <c r="BE120" i="21" s="1"/>
  <c r="BQ230" i="21"/>
  <c r="BQ229" i="21"/>
  <c r="BQ232" i="21" s="1"/>
  <c r="BO98" i="21"/>
  <c r="BO75" i="21" s="1"/>
  <c r="BF22" i="18"/>
  <c r="BF21" i="18"/>
  <c r="BL138" i="18"/>
  <c r="BL32" i="18" s="1"/>
  <c r="BL34" i="18" s="1"/>
  <c r="BL158" i="18"/>
  <c r="BL165" i="18" s="1"/>
  <c r="BL68" i="18" s="1"/>
  <c r="BL70" i="18" s="1"/>
  <c r="BN131" i="18"/>
  <c r="BO131" i="18"/>
  <c r="BP41" i="19"/>
  <c r="BG241" i="18"/>
  <c r="BP216" i="19"/>
  <c r="BP215" i="19"/>
  <c r="BP207" i="19"/>
  <c r="BR195" i="19"/>
  <c r="BN225" i="19"/>
  <c r="BN226" i="19"/>
  <c r="BP224" i="19"/>
  <c r="BP223" i="19"/>
  <c r="BP225" i="19" s="1"/>
  <c r="BQ219" i="19"/>
  <c r="BQ221" i="19" s="1"/>
  <c r="BQ220" i="19"/>
  <c r="BR205" i="19"/>
  <c r="BO232" i="21"/>
  <c r="BO231" i="21"/>
  <c r="BF241" i="18"/>
  <c r="BO230" i="21"/>
  <c r="BP229" i="19"/>
  <c r="BQ232" i="20"/>
  <c r="BP118" i="18"/>
  <c r="BP55" i="18"/>
  <c r="BC32" i="19"/>
  <c r="BC30" i="19"/>
  <c r="BC33" i="19"/>
  <c r="BQ145" i="18"/>
  <c r="BQ163" i="18"/>
  <c r="BQ154" i="18"/>
  <c r="BQ136" i="18"/>
  <c r="BR172" i="18"/>
  <c r="AZ66" i="19"/>
  <c r="AZ67" i="19"/>
  <c r="BP226" i="19"/>
  <c r="BJ42" i="20"/>
  <c r="BR200" i="19"/>
  <c r="BA51" i="19"/>
  <c r="BA52" i="19"/>
  <c r="BP31" i="18"/>
  <c r="BP116" i="18"/>
  <c r="BP125" i="18"/>
  <c r="BP112" i="18"/>
  <c r="BP126" i="18" s="1"/>
  <c r="BP124" i="18"/>
  <c r="BP123" i="18"/>
  <c r="AY129" i="19"/>
  <c r="BM232" i="21"/>
  <c r="BM231" i="21"/>
  <c r="BM75" i="20"/>
  <c r="BO100" i="20"/>
  <c r="BO75" i="20" s="1"/>
  <c r="BM131" i="18"/>
  <c r="BP131" i="18" s="1"/>
  <c r="BP88" i="19"/>
  <c r="BN232" i="21"/>
  <c r="BN231" i="21"/>
  <c r="AZ77" i="19"/>
  <c r="AZ75" i="19"/>
  <c r="AZ13" i="19" s="1"/>
  <c r="AZ12" i="19" s="1"/>
  <c r="BC171" i="20"/>
  <c r="BC164" i="20"/>
  <c r="BC172" i="20"/>
  <c r="BC165" i="20"/>
  <c r="BC173" i="20"/>
  <c r="BC167" i="20"/>
  <c r="BC163" i="20"/>
  <c r="BC169" i="20"/>
  <c r="BC168" i="20"/>
  <c r="BC166" i="20"/>
  <c r="BC170" i="20"/>
  <c r="BC162" i="20"/>
  <c r="BO217" i="19"/>
  <c r="BO218" i="19"/>
  <c r="BQ203" i="19"/>
  <c r="BQ207" i="19" s="1"/>
  <c r="BK5" i="20"/>
  <c r="BB81" i="19"/>
  <c r="BB82" i="19"/>
  <c r="BC139" i="21"/>
  <c r="BD35" i="20"/>
  <c r="BD34" i="20"/>
  <c r="BE41" i="20"/>
  <c r="BE44" i="20" s="1"/>
  <c r="BB45" i="19"/>
  <c r="BB47" i="19"/>
  <c r="BB44" i="19" s="1"/>
  <c r="BB120" i="19" s="1"/>
  <c r="BB48" i="19"/>
  <c r="AZ72" i="18"/>
  <c r="AZ73" i="18" s="1"/>
  <c r="BA26" i="18"/>
  <c r="BA29" i="18" s="1"/>
  <c r="BA35" i="18" s="1"/>
  <c r="BN7" i="21"/>
  <c r="BO4" i="21"/>
  <c r="BG239" i="18"/>
  <c r="BP149" i="18"/>
  <c r="BQ109" i="18"/>
  <c r="BP229" i="21"/>
  <c r="BP213" i="21"/>
  <c r="BB34" i="19"/>
  <c r="BE41" i="21"/>
  <c r="BE44" i="21" s="1"/>
  <c r="BD35" i="21"/>
  <c r="BD34" i="21"/>
  <c r="BK70" i="18"/>
  <c r="BQ88" i="19"/>
  <c r="BL26" i="19"/>
  <c r="BL98" i="19"/>
  <c r="BL71" i="19" s="1"/>
  <c r="BO88" i="19"/>
  <c r="BO226" i="19"/>
  <c r="BA49" i="19"/>
  <c r="BN5" i="19"/>
  <c r="BE16" i="20"/>
  <c r="BE120" i="20" s="1"/>
  <c r="BE17" i="20"/>
  <c r="BE12" i="20" s="1"/>
  <c r="BE18" i="20"/>
  <c r="BR201" i="19"/>
  <c r="BP158" i="18" l="1"/>
  <c r="BQ43" i="20"/>
  <c r="BR94" i="20"/>
  <c r="BQ95" i="19"/>
  <c r="BR95" i="19" s="1"/>
  <c r="BQ41" i="19"/>
  <c r="BR92" i="19"/>
  <c r="BR41" i="19" s="1"/>
  <c r="BN4" i="19"/>
  <c r="BN6" i="19" s="1"/>
  <c r="BO3" i="19"/>
  <c r="BC151" i="20"/>
  <c r="BC190" i="20"/>
  <c r="BR207" i="19"/>
  <c r="BR215" i="19"/>
  <c r="BB85" i="21"/>
  <c r="BB86" i="21"/>
  <c r="BO89" i="19"/>
  <c r="BD65" i="20"/>
  <c r="BD62" i="20" s="1"/>
  <c r="BD126" i="20" s="1"/>
  <c r="BD133" i="20" s="1"/>
  <c r="BD66" i="20"/>
  <c r="BD63" i="20"/>
  <c r="BD128" i="21"/>
  <c r="BD131" i="21" s="1"/>
  <c r="BD53" i="21"/>
  <c r="BD54" i="21"/>
  <c r="BO59" i="21"/>
  <c r="BO103" i="21"/>
  <c r="BO26" i="21" s="1"/>
  <c r="BC196" i="20"/>
  <c r="BC157" i="20"/>
  <c r="BC35" i="19"/>
  <c r="BC34" i="19"/>
  <c r="BC40" i="19"/>
  <c r="BC42" i="19" s="1"/>
  <c r="BP43" i="20"/>
  <c r="BD53" i="20"/>
  <c r="BD54" i="20"/>
  <c r="BH240" i="18"/>
  <c r="BD66" i="21"/>
  <c r="BD63" i="21"/>
  <c r="BD36" i="21"/>
  <c r="BD37" i="21"/>
  <c r="BE50" i="20"/>
  <c r="BE47" i="20"/>
  <c r="BC188" i="20"/>
  <c r="BC149" i="20"/>
  <c r="BC71" i="20"/>
  <c r="BP217" i="19"/>
  <c r="BP218" i="19"/>
  <c r="BR223" i="21"/>
  <c r="BR224" i="21"/>
  <c r="BO56" i="19"/>
  <c r="BR118" i="18"/>
  <c r="BR55" i="18"/>
  <c r="BR229" i="21"/>
  <c r="BR232" i="21" s="1"/>
  <c r="BB32" i="20"/>
  <c r="BB29" i="20" s="1"/>
  <c r="BB124" i="20" s="1"/>
  <c r="BB131" i="20" s="1"/>
  <c r="BB138" i="20" s="1"/>
  <c r="BB30" i="20"/>
  <c r="BB14" i="20" s="1"/>
  <c r="BB13" i="20" s="1"/>
  <c r="BR112" i="18"/>
  <c r="BC147" i="20"/>
  <c r="BC186" i="20"/>
  <c r="BN144" i="18"/>
  <c r="BN153" i="18"/>
  <c r="BN135" i="18"/>
  <c r="BN162" i="18" s="1"/>
  <c r="BO171" i="18"/>
  <c r="BA70" i="19"/>
  <c r="BA72" i="19" s="1"/>
  <c r="BA65" i="19"/>
  <c r="BA64" i="19" s="1"/>
  <c r="BP120" i="18"/>
  <c r="BR223" i="19"/>
  <c r="BR225" i="19" s="1"/>
  <c r="BQ93" i="19"/>
  <c r="BQ56" i="19" s="1"/>
  <c r="BB150" i="19"/>
  <c r="BB189" i="19"/>
  <c r="BC194" i="21"/>
  <c r="BC155" i="21"/>
  <c r="BC38" i="21"/>
  <c r="BC187" i="20"/>
  <c r="BC148" i="20"/>
  <c r="BG21" i="18"/>
  <c r="BQ55" i="18"/>
  <c r="BQ118" i="18"/>
  <c r="BB187" i="19"/>
  <c r="BB148" i="19"/>
  <c r="BC191" i="21"/>
  <c r="BC152" i="21"/>
  <c r="BC87" i="21"/>
  <c r="BE33" i="20"/>
  <c r="BF8" i="20"/>
  <c r="BF11" i="20" s="1"/>
  <c r="BE19" i="20"/>
  <c r="BE243" i="20" s="1"/>
  <c r="BE246" i="20" s="1"/>
  <c r="BE247" i="20" s="1"/>
  <c r="BE244" i="20" s="1"/>
  <c r="BR222" i="19"/>
  <c r="BF242" i="21"/>
  <c r="BF242" i="20"/>
  <c r="BF236" i="19"/>
  <c r="BO155" i="18"/>
  <c r="BO164" i="18"/>
  <c r="BP173" i="18"/>
  <c r="BB141" i="19"/>
  <c r="BB180" i="19"/>
  <c r="BC46" i="19"/>
  <c r="BH239" i="18"/>
  <c r="BC148" i="21"/>
  <c r="BC187" i="21"/>
  <c r="BC195" i="20"/>
  <c r="BC156" i="20"/>
  <c r="BG22" i="18"/>
  <c r="BD36" i="20"/>
  <c r="BD37" i="20" s="1"/>
  <c r="BK7" i="20"/>
  <c r="BK9" i="20"/>
  <c r="BC69" i="20"/>
  <c r="BC70" i="20"/>
  <c r="BC82" i="20"/>
  <c r="BC81" i="20"/>
  <c r="BC78" i="20" s="1"/>
  <c r="BC127" i="20" s="1"/>
  <c r="BC134" i="20" s="1"/>
  <c r="BC141" i="20" s="1"/>
  <c r="BC79" i="20"/>
  <c r="BB188" i="19"/>
  <c r="BB149" i="19"/>
  <c r="BB83" i="19"/>
  <c r="BQ228" i="19"/>
  <c r="BQ230" i="19"/>
  <c r="BN59" i="21"/>
  <c r="BN103" i="21"/>
  <c r="BN26" i="21" s="1"/>
  <c r="BO9" i="21"/>
  <c r="BP6" i="21"/>
  <c r="BQ229" i="19"/>
  <c r="BC157" i="21"/>
  <c r="BC196" i="21"/>
  <c r="BR218" i="18"/>
  <c r="BR230" i="18" s="1"/>
  <c r="BE50" i="21"/>
  <c r="BE47" i="21"/>
  <c r="BP56" i="19"/>
  <c r="BO133" i="18"/>
  <c r="BO160" i="18" s="1"/>
  <c r="BO142" i="18"/>
  <c r="BO151" i="18"/>
  <c r="BP169" i="18"/>
  <c r="AZ74" i="19"/>
  <c r="AZ122" i="19" s="1"/>
  <c r="BC163" i="19"/>
  <c r="BC167" i="19"/>
  <c r="BC158" i="19"/>
  <c r="BC160" i="19"/>
  <c r="BC161" i="19"/>
  <c r="BC162" i="19"/>
  <c r="BC159" i="19"/>
  <c r="BC165" i="19"/>
  <c r="BC166" i="19"/>
  <c r="BC164" i="19"/>
  <c r="BC157" i="19"/>
  <c r="BC156" i="19"/>
  <c r="BC239" i="19"/>
  <c r="AY130" i="19"/>
  <c r="AY133" i="19"/>
  <c r="AY134" i="19" s="1"/>
  <c r="AY135" i="19" s="1"/>
  <c r="AY136" i="19" s="1"/>
  <c r="BM8" i="19"/>
  <c r="BR227" i="19"/>
  <c r="BM59" i="21"/>
  <c r="BM103" i="21"/>
  <c r="BM26" i="21" s="1"/>
  <c r="BP95" i="21"/>
  <c r="BH190" i="18"/>
  <c r="BH198" i="18"/>
  <c r="BH195" i="18"/>
  <c r="BH182" i="18"/>
  <c r="BH189" i="18"/>
  <c r="BH181" i="18"/>
  <c r="BH188" i="18"/>
  <c r="BH180" i="18"/>
  <c r="BH191" i="18"/>
  <c r="BH183" i="18"/>
  <c r="BH185" i="18"/>
  <c r="BH184" i="18"/>
  <c r="BH186" i="18"/>
  <c r="BH187" i="18"/>
  <c r="BH20" i="18"/>
  <c r="BB184" i="19"/>
  <c r="BB145" i="19"/>
  <c r="BN42" i="21"/>
  <c r="BC82" i="21"/>
  <c r="BC81" i="21" s="1"/>
  <c r="BC78" i="21" s="1"/>
  <c r="BC126" i="21" s="1"/>
  <c r="BC133" i="21" s="1"/>
  <c r="BC140" i="21" s="1"/>
  <c r="BC79" i="21"/>
  <c r="BC150" i="21"/>
  <c r="BC189" i="21"/>
  <c r="BA62" i="19"/>
  <c r="BA59" i="19" s="1"/>
  <c r="BA121" i="19" s="1"/>
  <c r="BQ116" i="18"/>
  <c r="BQ31" i="18"/>
  <c r="BQ125" i="18"/>
  <c r="BQ123" i="18"/>
  <c r="BQ112" i="18"/>
  <c r="BQ124" i="18"/>
  <c r="BN147" i="18"/>
  <c r="BN44" i="18" s="1"/>
  <c r="BN46" i="18" s="1"/>
  <c r="BB183" i="19"/>
  <c r="BB144" i="19"/>
  <c r="BQ9" i="18"/>
  <c r="BQ27" i="18" s="1"/>
  <c r="BR6" i="18"/>
  <c r="BR9" i="18" s="1"/>
  <c r="BR27" i="18" s="1"/>
  <c r="BC70" i="21"/>
  <c r="BC69" i="21"/>
  <c r="BQ231" i="21"/>
  <c r="BC186" i="21"/>
  <c r="BC147" i="21"/>
  <c r="BC155" i="20"/>
  <c r="BC194" i="20"/>
  <c r="BC38" i="20"/>
  <c r="BP232" i="21"/>
  <c r="BP231" i="21"/>
  <c r="BC31" i="19"/>
  <c r="BC29" i="19" s="1"/>
  <c r="BC119" i="19" s="1"/>
  <c r="BC188" i="21"/>
  <c r="BC149" i="21"/>
  <c r="BC71" i="21"/>
  <c r="BN8" i="19"/>
  <c r="BO5" i="19"/>
  <c r="BQ223" i="19"/>
  <c r="BQ226" i="19" s="1"/>
  <c r="BQ149" i="18"/>
  <c r="BE119" i="21"/>
  <c r="BE111" i="21"/>
  <c r="BE64" i="21" s="1"/>
  <c r="BE108" i="21"/>
  <c r="BE48" i="21" s="1"/>
  <c r="BE115" i="21"/>
  <c r="BE118" i="21"/>
  <c r="BE112" i="21"/>
  <c r="BE113" i="21"/>
  <c r="BE109" i="21"/>
  <c r="BE114" i="21"/>
  <c r="BE80" i="21" s="1"/>
  <c r="BE110" i="21"/>
  <c r="BE116" i="21"/>
  <c r="BE117" i="21"/>
  <c r="BE31" i="21" s="1"/>
  <c r="BH211" i="18"/>
  <c r="BH206" i="18"/>
  <c r="BH205" i="18"/>
  <c r="BH210" i="18"/>
  <c r="BH209" i="18"/>
  <c r="BI240" i="18" s="1"/>
  <c r="BH207" i="18"/>
  <c r="BH203" i="18"/>
  <c r="BH242" i="18" s="1"/>
  <c r="BH208" i="18"/>
  <c r="BH213" i="18"/>
  <c r="BH212" i="18"/>
  <c r="BH202" i="18"/>
  <c r="BH241" i="18" s="1"/>
  <c r="BH204" i="18"/>
  <c r="BB146" i="19"/>
  <c r="BB185" i="19"/>
  <c r="BB68" i="19"/>
  <c r="BC193" i="21"/>
  <c r="BC154" i="21"/>
  <c r="BD171" i="20"/>
  <c r="BD164" i="20"/>
  <c r="BD172" i="20"/>
  <c r="BD165" i="20"/>
  <c r="BD173" i="20"/>
  <c r="BD166" i="20"/>
  <c r="BD167" i="20"/>
  <c r="BD169" i="20"/>
  <c r="BD168" i="20"/>
  <c r="BD170" i="20"/>
  <c r="BD162" i="20"/>
  <c r="BD163" i="20"/>
  <c r="BC76" i="19"/>
  <c r="BD169" i="21"/>
  <c r="BD162" i="21"/>
  <c r="BD170" i="21"/>
  <c r="BD163" i="21"/>
  <c r="BD166" i="21"/>
  <c r="BD172" i="21"/>
  <c r="BD164" i="21"/>
  <c r="BD173" i="21"/>
  <c r="BD165" i="21"/>
  <c r="BD168" i="21"/>
  <c r="BD171" i="21"/>
  <c r="BD167" i="21"/>
  <c r="BE118" i="20"/>
  <c r="BE117" i="20"/>
  <c r="BE31" i="20" s="1"/>
  <c r="BE109" i="20"/>
  <c r="BE114" i="20"/>
  <c r="BE80" i="20" s="1"/>
  <c r="BE119" i="20"/>
  <c r="BE115" i="20"/>
  <c r="BE113" i="20"/>
  <c r="BE108" i="20"/>
  <c r="BE48" i="20" s="1"/>
  <c r="BE111" i="20"/>
  <c r="BE64" i="20" s="1"/>
  <c r="BE116" i="20"/>
  <c r="BE112" i="20"/>
  <c r="BE110" i="20"/>
  <c r="BR203" i="19"/>
  <c r="BO7" i="21"/>
  <c r="BP4" i="21"/>
  <c r="BC174" i="20"/>
  <c r="BC146" i="20"/>
  <c r="BC158" i="20" s="1"/>
  <c r="BC185" i="20"/>
  <c r="BC55" i="20"/>
  <c r="BQ95" i="21"/>
  <c r="BC193" i="20"/>
  <c r="BC154" i="20"/>
  <c r="BE19" i="21"/>
  <c r="BE243" i="21" s="1"/>
  <c r="BE246" i="21" s="1"/>
  <c r="BE247" i="21" s="1"/>
  <c r="BE244" i="21" s="1"/>
  <c r="BF8" i="21"/>
  <c r="BF11" i="21" s="1"/>
  <c r="BE33" i="21"/>
  <c r="BJ240" i="21"/>
  <c r="BJ241" i="21" s="1"/>
  <c r="BJ240" i="20"/>
  <c r="BJ241" i="20" s="1"/>
  <c r="BJ234" i="19"/>
  <c r="BJ235" i="19" s="1"/>
  <c r="BJ19" i="18"/>
  <c r="BK8" i="18"/>
  <c r="BK11" i="18" s="1"/>
  <c r="BK18" i="18" s="1"/>
  <c r="BO119" i="18"/>
  <c r="BO120" i="18" s="1"/>
  <c r="BO67" i="18"/>
  <c r="BB142" i="19"/>
  <c r="BB181" i="19"/>
  <c r="BR219" i="19"/>
  <c r="BC185" i="21"/>
  <c r="BC146" i="21"/>
  <c r="BC158" i="21" s="1"/>
  <c r="BC174" i="21"/>
  <c r="BC55" i="21"/>
  <c r="BB85" i="20"/>
  <c r="BB86" i="20"/>
  <c r="BO132" i="18"/>
  <c r="BO141" i="18"/>
  <c r="BO150" i="18"/>
  <c r="BO159" i="18"/>
  <c r="BP168" i="18"/>
  <c r="BO174" i="18"/>
  <c r="BM138" i="18"/>
  <c r="BM32" i="18" s="1"/>
  <c r="BM34" i="18" s="1"/>
  <c r="BM158" i="18"/>
  <c r="BM165" i="18" s="1"/>
  <c r="BM68" i="18" s="1"/>
  <c r="BM70" i="18" s="1"/>
  <c r="BD17" i="19"/>
  <c r="BD16" i="19" s="1"/>
  <c r="BD11" i="19" s="1"/>
  <c r="BD15" i="19"/>
  <c r="BD115" i="19" s="1"/>
  <c r="BQ131" i="18"/>
  <c r="BO103" i="20"/>
  <c r="BO26" i="20" s="1"/>
  <c r="BO43" i="20"/>
  <c r="BA36" i="18"/>
  <c r="BA37" i="18" s="1"/>
  <c r="BA39" i="18"/>
  <c r="BA41" i="18" s="1"/>
  <c r="BA47" i="18" s="1"/>
  <c r="BC150" i="20"/>
  <c r="BC189" i="20"/>
  <c r="BR145" i="18"/>
  <c r="BR136" i="18"/>
  <c r="BR163" i="18" s="1"/>
  <c r="BR154" i="18"/>
  <c r="BE12" i="21"/>
  <c r="BN98" i="19"/>
  <c r="BN71" i="19" s="1"/>
  <c r="BI214" i="18"/>
  <c r="BI194" i="18"/>
  <c r="BI197" i="18"/>
  <c r="BI192" i="18" s="1"/>
  <c r="BQ217" i="19"/>
  <c r="BQ218" i="19"/>
  <c r="BB190" i="19"/>
  <c r="BB151" i="19"/>
  <c r="BC192" i="21"/>
  <c r="BC153" i="21"/>
  <c r="BR88" i="19"/>
  <c r="BP119" i="18"/>
  <c r="BP67" i="18"/>
  <c r="BO158" i="18"/>
  <c r="BN156" i="18"/>
  <c r="BN56" i="18" s="1"/>
  <c r="BN58" i="18" s="1"/>
  <c r="BP230" i="21"/>
  <c r="BN138" i="18"/>
  <c r="BN32" i="18" s="1"/>
  <c r="BN34" i="18" s="1"/>
  <c r="BN158" i="18"/>
  <c r="BB168" i="19"/>
  <c r="BB179" i="19"/>
  <c r="BB38" i="19"/>
  <c r="BB140" i="19"/>
  <c r="BC195" i="21"/>
  <c r="BC156" i="21"/>
  <c r="BB182" i="19"/>
  <c r="BB143" i="19"/>
  <c r="BB53" i="19"/>
  <c r="BC191" i="20"/>
  <c r="BC152" i="20"/>
  <c r="BC87" i="20"/>
  <c r="BR230" i="20"/>
  <c r="BR231" i="20"/>
  <c r="BN26" i="19"/>
  <c r="BB147" i="19"/>
  <c r="BB186" i="19"/>
  <c r="BD139" i="20"/>
  <c r="BD140" i="20" s="1"/>
  <c r="BD135" i="20"/>
  <c r="BC151" i="21"/>
  <c r="BC190" i="21"/>
  <c r="BC80" i="19"/>
  <c r="BC79" i="19" s="1"/>
  <c r="BD24" i="19"/>
  <c r="BD27" i="19" s="1"/>
  <c r="BP100" i="20"/>
  <c r="BB55" i="19"/>
  <c r="BB57" i="19" s="1"/>
  <c r="BB50" i="19"/>
  <c r="BB49" i="19"/>
  <c r="BC192" i="20"/>
  <c r="BC153" i="20"/>
  <c r="BB32" i="21"/>
  <c r="BB30" i="21"/>
  <c r="BB14" i="21" s="1"/>
  <c r="BB13" i="21" s="1"/>
  <c r="BP98" i="21"/>
  <c r="BP75" i="21" s="1"/>
  <c r="BE164" i="20" l="1"/>
  <c r="BE172" i="20"/>
  <c r="BE165" i="20"/>
  <c r="BE173" i="20"/>
  <c r="BE166" i="20"/>
  <c r="BE169" i="20"/>
  <c r="BE171" i="20"/>
  <c r="BE162" i="20"/>
  <c r="BE168" i="20"/>
  <c r="BE167" i="20"/>
  <c r="BE163" i="20"/>
  <c r="BE170" i="20"/>
  <c r="BE245" i="20"/>
  <c r="BE162" i="21"/>
  <c r="BE170" i="21"/>
  <c r="BE163" i="21"/>
  <c r="BE171" i="21"/>
  <c r="BE166" i="21"/>
  <c r="BE172" i="21"/>
  <c r="BE164" i="21"/>
  <c r="BE169" i="21"/>
  <c r="BE167" i="21"/>
  <c r="BE173" i="21"/>
  <c r="BE168" i="21"/>
  <c r="BE165" i="21"/>
  <c r="BE245" i="21"/>
  <c r="BD138" i="21"/>
  <c r="BD135" i="21"/>
  <c r="BQ89" i="19"/>
  <c r="BQ119" i="18"/>
  <c r="BQ120" i="18" s="1"/>
  <c r="BQ67" i="18"/>
  <c r="BC141" i="19"/>
  <c r="BC180" i="19"/>
  <c r="BC148" i="19"/>
  <c r="BC187" i="19"/>
  <c r="BC150" i="19"/>
  <c r="BC189" i="19"/>
  <c r="BD195" i="20"/>
  <c r="BD156" i="20"/>
  <c r="BC149" i="19"/>
  <c r="BC188" i="19"/>
  <c r="BC83" i="19"/>
  <c r="BC143" i="19"/>
  <c r="BC182" i="19"/>
  <c r="BC53" i="19"/>
  <c r="BD196" i="21"/>
  <c r="BD157" i="21"/>
  <c r="BD155" i="20"/>
  <c r="BD194" i="20"/>
  <c r="BD38" i="20"/>
  <c r="BC146" i="19"/>
  <c r="BC185" i="19"/>
  <c r="BC68" i="19"/>
  <c r="BF41" i="20"/>
  <c r="BF44" i="20" s="1"/>
  <c r="BE35" i="20"/>
  <c r="BO4" i="19"/>
  <c r="BO6" i="19" s="1"/>
  <c r="BP3" i="19"/>
  <c r="BD191" i="20"/>
  <c r="BD152" i="20"/>
  <c r="BD87" i="20"/>
  <c r="BC179" i="19"/>
  <c r="BC140" i="19"/>
  <c r="BC168" i="19"/>
  <c r="BC38" i="19"/>
  <c r="BD196" i="20"/>
  <c r="BD157" i="20"/>
  <c r="BQ126" i="18"/>
  <c r="BD188" i="20"/>
  <c r="BD149" i="20"/>
  <c r="BD71" i="20"/>
  <c r="BK42" i="20"/>
  <c r="BR224" i="19"/>
  <c r="BD149" i="21"/>
  <c r="BD188" i="21"/>
  <c r="BD71" i="21"/>
  <c r="BD148" i="20"/>
  <c r="BD187" i="20"/>
  <c r="BC37" i="19"/>
  <c r="BC36" i="19"/>
  <c r="BR98" i="21"/>
  <c r="BR75" i="21" s="1"/>
  <c r="BC197" i="21"/>
  <c r="BC20" i="21"/>
  <c r="BC197" i="20"/>
  <c r="BC20" i="20"/>
  <c r="BD148" i="21"/>
  <c r="BD187" i="21"/>
  <c r="BC184" i="19"/>
  <c r="BC145" i="19"/>
  <c r="BA66" i="19"/>
  <c r="BA67" i="19" s="1"/>
  <c r="BF17" i="20"/>
  <c r="BF16" i="20"/>
  <c r="BF120" i="20" s="1"/>
  <c r="BF18" i="20"/>
  <c r="BQ98" i="21"/>
  <c r="BQ75" i="21" s="1"/>
  <c r="BP7" i="21"/>
  <c r="BQ4" i="21"/>
  <c r="BD195" i="21"/>
  <c r="BD156" i="21"/>
  <c r="BC183" i="19"/>
  <c r="BC144" i="19"/>
  <c r="BA77" i="19"/>
  <c r="BA75" i="19"/>
  <c r="BA13" i="19" s="1"/>
  <c r="BA12" i="19" s="1"/>
  <c r="BC25" i="20"/>
  <c r="BC27" i="20" s="1"/>
  <c r="BC84" i="20"/>
  <c r="BC83" i="20" s="1"/>
  <c r="BP132" i="18"/>
  <c r="BP141" i="18"/>
  <c r="BP150" i="18"/>
  <c r="BQ168" i="18"/>
  <c r="BP174" i="18"/>
  <c r="BD153" i="20"/>
  <c r="BD192" i="20"/>
  <c r="BL5" i="20"/>
  <c r="BB29" i="21"/>
  <c r="BB127" i="21" s="1"/>
  <c r="BB134" i="21" s="1"/>
  <c r="BB141" i="21" s="1"/>
  <c r="BR226" i="19"/>
  <c r="BR231" i="21"/>
  <c r="BC147" i="19"/>
  <c r="BC186" i="19"/>
  <c r="BH22" i="18"/>
  <c r="BO156" i="18"/>
  <c r="BO56" i="18" s="1"/>
  <c r="BO58" i="18" s="1"/>
  <c r="BE52" i="21"/>
  <c r="BE58" i="21"/>
  <c r="BE60" i="21" s="1"/>
  <c r="BE51" i="21"/>
  <c r="BD151" i="21"/>
  <c r="BD190" i="21"/>
  <c r="BD194" i="21"/>
  <c r="BD155" i="21"/>
  <c r="BD38" i="21"/>
  <c r="BC142" i="19"/>
  <c r="BC181" i="19"/>
  <c r="BD186" i="21"/>
  <c r="BD147" i="21"/>
  <c r="BP59" i="21"/>
  <c r="BP103" i="21"/>
  <c r="BP26" i="21" s="1"/>
  <c r="AZ129" i="19"/>
  <c r="AZ123" i="19"/>
  <c r="BD30" i="19"/>
  <c r="BD33" i="19"/>
  <c r="BO8" i="19"/>
  <c r="BP5" i="19"/>
  <c r="BD74" i="21"/>
  <c r="BD76" i="21" s="1"/>
  <c r="BD68" i="21"/>
  <c r="BD67" i="21"/>
  <c r="BF41" i="21"/>
  <c r="BF44" i="21" s="1"/>
  <c r="BE35" i="21"/>
  <c r="BE49" i="21"/>
  <c r="BE46" i="21" s="1"/>
  <c r="BE124" i="21" s="1"/>
  <c r="BC45" i="19"/>
  <c r="BC48" i="19"/>
  <c r="BD191" i="21"/>
  <c r="BD152" i="21"/>
  <c r="BD87" i="21"/>
  <c r="BO144" i="18"/>
  <c r="BO153" i="18"/>
  <c r="BO135" i="18"/>
  <c r="BO162" i="18" s="1"/>
  <c r="BO165" i="18" s="1"/>
  <c r="BO68" i="18" s="1"/>
  <c r="BO70" i="18" s="1"/>
  <c r="BP171" i="18"/>
  <c r="BR221" i="19"/>
  <c r="BR220" i="19"/>
  <c r="BO42" i="21"/>
  <c r="BQ158" i="18"/>
  <c r="BD192" i="21"/>
  <c r="BD153" i="21"/>
  <c r="BE58" i="20"/>
  <c r="BE60" i="20" s="1"/>
  <c r="BE52" i="20"/>
  <c r="BE51" i="20" s="1"/>
  <c r="BR93" i="19"/>
  <c r="BR56" i="19" s="1"/>
  <c r="BB191" i="19"/>
  <c r="BB19" i="19"/>
  <c r="BN25" i="19"/>
  <c r="BD151" i="20"/>
  <c r="BD190" i="20"/>
  <c r="BR217" i="19"/>
  <c r="BR218" i="19"/>
  <c r="BD189" i="20"/>
  <c r="BD150" i="20"/>
  <c r="BA48" i="18"/>
  <c r="BA51" i="18"/>
  <c r="BA53" i="18" s="1"/>
  <c r="BA59" i="18" s="1"/>
  <c r="BA49" i="18"/>
  <c r="BD189" i="21"/>
  <c r="BD150" i="21"/>
  <c r="BP9" i="21"/>
  <c r="BQ6" i="21"/>
  <c r="BD193" i="21"/>
  <c r="BD154" i="21"/>
  <c r="BD185" i="21"/>
  <c r="BD174" i="21"/>
  <c r="BD146" i="21"/>
  <c r="BD158" i="21" s="1"/>
  <c r="BD55" i="21"/>
  <c r="BB52" i="19"/>
  <c r="BB51" i="19"/>
  <c r="BD104" i="19"/>
  <c r="BD113" i="19"/>
  <c r="BD112" i="19"/>
  <c r="BD111" i="19"/>
  <c r="BD110" i="19"/>
  <c r="BD109" i="19"/>
  <c r="BD61" i="19" s="1"/>
  <c r="BD108" i="19"/>
  <c r="BD107" i="19"/>
  <c r="BD105" i="19"/>
  <c r="BD103" i="19"/>
  <c r="BD31" i="19" s="1"/>
  <c r="BD106" i="19"/>
  <c r="BC25" i="21"/>
  <c r="BC27" i="21" s="1"/>
  <c r="BC84" i="21"/>
  <c r="BR95" i="21"/>
  <c r="BE49" i="20"/>
  <c r="BE46" i="20" s="1"/>
  <c r="BE125" i="20" s="1"/>
  <c r="BR43" i="20"/>
  <c r="BD154" i="20"/>
  <c r="BD193" i="20"/>
  <c r="BP103" i="20"/>
  <c r="BP26" i="20" s="1"/>
  <c r="BO147" i="18"/>
  <c r="BO44" i="18" s="1"/>
  <c r="BO46" i="18" s="1"/>
  <c r="BR216" i="19"/>
  <c r="BI239" i="18"/>
  <c r="BC151" i="19"/>
  <c r="BC190" i="19"/>
  <c r="BB63" i="19"/>
  <c r="BB60" i="19"/>
  <c r="BK240" i="21"/>
  <c r="BK241" i="21" s="1"/>
  <c r="BK240" i="20"/>
  <c r="BK241" i="20" s="1"/>
  <c r="BK234" i="19"/>
  <c r="BK235" i="19" s="1"/>
  <c r="BK19" i="18"/>
  <c r="BL8" i="18"/>
  <c r="BL11" i="18" s="1"/>
  <c r="BL18" i="18" s="1"/>
  <c r="BG242" i="21"/>
  <c r="BG242" i="20"/>
  <c r="BG236" i="19"/>
  <c r="BC82" i="19"/>
  <c r="BC81" i="19"/>
  <c r="BR228" i="19"/>
  <c r="BR230" i="19"/>
  <c r="BP133" i="18"/>
  <c r="BP142" i="18"/>
  <c r="BP151" i="18"/>
  <c r="BP160" i="18" s="1"/>
  <c r="BQ169" i="18"/>
  <c r="BR67" i="18"/>
  <c r="BR119" i="18"/>
  <c r="BR120" i="18" s="1"/>
  <c r="BR126" i="18"/>
  <c r="BD74" i="20"/>
  <c r="BD76" i="20" s="1"/>
  <c r="BD68" i="20"/>
  <c r="BD67" i="20" s="1"/>
  <c r="BI211" i="18"/>
  <c r="BI206" i="18"/>
  <c r="BI205" i="18"/>
  <c r="BI210" i="18"/>
  <c r="BI209" i="18"/>
  <c r="BI213" i="18"/>
  <c r="BI203" i="18"/>
  <c r="BI208" i="18"/>
  <c r="BI207" i="18"/>
  <c r="BI202" i="18"/>
  <c r="BI212" i="18"/>
  <c r="BI204" i="18"/>
  <c r="BN165" i="18"/>
  <c r="BN68" i="18" s="1"/>
  <c r="BN70" i="18" s="1"/>
  <c r="BQ59" i="21"/>
  <c r="BQ103" i="21"/>
  <c r="BQ26" i="21" s="1"/>
  <c r="BO26" i="19"/>
  <c r="BD78" i="19"/>
  <c r="BE7" i="19"/>
  <c r="BE10" i="19" s="1"/>
  <c r="BD18" i="19"/>
  <c r="BD237" i="19" s="1"/>
  <c r="BD240" i="19" s="1"/>
  <c r="BD241" i="19" s="1"/>
  <c r="BD238" i="19" s="1"/>
  <c r="BJ194" i="18"/>
  <c r="BJ197" i="18"/>
  <c r="BJ192" i="18" s="1"/>
  <c r="BJ214" i="18"/>
  <c r="BH21" i="18"/>
  <c r="BO98" i="19"/>
  <c r="BO71" i="19" s="1"/>
  <c r="BB152" i="19"/>
  <c r="BD147" i="20"/>
  <c r="BD186" i="20"/>
  <c r="BR149" i="18"/>
  <c r="BR229" i="19"/>
  <c r="BR131" i="18"/>
  <c r="BF16" i="21"/>
  <c r="BF120" i="21" s="1"/>
  <c r="BF18" i="21"/>
  <c r="BF17" i="21" s="1"/>
  <c r="BF12" i="21" s="1"/>
  <c r="BR230" i="21"/>
  <c r="BP75" i="20"/>
  <c r="BQ100" i="20"/>
  <c r="BR100" i="20" s="1"/>
  <c r="BI198" i="18"/>
  <c r="BI195" i="18"/>
  <c r="BI182" i="18"/>
  <c r="BI189" i="18"/>
  <c r="BI181" i="18"/>
  <c r="BI188" i="18"/>
  <c r="BI180" i="18"/>
  <c r="BI186" i="18"/>
  <c r="BI190" i="18"/>
  <c r="BI191" i="18"/>
  <c r="BI183" i="18"/>
  <c r="BI184" i="18"/>
  <c r="BI187" i="18"/>
  <c r="BI185" i="18"/>
  <c r="BI20" i="18"/>
  <c r="BD174" i="20"/>
  <c r="BD185" i="20"/>
  <c r="BD146" i="20"/>
  <c r="BD158" i="20" s="1"/>
  <c r="BD55" i="20"/>
  <c r="BQ225" i="19"/>
  <c r="BQ224" i="19"/>
  <c r="BM25" i="19"/>
  <c r="BP155" i="18"/>
  <c r="BP164" i="18"/>
  <c r="BQ173" i="18"/>
  <c r="BD65" i="21"/>
  <c r="BD62" i="21" s="1"/>
  <c r="BD125" i="21" s="1"/>
  <c r="BD132" i="21" s="1"/>
  <c r="BP89" i="19"/>
  <c r="BR75" i="20" l="1"/>
  <c r="BR103" i="20"/>
  <c r="BR26" i="20" s="1"/>
  <c r="BD82" i="20"/>
  <c r="BD79" i="20"/>
  <c r="BD81" i="20"/>
  <c r="BA63" i="18"/>
  <c r="BA65" i="18" s="1"/>
  <c r="BA71" i="18" s="1"/>
  <c r="BA60" i="18"/>
  <c r="BA61" i="18" s="1"/>
  <c r="BE147" i="20"/>
  <c r="BE186" i="20"/>
  <c r="BI21" i="18"/>
  <c r="BE191" i="20"/>
  <c r="BE152" i="20"/>
  <c r="BE87" i="20"/>
  <c r="BE36" i="21"/>
  <c r="BE37" i="21"/>
  <c r="BP147" i="18"/>
  <c r="BP44" i="18" s="1"/>
  <c r="BP46" i="18" s="1"/>
  <c r="BD35" i="19"/>
  <c r="BD34" i="19"/>
  <c r="BD40" i="19"/>
  <c r="BD42" i="19" s="1"/>
  <c r="BQ26" i="19"/>
  <c r="BQ98" i="19"/>
  <c r="BQ71" i="19" s="1"/>
  <c r="BC86" i="20"/>
  <c r="BC85" i="20"/>
  <c r="BE151" i="20"/>
  <c r="BE190" i="20"/>
  <c r="BR158" i="18"/>
  <c r="BR89" i="19"/>
  <c r="AZ126" i="19"/>
  <c r="AZ127" i="19"/>
  <c r="AZ128" i="19"/>
  <c r="BC32" i="20"/>
  <c r="BC30" i="20"/>
  <c r="BC14" i="20" s="1"/>
  <c r="BC13" i="20" s="1"/>
  <c r="BE174" i="20"/>
  <c r="BE185" i="20"/>
  <c r="BE146" i="20"/>
  <c r="BE158" i="20" s="1"/>
  <c r="BE55" i="20"/>
  <c r="BD167" i="19"/>
  <c r="BD158" i="19"/>
  <c r="BD162" i="19"/>
  <c r="BD166" i="19"/>
  <c r="BD161" i="19"/>
  <c r="BD159" i="19"/>
  <c r="BD165" i="19"/>
  <c r="BD164" i="19"/>
  <c r="BD163" i="19"/>
  <c r="BD157" i="19"/>
  <c r="BD160" i="19"/>
  <c r="BD156" i="19"/>
  <c r="BD239" i="19"/>
  <c r="BE193" i="21"/>
  <c r="BE154" i="21"/>
  <c r="BE53" i="21"/>
  <c r="BE54" i="21"/>
  <c r="BA74" i="19"/>
  <c r="BA122" i="19" s="1"/>
  <c r="BE153" i="20"/>
  <c r="BE192" i="20"/>
  <c r="BE36" i="20"/>
  <c r="BE37" i="20" s="1"/>
  <c r="BE17" i="19"/>
  <c r="BE16" i="19"/>
  <c r="BE15" i="19"/>
  <c r="BE115" i="19" s="1"/>
  <c r="BF50" i="20"/>
  <c r="BF47" i="20"/>
  <c r="BE186" i="21"/>
  <c r="BE147" i="21"/>
  <c r="BE65" i="21"/>
  <c r="BE66" i="21"/>
  <c r="BE63" i="21"/>
  <c r="BD197" i="20"/>
  <c r="BD20" i="20"/>
  <c r="BE154" i="20"/>
  <c r="BE193" i="20"/>
  <c r="BE155" i="20"/>
  <c r="BE194" i="20"/>
  <c r="BE38" i="20"/>
  <c r="BI241" i="18"/>
  <c r="BC55" i="19"/>
  <c r="BC57" i="19" s="1"/>
  <c r="BC50" i="19"/>
  <c r="BC49" i="19"/>
  <c r="BC191" i="19"/>
  <c r="BC19" i="19"/>
  <c r="BD139" i="21"/>
  <c r="BE189" i="20"/>
  <c r="BE150" i="20"/>
  <c r="BB70" i="19"/>
  <c r="BB72" i="19" s="1"/>
  <c r="BB65" i="19"/>
  <c r="BB64" i="19" s="1"/>
  <c r="BF50" i="21"/>
  <c r="BF47" i="21"/>
  <c r="BF49" i="21"/>
  <c r="BF46" i="21" s="1"/>
  <c r="BF124" i="21" s="1"/>
  <c r="BE189" i="21"/>
  <c r="BE150" i="21"/>
  <c r="BD69" i="21"/>
  <c r="BD70" i="21" s="1"/>
  <c r="BO25" i="19"/>
  <c r="BP98" i="19"/>
  <c r="BP71" i="19" s="1"/>
  <c r="BP26" i="19"/>
  <c r="BJ240" i="18"/>
  <c r="BD197" i="21"/>
  <c r="BD20" i="21"/>
  <c r="BC47" i="19"/>
  <c r="BC44" i="19" s="1"/>
  <c r="BC120" i="19" s="1"/>
  <c r="BC152" i="19"/>
  <c r="BE196" i="20"/>
  <c r="BE157" i="20"/>
  <c r="BQ75" i="20"/>
  <c r="BQ103" i="20"/>
  <c r="BQ26" i="20" s="1"/>
  <c r="BQ141" i="18"/>
  <c r="BQ132" i="18"/>
  <c r="BQ150" i="18"/>
  <c r="BR168" i="18"/>
  <c r="BJ241" i="18"/>
  <c r="BE128" i="20"/>
  <c r="BE132" i="20" s="1"/>
  <c r="BE53" i="20"/>
  <c r="BE54" i="20"/>
  <c r="BE149" i="21"/>
  <c r="BE188" i="21"/>
  <c r="BE71" i="21"/>
  <c r="BE149" i="20"/>
  <c r="BE188" i="20"/>
  <c r="BE71" i="20"/>
  <c r="BE194" i="21"/>
  <c r="BE155" i="21"/>
  <c r="BE38" i="21"/>
  <c r="BD80" i="19"/>
  <c r="BE24" i="19"/>
  <c r="BE27" i="19" s="1"/>
  <c r="BD32" i="19"/>
  <c r="BD29" i="19" s="1"/>
  <c r="BD119" i="19" s="1"/>
  <c r="BI242" i="18"/>
  <c r="BQ155" i="18"/>
  <c r="BQ164" i="18"/>
  <c r="BR173" i="18"/>
  <c r="BL240" i="21"/>
  <c r="BL241" i="21" s="1"/>
  <c r="BL240" i="20"/>
  <c r="BL241" i="20" s="1"/>
  <c r="BL234" i="19"/>
  <c r="BL235" i="19" s="1"/>
  <c r="BL19" i="18"/>
  <c r="BM8" i="18"/>
  <c r="BM11" i="18" s="1"/>
  <c r="BM18" i="18" s="1"/>
  <c r="BR59" i="21"/>
  <c r="BR103" i="21"/>
  <c r="BR26" i="21" s="1"/>
  <c r="BE66" i="20"/>
  <c r="BE63" i="20"/>
  <c r="BE191" i="21"/>
  <c r="BE152" i="21"/>
  <c r="BE87" i="21"/>
  <c r="BE195" i="20"/>
  <c r="BE156" i="20"/>
  <c r="BP144" i="18"/>
  <c r="BP153" i="18"/>
  <c r="BP156" i="18" s="1"/>
  <c r="BP56" i="18" s="1"/>
  <c r="BP58" i="18" s="1"/>
  <c r="BP135" i="18"/>
  <c r="BP162" i="18" s="1"/>
  <c r="BQ171" i="18"/>
  <c r="BO138" i="18"/>
  <c r="BO32" i="18" s="1"/>
  <c r="BO34" i="18" s="1"/>
  <c r="BJ239" i="18"/>
  <c r="BK194" i="18"/>
  <c r="BK214" i="18"/>
  <c r="BK197" i="18"/>
  <c r="BK192" i="18" s="1"/>
  <c r="BC85" i="21"/>
  <c r="BC86" i="21" s="1"/>
  <c r="BE128" i="21"/>
  <c r="BE131" i="21" s="1"/>
  <c r="BQ7" i="21"/>
  <c r="BR4" i="21"/>
  <c r="BR7" i="21" s="1"/>
  <c r="BE196" i="21"/>
  <c r="BE157" i="21"/>
  <c r="BE148" i="20"/>
  <c r="BE187" i="20"/>
  <c r="BF118" i="20"/>
  <c r="BF109" i="20"/>
  <c r="BF113" i="20"/>
  <c r="BF115" i="20"/>
  <c r="BF114" i="20"/>
  <c r="BF80" i="20" s="1"/>
  <c r="BF108" i="20"/>
  <c r="BF48" i="20" s="1"/>
  <c r="BF111" i="20"/>
  <c r="BF64" i="20" s="1"/>
  <c r="BF116" i="20"/>
  <c r="BF117" i="20"/>
  <c r="BF31" i="20" s="1"/>
  <c r="BF112" i="20"/>
  <c r="BF110" i="20"/>
  <c r="BF12" i="20"/>
  <c r="BQ5" i="19"/>
  <c r="BE185" i="21"/>
  <c r="BE146" i="21"/>
  <c r="BE158" i="21" s="1"/>
  <c r="BE174" i="21"/>
  <c r="BE55" i="21"/>
  <c r="BF118" i="21"/>
  <c r="BF119" i="21"/>
  <c r="BF111" i="21"/>
  <c r="BF64" i="21" s="1"/>
  <c r="BF108" i="21"/>
  <c r="BF48" i="21" s="1"/>
  <c r="BF115" i="21"/>
  <c r="BF112" i="21"/>
  <c r="BF109" i="21"/>
  <c r="BF114" i="21"/>
  <c r="BF80" i="21" s="1"/>
  <c r="BF110" i="21"/>
  <c r="BF116" i="21"/>
  <c r="BF113" i="21"/>
  <c r="BF117" i="21"/>
  <c r="BF31" i="21" s="1"/>
  <c r="BH242" i="21"/>
  <c r="BH242" i="20"/>
  <c r="BH236" i="19"/>
  <c r="BC32" i="21"/>
  <c r="BC29" i="21" s="1"/>
  <c r="BC127" i="21" s="1"/>
  <c r="BC134" i="21" s="1"/>
  <c r="BC141" i="21" s="1"/>
  <c r="BC30" i="21"/>
  <c r="BC14" i="21" s="1"/>
  <c r="BC13" i="21" s="1"/>
  <c r="BQ9" i="21"/>
  <c r="BR6" i="21"/>
  <c r="BR9" i="21" s="1"/>
  <c r="BE151" i="21"/>
  <c r="BE190" i="21"/>
  <c r="BE195" i="21"/>
  <c r="BE156" i="21"/>
  <c r="BE34" i="20"/>
  <c r="BB62" i="19"/>
  <c r="BB59" i="19" s="1"/>
  <c r="BB121" i="19" s="1"/>
  <c r="BD82" i="21"/>
  <c r="BD81" i="21"/>
  <c r="BD79" i="21"/>
  <c r="BF33" i="21"/>
  <c r="BG8" i="21"/>
  <c r="BG11" i="21" s="1"/>
  <c r="BF19" i="21"/>
  <c r="BF243" i="21" s="1"/>
  <c r="BF246" i="21" s="1"/>
  <c r="BF247" i="21" s="1"/>
  <c r="BF244" i="21" s="1"/>
  <c r="BI22" i="18"/>
  <c r="BD114" i="19"/>
  <c r="BD76" i="19" s="1"/>
  <c r="BJ205" i="18"/>
  <c r="BJ210" i="18"/>
  <c r="BJ204" i="18"/>
  <c r="BJ213" i="18"/>
  <c r="BJ203" i="18"/>
  <c r="BJ208" i="18"/>
  <c r="BJ209" i="18"/>
  <c r="BK240" i="18" s="1"/>
  <c r="BJ207" i="18"/>
  <c r="BJ211" i="18"/>
  <c r="BJ206" i="18"/>
  <c r="BK239" i="18" s="1"/>
  <c r="BJ212" i="18"/>
  <c r="BJ202" i="18"/>
  <c r="BC83" i="21"/>
  <c r="BP42" i="21"/>
  <c r="BP4" i="19"/>
  <c r="BP6" i="19" s="1"/>
  <c r="BQ3" i="19"/>
  <c r="BE192" i="21"/>
  <c r="BE153" i="21"/>
  <c r="BQ133" i="18"/>
  <c r="BQ142" i="18"/>
  <c r="BQ160" i="18"/>
  <c r="BQ151" i="18"/>
  <c r="BR169" i="18"/>
  <c r="BP159" i="18"/>
  <c r="BJ198" i="18"/>
  <c r="BJ195" i="18"/>
  <c r="BJ182" i="18"/>
  <c r="BJ189" i="18"/>
  <c r="BJ181" i="18"/>
  <c r="BJ188" i="18"/>
  <c r="BJ180" i="18"/>
  <c r="BJ187" i="18"/>
  <c r="BJ186" i="18"/>
  <c r="BJ190" i="18"/>
  <c r="BJ191" i="18"/>
  <c r="BJ183" i="18"/>
  <c r="BJ184" i="18"/>
  <c r="BJ185" i="18"/>
  <c r="BJ20" i="18"/>
  <c r="BD69" i="20"/>
  <c r="BD70" i="20"/>
  <c r="BD46" i="19"/>
  <c r="BE34" i="21"/>
  <c r="BL7" i="20"/>
  <c r="BL9" i="20"/>
  <c r="BF19" i="20"/>
  <c r="BF243" i="20" s="1"/>
  <c r="BF246" i="20" s="1"/>
  <c r="BF247" i="20" s="1"/>
  <c r="BF244" i="20" s="1"/>
  <c r="BF33" i="20"/>
  <c r="BG8" i="20"/>
  <c r="BG11" i="20" s="1"/>
  <c r="BE187" i="21"/>
  <c r="BE148" i="21"/>
  <c r="BE139" i="20" l="1"/>
  <c r="BE135" i="20"/>
  <c r="BE138" i="21"/>
  <c r="BE135" i="21"/>
  <c r="BR155" i="18"/>
  <c r="BR164" i="18"/>
  <c r="BJ22" i="18"/>
  <c r="BD78" i="21"/>
  <c r="BD126" i="21" s="1"/>
  <c r="BD133" i="21" s="1"/>
  <c r="BD140" i="21" s="1"/>
  <c r="BD81" i="19"/>
  <c r="BD82" i="19" s="1"/>
  <c r="BP138" i="18"/>
  <c r="BP32" i="18" s="1"/>
  <c r="BP34" i="18" s="1"/>
  <c r="BC29" i="20"/>
  <c r="BC124" i="20" s="1"/>
  <c r="BC131" i="20" s="1"/>
  <c r="BC138" i="20" s="1"/>
  <c r="BI242" i="21"/>
  <c r="BI242" i="20"/>
  <c r="BI236" i="19"/>
  <c r="BE197" i="20"/>
  <c r="BE20" i="20"/>
  <c r="BJ21" i="18"/>
  <c r="BD79" i="19"/>
  <c r="BC51" i="19"/>
  <c r="BC52" i="19" s="1"/>
  <c r="BD142" i="19"/>
  <c r="BD181" i="19"/>
  <c r="BR141" i="18"/>
  <c r="BR132" i="18"/>
  <c r="BR159" i="18" s="1"/>
  <c r="BR150" i="18"/>
  <c r="BR174" i="18"/>
  <c r="BF128" i="21"/>
  <c r="BF131" i="21" s="1"/>
  <c r="BQ159" i="18"/>
  <c r="AZ130" i="19"/>
  <c r="AZ133" i="19"/>
  <c r="AZ134" i="19" s="1"/>
  <c r="AZ135" i="19" s="1"/>
  <c r="AZ136" i="19" s="1"/>
  <c r="BF58" i="20"/>
  <c r="BF60" i="20" s="1"/>
  <c r="BF52" i="20"/>
  <c r="BE33" i="19"/>
  <c r="BE30" i="19"/>
  <c r="BF52" i="21"/>
  <c r="BF51" i="21"/>
  <c r="BF58" i="21"/>
  <c r="BF60" i="21" s="1"/>
  <c r="BR98" i="19"/>
  <c r="BR71" i="19" s="1"/>
  <c r="BR26" i="19"/>
  <c r="BD150" i="19"/>
  <c r="BD189" i="19"/>
  <c r="BD84" i="21"/>
  <c r="BD83" i="21"/>
  <c r="BD25" i="21"/>
  <c r="BD27" i="21" s="1"/>
  <c r="BE197" i="21"/>
  <c r="BE20" i="21"/>
  <c r="BD179" i="19"/>
  <c r="BD140" i="19"/>
  <c r="BD152" i="19" s="1"/>
  <c r="BD38" i="19"/>
  <c r="BD168" i="19"/>
  <c r="BA72" i="18"/>
  <c r="BB26" i="18"/>
  <c r="BB29" i="18" s="1"/>
  <c r="BB35" i="18" s="1"/>
  <c r="BA73" i="18"/>
  <c r="BK205" i="18"/>
  <c r="BK210" i="18"/>
  <c r="BK204" i="18"/>
  <c r="BK213" i="18"/>
  <c r="BK203" i="18"/>
  <c r="BK208" i="18"/>
  <c r="BK211" i="18"/>
  <c r="BK209" i="18"/>
  <c r="BL240" i="18" s="1"/>
  <c r="BK207" i="18"/>
  <c r="BK202" i="18"/>
  <c r="BK241" i="18" s="1"/>
  <c r="BK212" i="18"/>
  <c r="BK206" i="18"/>
  <c r="BL239" i="18" s="1"/>
  <c r="BQ144" i="18"/>
  <c r="BQ147" i="18" s="1"/>
  <c r="BQ44" i="18" s="1"/>
  <c r="BQ46" i="18" s="1"/>
  <c r="BQ153" i="18"/>
  <c r="BQ156" i="18" s="1"/>
  <c r="BQ56" i="18" s="1"/>
  <c r="BQ58" i="18" s="1"/>
  <c r="BQ135" i="18"/>
  <c r="BQ162" i="18" s="1"/>
  <c r="BR171" i="18"/>
  <c r="BG41" i="21"/>
  <c r="BG44" i="21" s="1"/>
  <c r="BF35" i="21"/>
  <c r="BF34" i="21"/>
  <c r="BA123" i="19"/>
  <c r="BE74" i="20"/>
  <c r="BE76" i="20" s="1"/>
  <c r="BE68" i="20"/>
  <c r="BE67" i="20"/>
  <c r="BB66" i="19"/>
  <c r="BB67" i="19" s="1"/>
  <c r="BE74" i="21"/>
  <c r="BE76" i="21" s="1"/>
  <c r="BE68" i="21"/>
  <c r="BE67" i="21"/>
  <c r="BD144" i="19"/>
  <c r="BD183" i="19"/>
  <c r="BD78" i="20"/>
  <c r="BD127" i="20" s="1"/>
  <c r="BD134" i="20" s="1"/>
  <c r="BD141" i="20" s="1"/>
  <c r="BF170" i="21"/>
  <c r="BF163" i="21"/>
  <c r="BF171" i="21"/>
  <c r="BF164" i="21"/>
  <c r="BF172" i="21"/>
  <c r="BF169" i="21"/>
  <c r="BF173" i="21"/>
  <c r="BF168" i="21"/>
  <c r="BF165" i="21"/>
  <c r="BF162" i="21"/>
  <c r="BF166" i="21"/>
  <c r="BF167" i="21"/>
  <c r="BF245" i="21"/>
  <c r="BG18" i="20"/>
  <c r="BG17" i="20" s="1"/>
  <c r="BG12" i="20" s="1"/>
  <c r="BG16" i="20"/>
  <c r="BG120" i="20" s="1"/>
  <c r="BR42" i="21"/>
  <c r="BE65" i="20"/>
  <c r="BE62" i="20" s="1"/>
  <c r="BE126" i="20" s="1"/>
  <c r="BE133" i="20" s="1"/>
  <c r="BB77" i="19"/>
  <c r="BB75" i="19"/>
  <c r="BB13" i="19" s="1"/>
  <c r="BB12" i="19" s="1"/>
  <c r="BE62" i="21"/>
  <c r="BE125" i="21" s="1"/>
  <c r="BE132" i="21" s="1"/>
  <c r="BD180" i="19"/>
  <c r="BD141" i="19"/>
  <c r="BD47" i="19"/>
  <c r="BD44" i="19" s="1"/>
  <c r="BD120" i="19" s="1"/>
  <c r="BD48" i="19"/>
  <c r="BD45" i="19"/>
  <c r="BE11" i="19"/>
  <c r="BF7" i="19"/>
  <c r="BF10" i="19" s="1"/>
  <c r="BE18" i="19"/>
  <c r="BE237" i="19" s="1"/>
  <c r="BE240" i="19" s="1"/>
  <c r="BE241" i="19" s="1"/>
  <c r="BE238" i="19" s="1"/>
  <c r="BE78" i="19"/>
  <c r="BG16" i="21"/>
  <c r="BG120" i="21" s="1"/>
  <c r="BG18" i="21"/>
  <c r="BG17" i="21"/>
  <c r="BQ174" i="18"/>
  <c r="BG41" i="20"/>
  <c r="BG44" i="20" s="1"/>
  <c r="BF35" i="20"/>
  <c r="BF34" i="20"/>
  <c r="BJ242" i="18"/>
  <c r="BQ42" i="21"/>
  <c r="BQ8" i="19"/>
  <c r="BR5" i="19"/>
  <c r="BR8" i="19" s="1"/>
  <c r="BD147" i="19"/>
  <c r="BD186" i="19"/>
  <c r="BD83" i="20"/>
  <c r="BD25" i="20"/>
  <c r="BD27" i="20" s="1"/>
  <c r="BD84" i="20"/>
  <c r="BD145" i="19"/>
  <c r="BD184" i="19"/>
  <c r="BD36" i="19"/>
  <c r="BD37" i="19" s="1"/>
  <c r="BD151" i="19"/>
  <c r="BD190" i="19"/>
  <c r="BQ4" i="19"/>
  <c r="BQ6" i="19" s="1"/>
  <c r="BR3" i="19"/>
  <c r="BR4" i="19" s="1"/>
  <c r="BR6" i="19" s="1"/>
  <c r="BF172" i="20"/>
  <c r="BF165" i="20"/>
  <c r="BF173" i="20"/>
  <c r="BF166" i="20"/>
  <c r="BF168" i="20"/>
  <c r="BF171" i="20"/>
  <c r="BF162" i="20"/>
  <c r="BF164" i="20"/>
  <c r="BF170" i="20"/>
  <c r="BF169" i="20"/>
  <c r="BF167" i="20"/>
  <c r="BF163" i="20"/>
  <c r="BF245" i="20"/>
  <c r="BP165" i="18"/>
  <c r="BP68" i="18" s="1"/>
  <c r="BP70" i="18" s="1"/>
  <c r="BP8" i="19"/>
  <c r="BD148" i="19"/>
  <c r="BD187" i="19"/>
  <c r="BC62" i="19"/>
  <c r="BC59" i="19" s="1"/>
  <c r="BC121" i="19" s="1"/>
  <c r="BC63" i="19"/>
  <c r="BC60" i="19"/>
  <c r="BF119" i="20"/>
  <c r="BL42" i="20"/>
  <c r="BR133" i="18"/>
  <c r="BR142" i="18"/>
  <c r="BR160" i="18" s="1"/>
  <c r="BR151" i="18"/>
  <c r="BM240" i="21"/>
  <c r="BM241" i="21" s="1"/>
  <c r="BM240" i="20"/>
  <c r="BM241" i="20" s="1"/>
  <c r="BM234" i="19"/>
  <c r="BM235" i="19" s="1"/>
  <c r="BM19" i="18"/>
  <c r="BN8" i="18"/>
  <c r="BN11" i="18" s="1"/>
  <c r="BN18" i="18" s="1"/>
  <c r="BF49" i="20"/>
  <c r="BF46" i="20" s="1"/>
  <c r="BF125" i="20" s="1"/>
  <c r="BD149" i="19"/>
  <c r="BD83" i="19"/>
  <c r="BD188" i="19"/>
  <c r="BE105" i="19"/>
  <c r="BE106" i="19"/>
  <c r="BE113" i="19"/>
  <c r="BE111" i="19"/>
  <c r="BE108" i="19"/>
  <c r="BE112" i="19"/>
  <c r="BE110" i="19"/>
  <c r="BE103" i="19"/>
  <c r="BE114" i="19" s="1"/>
  <c r="BE107" i="19"/>
  <c r="BE109" i="19"/>
  <c r="BE61" i="19" s="1"/>
  <c r="BE104" i="19"/>
  <c r="BD146" i="19"/>
  <c r="BD185" i="19"/>
  <c r="BD68" i="19"/>
  <c r="BM5" i="20"/>
  <c r="BK189" i="18"/>
  <c r="BK181" i="18"/>
  <c r="BK188" i="18"/>
  <c r="BK180" i="18"/>
  <c r="BK187" i="18"/>
  <c r="BK191" i="18"/>
  <c r="BK183" i="18"/>
  <c r="BK184" i="18"/>
  <c r="BK185" i="18"/>
  <c r="BK186" i="18"/>
  <c r="BK195" i="18"/>
  <c r="BK182" i="18"/>
  <c r="BK198" i="18"/>
  <c r="BK20" i="18"/>
  <c r="BK190" i="18"/>
  <c r="BL194" i="18"/>
  <c r="BL214" i="18"/>
  <c r="BL197" i="18"/>
  <c r="BL192" i="18" s="1"/>
  <c r="BD143" i="19"/>
  <c r="BD182" i="19"/>
  <c r="BD53" i="19"/>
  <c r="BF135" i="21" l="1"/>
  <c r="BF138" i="21"/>
  <c r="BF147" i="20"/>
  <c r="BF186" i="20"/>
  <c r="BD32" i="21"/>
  <c r="BD29" i="21" s="1"/>
  <c r="BD127" i="21" s="1"/>
  <c r="BD134" i="21" s="1"/>
  <c r="BD141" i="21" s="1"/>
  <c r="BD30" i="21"/>
  <c r="BD14" i="21" s="1"/>
  <c r="BD13" i="21" s="1"/>
  <c r="BE79" i="21"/>
  <c r="BE82" i="21"/>
  <c r="BE81" i="21"/>
  <c r="BE78" i="21" s="1"/>
  <c r="BE126" i="21" s="1"/>
  <c r="BE133" i="21" s="1"/>
  <c r="BD85" i="21"/>
  <c r="BD86" i="21"/>
  <c r="BF196" i="20"/>
  <c r="BF157" i="20"/>
  <c r="BF36" i="20"/>
  <c r="BF37" i="20"/>
  <c r="BG118" i="20"/>
  <c r="BG119" i="20"/>
  <c r="BG113" i="20"/>
  <c r="BG115" i="20"/>
  <c r="BG114" i="20"/>
  <c r="BG80" i="20" s="1"/>
  <c r="BG108" i="20"/>
  <c r="BG48" i="20" s="1"/>
  <c r="BG111" i="20"/>
  <c r="BG64" i="20" s="1"/>
  <c r="BG116" i="20"/>
  <c r="BG117" i="20"/>
  <c r="BG31" i="20" s="1"/>
  <c r="BG112" i="20"/>
  <c r="BG109" i="20"/>
  <c r="BG110" i="20"/>
  <c r="BF187" i="21"/>
  <c r="BF148" i="21"/>
  <c r="BQ165" i="18"/>
  <c r="BQ68" i="18" s="1"/>
  <c r="BQ70" i="18" s="1"/>
  <c r="BF189" i="20"/>
  <c r="BF150" i="20"/>
  <c r="BF149" i="20"/>
  <c r="BF188" i="20"/>
  <c r="BF71" i="20"/>
  <c r="BG50" i="20"/>
  <c r="BG47" i="20"/>
  <c r="BG49" i="20"/>
  <c r="BG46" i="20" s="1"/>
  <c r="BG125" i="20" s="1"/>
  <c r="BK242" i="18"/>
  <c r="BF151" i="20"/>
  <c r="BF190" i="20"/>
  <c r="BF193" i="21"/>
  <c r="BF154" i="21"/>
  <c r="BR25" i="19"/>
  <c r="BF187" i="20"/>
  <c r="BF148" i="20"/>
  <c r="BE76" i="19"/>
  <c r="BE46" i="19"/>
  <c r="BG12" i="21"/>
  <c r="BE69" i="20"/>
  <c r="BE70" i="20"/>
  <c r="BR147" i="18"/>
  <c r="BR44" i="18" s="1"/>
  <c r="BR46" i="18" s="1"/>
  <c r="BD32" i="20"/>
  <c r="BD30" i="20"/>
  <c r="BD14" i="20" s="1"/>
  <c r="BD13" i="20" s="1"/>
  <c r="BC70" i="19"/>
  <c r="BC72" i="19" s="1"/>
  <c r="BC65" i="19"/>
  <c r="BG33" i="21"/>
  <c r="BG19" i="21"/>
  <c r="BG243" i="21" s="1"/>
  <c r="BG246" i="21" s="1"/>
  <c r="BG247" i="21" s="1"/>
  <c r="BG244" i="21" s="1"/>
  <c r="BH8" i="21"/>
  <c r="BH11" i="21" s="1"/>
  <c r="BF151" i="21"/>
  <c r="BF190" i="21"/>
  <c r="BE82" i="20"/>
  <c r="BE79" i="20"/>
  <c r="BF66" i="21"/>
  <c r="BF65" i="21"/>
  <c r="BF63" i="21"/>
  <c r="BN240" i="21"/>
  <c r="BN241" i="21" s="1"/>
  <c r="BN240" i="20"/>
  <c r="BN241" i="20" s="1"/>
  <c r="BN234" i="19"/>
  <c r="BN235" i="19" s="1"/>
  <c r="BN19" i="18"/>
  <c r="BO8" i="18"/>
  <c r="BO11" i="18" s="1"/>
  <c r="BO18" i="18" s="1"/>
  <c r="BB74" i="19"/>
  <c r="BB122" i="19" s="1"/>
  <c r="BG111" i="21"/>
  <c r="BG64" i="21" s="1"/>
  <c r="BG108" i="21"/>
  <c r="BG48" i="21" s="1"/>
  <c r="BG115" i="21"/>
  <c r="BG112" i="21"/>
  <c r="BG118" i="21"/>
  <c r="BG109" i="21"/>
  <c r="BG114" i="21"/>
  <c r="BG80" i="21" s="1"/>
  <c r="BG110" i="21"/>
  <c r="BG113" i="21"/>
  <c r="BG116" i="21"/>
  <c r="BG117" i="21"/>
  <c r="BG31" i="21" s="1"/>
  <c r="BF150" i="21"/>
  <c r="BF189" i="21"/>
  <c r="BA126" i="19"/>
  <c r="BA127" i="19"/>
  <c r="BA128" i="19"/>
  <c r="BF155" i="20"/>
  <c r="BF194" i="20"/>
  <c r="BF38" i="20"/>
  <c r="BE80" i="19"/>
  <c r="BF24" i="19"/>
  <c r="BF27" i="19" s="1"/>
  <c r="BE79" i="19"/>
  <c r="BF185" i="21"/>
  <c r="BF146" i="21"/>
  <c r="BF158" i="21" s="1"/>
  <c r="BF174" i="21"/>
  <c r="BF55" i="21"/>
  <c r="BA129" i="19"/>
  <c r="BF53" i="21"/>
  <c r="BF54" i="21" s="1"/>
  <c r="BM194" i="18"/>
  <c r="BM214" i="18"/>
  <c r="BM197" i="18"/>
  <c r="BM192" i="18" s="1"/>
  <c r="BF66" i="20"/>
  <c r="BF65" i="20" s="1"/>
  <c r="BF62" i="20" s="1"/>
  <c r="BF126" i="20" s="1"/>
  <c r="BF133" i="20" s="1"/>
  <c r="BF63" i="20"/>
  <c r="BF193" i="20"/>
  <c r="BF154" i="20"/>
  <c r="BK21" i="18"/>
  <c r="BK22" i="18" s="1"/>
  <c r="BF152" i="20"/>
  <c r="BF191" i="20"/>
  <c r="BF87" i="20"/>
  <c r="BR138" i="18"/>
  <c r="BR32" i="18" s="1"/>
  <c r="BR34" i="18" s="1"/>
  <c r="BM7" i="20"/>
  <c r="BM9" i="20"/>
  <c r="BE167" i="19"/>
  <c r="BE158" i="19"/>
  <c r="BE162" i="19"/>
  <c r="BE157" i="19"/>
  <c r="BE159" i="19"/>
  <c r="BE165" i="19"/>
  <c r="BE164" i="19"/>
  <c r="BE166" i="19"/>
  <c r="BE163" i="19"/>
  <c r="BE161" i="19"/>
  <c r="BE160" i="19"/>
  <c r="BE156" i="19"/>
  <c r="BE239" i="19"/>
  <c r="BF149" i="21"/>
  <c r="BF188" i="21"/>
  <c r="BF71" i="21"/>
  <c r="BB36" i="18"/>
  <c r="BB39" i="18"/>
  <c r="BB41" i="18" s="1"/>
  <c r="BB47" i="18" s="1"/>
  <c r="BB37" i="18"/>
  <c r="BF53" i="20"/>
  <c r="BF54" i="20"/>
  <c r="BF51" i="20"/>
  <c r="BF153" i="20"/>
  <c r="BF192" i="20"/>
  <c r="BF195" i="20"/>
  <c r="BF156" i="20"/>
  <c r="BL181" i="18"/>
  <c r="BL188" i="18"/>
  <c r="BL180" i="18"/>
  <c r="BL187" i="18"/>
  <c r="BL185" i="18"/>
  <c r="BL191" i="18"/>
  <c r="BL183" i="18"/>
  <c r="BL184" i="18"/>
  <c r="BL186" i="18"/>
  <c r="BL195" i="18"/>
  <c r="BL182" i="18"/>
  <c r="BL189" i="18"/>
  <c r="BL198" i="18"/>
  <c r="BL20" i="18"/>
  <c r="BL190" i="18"/>
  <c r="BF128" i="20"/>
  <c r="BF132" i="20" s="1"/>
  <c r="BF17" i="19"/>
  <c r="BF15" i="19"/>
  <c r="BF115" i="19" s="1"/>
  <c r="BF152" i="21"/>
  <c r="BF191" i="21"/>
  <c r="BF87" i="21"/>
  <c r="BE35" i="19"/>
  <c r="BE34" i="19" s="1"/>
  <c r="BE40" i="19"/>
  <c r="BE42" i="19" s="1"/>
  <c r="BF194" i="21"/>
  <c r="BF155" i="21"/>
  <c r="BF38" i="21"/>
  <c r="BF174" i="20"/>
  <c r="BF146" i="20"/>
  <c r="BF158" i="20" s="1"/>
  <c r="BF185" i="20"/>
  <c r="BF55" i="20"/>
  <c r="BG33" i="20"/>
  <c r="BH8" i="20"/>
  <c r="BH11" i="20" s="1"/>
  <c r="BG19" i="20"/>
  <c r="BG243" i="20" s="1"/>
  <c r="BG246" i="20" s="1"/>
  <c r="BG247" i="20" s="1"/>
  <c r="BG244" i="20" s="1"/>
  <c r="BL205" i="18"/>
  <c r="BL210" i="18"/>
  <c r="BL204" i="18"/>
  <c r="BL209" i="18"/>
  <c r="BL208" i="18"/>
  <c r="BL213" i="18"/>
  <c r="BL212" i="18"/>
  <c r="BL211" i="18"/>
  <c r="BL203" i="18"/>
  <c r="BL242" i="18" s="1"/>
  <c r="BL207" i="18"/>
  <c r="BL202" i="18"/>
  <c r="BL206" i="18"/>
  <c r="BM239" i="18" s="1"/>
  <c r="BF196" i="21"/>
  <c r="BF157" i="21"/>
  <c r="BF36" i="21"/>
  <c r="BF37" i="21"/>
  <c r="BE32" i="19"/>
  <c r="BE29" i="19" s="1"/>
  <c r="BE119" i="19" s="1"/>
  <c r="BQ138" i="18"/>
  <c r="BQ32" i="18" s="1"/>
  <c r="BQ34" i="18" s="1"/>
  <c r="BE139" i="21"/>
  <c r="BE140" i="21" s="1"/>
  <c r="BQ25" i="19"/>
  <c r="BP25" i="19"/>
  <c r="BF192" i="21"/>
  <c r="BF153" i="21"/>
  <c r="BG50" i="21"/>
  <c r="BG47" i="21"/>
  <c r="BD191" i="19"/>
  <c r="BD19" i="19"/>
  <c r="BF186" i="21"/>
  <c r="BF147" i="21"/>
  <c r="BE31" i="19"/>
  <c r="BE69" i="21"/>
  <c r="BE70" i="21" s="1"/>
  <c r="BD85" i="20"/>
  <c r="BD86" i="20"/>
  <c r="BD55" i="19"/>
  <c r="BD57" i="19" s="1"/>
  <c r="BD49" i="19"/>
  <c r="BD50" i="19"/>
  <c r="BF195" i="21"/>
  <c r="BF156" i="21"/>
  <c r="BR144" i="18"/>
  <c r="BR153" i="18"/>
  <c r="BR156" i="18" s="1"/>
  <c r="BR56" i="18" s="1"/>
  <c r="BR58" i="18" s="1"/>
  <c r="BR135" i="18"/>
  <c r="BR162" i="18" s="1"/>
  <c r="BR165" i="18" s="1"/>
  <c r="BR68" i="18" s="1"/>
  <c r="BR70" i="18" s="1"/>
  <c r="BJ242" i="21"/>
  <c r="BJ242" i="20"/>
  <c r="BJ236" i="19"/>
  <c r="BE140" i="20"/>
  <c r="BF139" i="20" l="1"/>
  <c r="BF140" i="20" s="1"/>
  <c r="BF135" i="20"/>
  <c r="BF33" i="19"/>
  <c r="BF30" i="19"/>
  <c r="BB123" i="19"/>
  <c r="BO240" i="21"/>
  <c r="BO241" i="21" s="1"/>
  <c r="BO240" i="20"/>
  <c r="BO241" i="20" s="1"/>
  <c r="BO234" i="19"/>
  <c r="BO235" i="19" s="1"/>
  <c r="BO19" i="18"/>
  <c r="BP8" i="18"/>
  <c r="BP11" i="18" s="1"/>
  <c r="BP18" i="18" s="1"/>
  <c r="BL21" i="18"/>
  <c r="BE45" i="19"/>
  <c r="BE48" i="19"/>
  <c r="BE47" i="19" s="1"/>
  <c r="BE44" i="19" s="1"/>
  <c r="BE120" i="19" s="1"/>
  <c r="BA133" i="19"/>
  <c r="BA134" i="19" s="1"/>
  <c r="BA135" i="19" s="1"/>
  <c r="BA136" i="19" s="1"/>
  <c r="BA130" i="19"/>
  <c r="BC66" i="19"/>
  <c r="BC67" i="19" s="1"/>
  <c r="BC64" i="19"/>
  <c r="BD29" i="20"/>
  <c r="BD124" i="20" s="1"/>
  <c r="BD131" i="20" s="1"/>
  <c r="BD138" i="20" s="1"/>
  <c r="BE84" i="21"/>
  <c r="BE25" i="21"/>
  <c r="BE27" i="21" s="1"/>
  <c r="BE38" i="19"/>
  <c r="BE168" i="19"/>
  <c r="BE179" i="19"/>
  <c r="BE140" i="19"/>
  <c r="BG35" i="21"/>
  <c r="BG34" i="21"/>
  <c r="BH41" i="21"/>
  <c r="BH44" i="21" s="1"/>
  <c r="BD63" i="19"/>
  <c r="BD60" i="19"/>
  <c r="BG52" i="21"/>
  <c r="BG58" i="21"/>
  <c r="BG60" i="21" s="1"/>
  <c r="BG51" i="21"/>
  <c r="BE145" i="19"/>
  <c r="BE184" i="19"/>
  <c r="BM181" i="18"/>
  <c r="BM188" i="18"/>
  <c r="BM180" i="18"/>
  <c r="BM187" i="18"/>
  <c r="BM186" i="18"/>
  <c r="BM185" i="18"/>
  <c r="BM191" i="18"/>
  <c r="BM183" i="18"/>
  <c r="BM184" i="18"/>
  <c r="BM195" i="18"/>
  <c r="BM182" i="18"/>
  <c r="BM189" i="18"/>
  <c r="BM198" i="18"/>
  <c r="BM20" i="18"/>
  <c r="BM190" i="18"/>
  <c r="BF62" i="21"/>
  <c r="BF125" i="21" s="1"/>
  <c r="BF132" i="21" s="1"/>
  <c r="BF139" i="21" s="1"/>
  <c r="BL241" i="18"/>
  <c r="BF197" i="20"/>
  <c r="BF20" i="20"/>
  <c r="BE37" i="19"/>
  <c r="BE36" i="19"/>
  <c r="BG49" i="21"/>
  <c r="BG46" i="21" s="1"/>
  <c r="BG124" i="21" s="1"/>
  <c r="BE147" i="19"/>
  <c r="BE186" i="19"/>
  <c r="BM205" i="18"/>
  <c r="BM210" i="18"/>
  <c r="BM204" i="18"/>
  <c r="BM209" i="18"/>
  <c r="BM208" i="18"/>
  <c r="BM212" i="18"/>
  <c r="BM211" i="18"/>
  <c r="BM203" i="18"/>
  <c r="BM242" i="18" s="1"/>
  <c r="BM206" i="18"/>
  <c r="BM207" i="18"/>
  <c r="BM213" i="18"/>
  <c r="BM202" i="18"/>
  <c r="BM21" i="18" s="1"/>
  <c r="BF74" i="21"/>
  <c r="BF76" i="21" s="1"/>
  <c r="BF68" i="21"/>
  <c r="BF67" i="21"/>
  <c r="BE150" i="19"/>
  <c r="BE189" i="19"/>
  <c r="BH41" i="20"/>
  <c r="BH44" i="20" s="1"/>
  <c r="BG35" i="20"/>
  <c r="BG34" i="20"/>
  <c r="BN5" i="20"/>
  <c r="BE81" i="19"/>
  <c r="BE82" i="19" s="1"/>
  <c r="BF106" i="19"/>
  <c r="BF46" i="19" s="1"/>
  <c r="BF113" i="19"/>
  <c r="BF112" i="19"/>
  <c r="BF111" i="19"/>
  <c r="BF110" i="19"/>
  <c r="BF114" i="19" s="1"/>
  <c r="BF109" i="19"/>
  <c r="BF108" i="19"/>
  <c r="BF107" i="19"/>
  <c r="BF104" i="19"/>
  <c r="BF105" i="19"/>
  <c r="BF103" i="19"/>
  <c r="BF31" i="19" s="1"/>
  <c r="BE148" i="19"/>
  <c r="BE187" i="19"/>
  <c r="BE84" i="20"/>
  <c r="BE83" i="20" s="1"/>
  <c r="BE25" i="20"/>
  <c r="BE27" i="20" s="1"/>
  <c r="BH16" i="20"/>
  <c r="BH120" i="20" s="1"/>
  <c r="BH18" i="20"/>
  <c r="BG119" i="21"/>
  <c r="BM240" i="18"/>
  <c r="BF18" i="19"/>
  <c r="BF237" i="19" s="1"/>
  <c r="BF240" i="19" s="1"/>
  <c r="BF241" i="19" s="1"/>
  <c r="BF238" i="19" s="1"/>
  <c r="BG7" i="19"/>
  <c r="BG10" i="19" s="1"/>
  <c r="BF78" i="19"/>
  <c r="BE149" i="19"/>
  <c r="BE83" i="19"/>
  <c r="BE188" i="19"/>
  <c r="BE81" i="20"/>
  <c r="BE78" i="20" s="1"/>
  <c r="BE127" i="20" s="1"/>
  <c r="BE134" i="20" s="1"/>
  <c r="BE141" i="20" s="1"/>
  <c r="BE144" i="19"/>
  <c r="BE183" i="19"/>
  <c r="BF16" i="19"/>
  <c r="BF11" i="19" s="1"/>
  <c r="BE182" i="19"/>
  <c r="BE143" i="19"/>
  <c r="BE53" i="19"/>
  <c r="BG132" i="20"/>
  <c r="BG128" i="20"/>
  <c r="BG58" i="20"/>
  <c r="BG60" i="20" s="1"/>
  <c r="BG52" i="20"/>
  <c r="BG51" i="20"/>
  <c r="BE180" i="19"/>
  <c r="BE141" i="19"/>
  <c r="BL22" i="18"/>
  <c r="BC77" i="19"/>
  <c r="BC75" i="19"/>
  <c r="BC13" i="19" s="1"/>
  <c r="BC12" i="19" s="1"/>
  <c r="BN194" i="18"/>
  <c r="BN214" i="18"/>
  <c r="BN197" i="18"/>
  <c r="BN192" i="18" s="1"/>
  <c r="BE146" i="19"/>
  <c r="BE68" i="19"/>
  <c r="BE185" i="19"/>
  <c r="BF197" i="21"/>
  <c r="BF20" i="21"/>
  <c r="BH16" i="21"/>
  <c r="BH120" i="21" s="1"/>
  <c r="BH18" i="21"/>
  <c r="BH17" i="21"/>
  <c r="BH12" i="21" s="1"/>
  <c r="BE151" i="19"/>
  <c r="BE190" i="19"/>
  <c r="BM42" i="20"/>
  <c r="BB51" i="18"/>
  <c r="BB53" i="18" s="1"/>
  <c r="BB59" i="18" s="1"/>
  <c r="BB48" i="18"/>
  <c r="BB49" i="18" s="1"/>
  <c r="BK242" i="21"/>
  <c r="BK242" i="20"/>
  <c r="BK236" i="19"/>
  <c r="BF74" i="20"/>
  <c r="BF76" i="20" s="1"/>
  <c r="BF68" i="20"/>
  <c r="BF67" i="20" s="1"/>
  <c r="BD51" i="19"/>
  <c r="BD52" i="19" s="1"/>
  <c r="BG172" i="20"/>
  <c r="BG165" i="20"/>
  <c r="BG173" i="20"/>
  <c r="BG166" i="20"/>
  <c r="BG167" i="20"/>
  <c r="BG168" i="20"/>
  <c r="BG171" i="20"/>
  <c r="BG162" i="20"/>
  <c r="BG170" i="20"/>
  <c r="BG169" i="20"/>
  <c r="BG163" i="20"/>
  <c r="BG164" i="20"/>
  <c r="BG245" i="20"/>
  <c r="BE142" i="19"/>
  <c r="BE181" i="19"/>
  <c r="BG170" i="21"/>
  <c r="BG163" i="21"/>
  <c r="BG171" i="21"/>
  <c r="BG164" i="21"/>
  <c r="BG172" i="21"/>
  <c r="BG169" i="21"/>
  <c r="BG167" i="21"/>
  <c r="BG168" i="21"/>
  <c r="BG165" i="21"/>
  <c r="BG173" i="21"/>
  <c r="BG166" i="21"/>
  <c r="BG162" i="21"/>
  <c r="BG245" i="21"/>
  <c r="BG193" i="21" l="1"/>
  <c r="BG154" i="21"/>
  <c r="BF76" i="19"/>
  <c r="BG54" i="20"/>
  <c r="BG53" i="20"/>
  <c r="BL242" i="21"/>
  <c r="BL242" i="20"/>
  <c r="BL236" i="19"/>
  <c r="BG186" i="21"/>
  <c r="BG147" i="21"/>
  <c r="BH19" i="20"/>
  <c r="BH243" i="20" s="1"/>
  <c r="BH246" i="20" s="1"/>
  <c r="BH247" i="20" s="1"/>
  <c r="BH244" i="20" s="1"/>
  <c r="BH33" i="20"/>
  <c r="BI8" i="20"/>
  <c r="BI11" i="20" s="1"/>
  <c r="BG174" i="20"/>
  <c r="BG146" i="20"/>
  <c r="BG158" i="20" s="1"/>
  <c r="BG185" i="20"/>
  <c r="BG55" i="20"/>
  <c r="BG66" i="20"/>
  <c r="BG63" i="20"/>
  <c r="BG65" i="20"/>
  <c r="BH118" i="20"/>
  <c r="BH115" i="20"/>
  <c r="BH113" i="20"/>
  <c r="BH110" i="20"/>
  <c r="BH114" i="20"/>
  <c r="BH80" i="20" s="1"/>
  <c r="BH119" i="20"/>
  <c r="BH108" i="20"/>
  <c r="BH48" i="20" s="1"/>
  <c r="BH112" i="20"/>
  <c r="BH111" i="20"/>
  <c r="BH64" i="20" s="1"/>
  <c r="BH117" i="20"/>
  <c r="BH31" i="20" s="1"/>
  <c r="BH109" i="20"/>
  <c r="BH116" i="20"/>
  <c r="BN240" i="18"/>
  <c r="BG194" i="20"/>
  <c r="BG155" i="20"/>
  <c r="BG38" i="20"/>
  <c r="BH17" i="20"/>
  <c r="BH12" i="20" s="1"/>
  <c r="BN7" i="20"/>
  <c r="BN9" i="20"/>
  <c r="BG36" i="21"/>
  <c r="BG37" i="21"/>
  <c r="BP240" i="21"/>
  <c r="BP241" i="21" s="1"/>
  <c r="BP240" i="20"/>
  <c r="BP241" i="20" s="1"/>
  <c r="BP234" i="19"/>
  <c r="BP235" i="19" s="1"/>
  <c r="BP19" i="18"/>
  <c r="BQ8" i="18"/>
  <c r="BQ11" i="18" s="1"/>
  <c r="BQ18" i="18" s="1"/>
  <c r="BF80" i="19"/>
  <c r="BF79" i="19"/>
  <c r="BG24" i="19"/>
  <c r="BG27" i="19" s="1"/>
  <c r="BB63" i="18"/>
  <c r="BB65" i="18" s="1"/>
  <c r="BB71" i="18" s="1"/>
  <c r="BB60" i="18"/>
  <c r="BB61" i="18" s="1"/>
  <c r="BD70" i="19"/>
  <c r="BD72" i="19" s="1"/>
  <c r="BD65" i="19"/>
  <c r="BG193" i="20"/>
  <c r="BG154" i="20"/>
  <c r="BH50" i="21"/>
  <c r="BH47" i="21"/>
  <c r="BG152" i="20"/>
  <c r="BG191" i="20"/>
  <c r="BG87" i="20"/>
  <c r="BO194" i="18"/>
  <c r="BO214" i="18"/>
  <c r="BO197" i="18"/>
  <c r="BO192" i="18" s="1"/>
  <c r="BF82" i="21"/>
  <c r="BF79" i="21"/>
  <c r="BN239" i="18"/>
  <c r="BG187" i="20"/>
  <c r="BG148" i="20"/>
  <c r="BG139" i="20"/>
  <c r="BG135" i="20"/>
  <c r="BG189" i="20"/>
  <c r="BG150" i="20"/>
  <c r="BH33" i="21"/>
  <c r="BH19" i="21"/>
  <c r="BH243" i="21" s="1"/>
  <c r="BH246" i="21" s="1"/>
  <c r="BH247" i="21" s="1"/>
  <c r="BH244" i="21" s="1"/>
  <c r="BI8" i="21"/>
  <c r="BI11" i="21" s="1"/>
  <c r="BG196" i="21"/>
  <c r="BG157" i="21"/>
  <c r="BG196" i="20"/>
  <c r="BG157" i="20"/>
  <c r="BH108" i="21"/>
  <c r="BH48" i="21" s="1"/>
  <c r="BH115" i="21"/>
  <c r="BH112" i="21"/>
  <c r="BH118" i="21"/>
  <c r="BH109" i="21"/>
  <c r="BH117" i="21"/>
  <c r="BH31" i="21" s="1"/>
  <c r="BH114" i="21"/>
  <c r="BH80" i="21" s="1"/>
  <c r="BH110" i="21"/>
  <c r="BH111" i="21"/>
  <c r="BH64" i="21" s="1"/>
  <c r="BH116" i="21"/>
  <c r="BH113" i="21"/>
  <c r="BG36" i="20"/>
  <c r="BG37" i="20" s="1"/>
  <c r="BE191" i="19"/>
  <c r="BE19" i="19"/>
  <c r="BF158" i="19"/>
  <c r="BF162" i="19"/>
  <c r="BF166" i="19"/>
  <c r="BF159" i="19"/>
  <c r="BF165" i="19"/>
  <c r="BF164" i="19"/>
  <c r="BF163" i="19"/>
  <c r="BF167" i="19"/>
  <c r="BF156" i="19"/>
  <c r="BF160" i="19"/>
  <c r="BF157" i="19"/>
  <c r="BF161" i="19"/>
  <c r="BF239" i="19"/>
  <c r="BG153" i="20"/>
  <c r="BG192" i="20"/>
  <c r="BE152" i="19"/>
  <c r="BE85" i="20"/>
  <c r="BE86" i="20" s="1"/>
  <c r="BG149" i="21"/>
  <c r="BG188" i="21"/>
  <c r="BG71" i="21"/>
  <c r="BG188" i="20"/>
  <c r="BG149" i="20"/>
  <c r="BG71" i="20"/>
  <c r="BH50" i="20"/>
  <c r="BH49" i="20" s="1"/>
  <c r="BH46" i="20" s="1"/>
  <c r="BH125" i="20" s="1"/>
  <c r="BH47" i="20"/>
  <c r="BM241" i="18"/>
  <c r="BB126" i="19"/>
  <c r="BB127" i="19"/>
  <c r="BB128" i="19"/>
  <c r="BM22" i="18"/>
  <c r="BG152" i="21"/>
  <c r="BG191" i="21"/>
  <c r="BG87" i="21"/>
  <c r="BG128" i="21"/>
  <c r="BG131" i="21" s="1"/>
  <c r="BB129" i="19"/>
  <c r="BN210" i="18"/>
  <c r="BN204" i="18"/>
  <c r="BN209" i="18"/>
  <c r="BO240" i="18" s="1"/>
  <c r="BN213" i="18"/>
  <c r="BN203" i="18"/>
  <c r="BN202" i="18"/>
  <c r="BN205" i="18"/>
  <c r="BN206" i="18"/>
  <c r="BN208" i="18"/>
  <c r="BN211" i="18"/>
  <c r="BN207" i="18"/>
  <c r="BN212" i="18"/>
  <c r="BG66" i="21"/>
  <c r="BG65" i="21" s="1"/>
  <c r="BG62" i="21" s="1"/>
  <c r="BG125" i="21" s="1"/>
  <c r="BG132" i="21" s="1"/>
  <c r="BG63" i="21"/>
  <c r="BG16" i="19"/>
  <c r="BG17" i="19"/>
  <c r="BG15" i="19"/>
  <c r="BG115" i="19" s="1"/>
  <c r="BE30" i="20"/>
  <c r="BE14" i="20" s="1"/>
  <c r="BE13" i="20" s="1"/>
  <c r="BE32" i="20"/>
  <c r="BG190" i="21"/>
  <c r="BG151" i="21"/>
  <c r="BE32" i="21"/>
  <c r="BE30" i="21"/>
  <c r="BE14" i="21" s="1"/>
  <c r="BE13" i="21" s="1"/>
  <c r="BG189" i="21"/>
  <c r="BG150" i="21"/>
  <c r="BG192" i="21"/>
  <c r="BG153" i="21"/>
  <c r="BE85" i="21"/>
  <c r="BE86" i="21"/>
  <c r="BF35" i="19"/>
  <c r="BF34" i="19"/>
  <c r="BF40" i="19"/>
  <c r="BF42" i="19" s="1"/>
  <c r="BM242" i="21"/>
  <c r="BM242" i="20"/>
  <c r="BM236" i="19"/>
  <c r="BG53" i="21"/>
  <c r="BG54" i="21" s="1"/>
  <c r="BG195" i="21"/>
  <c r="BG156" i="21"/>
  <c r="BE83" i="21"/>
  <c r="BF32" i="19"/>
  <c r="BF29" i="19" s="1"/>
  <c r="BF119" i="19" s="1"/>
  <c r="BE55" i="19"/>
  <c r="BE57" i="19" s="1"/>
  <c r="BE50" i="19"/>
  <c r="BE49" i="19"/>
  <c r="BG185" i="21"/>
  <c r="BG174" i="21"/>
  <c r="BG146" i="21"/>
  <c r="BG158" i="21" s="1"/>
  <c r="BG55" i="21"/>
  <c r="BG190" i="20"/>
  <c r="BG151" i="20"/>
  <c r="BG187" i="21"/>
  <c r="BG148" i="21"/>
  <c r="BF69" i="20"/>
  <c r="BF70" i="20"/>
  <c r="BC74" i="19"/>
  <c r="BC122" i="19" s="1"/>
  <c r="BG147" i="20"/>
  <c r="BG186" i="20"/>
  <c r="BD62" i="19"/>
  <c r="BD59" i="19" s="1"/>
  <c r="BD121" i="19" s="1"/>
  <c r="BG195" i="20"/>
  <c r="BG156" i="20"/>
  <c r="BG155" i="21"/>
  <c r="BG194" i="21"/>
  <c r="BG38" i="21"/>
  <c r="BF82" i="20"/>
  <c r="BF81" i="20"/>
  <c r="BF79" i="20"/>
  <c r="BN188" i="18"/>
  <c r="BN180" i="18"/>
  <c r="BN187" i="18"/>
  <c r="BN186" i="18"/>
  <c r="BN183" i="18"/>
  <c r="BN184" i="18"/>
  <c r="BN185" i="18"/>
  <c r="BN181" i="18"/>
  <c r="BN195" i="18"/>
  <c r="BN182" i="18"/>
  <c r="BN191" i="18"/>
  <c r="BN189" i="18"/>
  <c r="BN198" i="18"/>
  <c r="BN20" i="18"/>
  <c r="BN190" i="18"/>
  <c r="BF61" i="19"/>
  <c r="BF69" i="21"/>
  <c r="BF70" i="21" s="1"/>
  <c r="BG135" i="21" l="1"/>
  <c r="BG138" i="21"/>
  <c r="BG139" i="21" s="1"/>
  <c r="BH128" i="20"/>
  <c r="BH132" i="20" s="1"/>
  <c r="BE63" i="19"/>
  <c r="BE60" i="19"/>
  <c r="BG33" i="19"/>
  <c r="BG32" i="19" s="1"/>
  <c r="BG29" i="19" s="1"/>
  <c r="BG119" i="19" s="1"/>
  <c r="BG30" i="19"/>
  <c r="BI18" i="21"/>
  <c r="BI17" i="21"/>
  <c r="BI16" i="21"/>
  <c r="BI120" i="21" s="1"/>
  <c r="BD75" i="19"/>
  <c r="BD13" i="19" s="1"/>
  <c r="BD12" i="19" s="1"/>
  <c r="BD77" i="19"/>
  <c r="BD74" i="19" s="1"/>
  <c r="BD122" i="19" s="1"/>
  <c r="BH52" i="21"/>
  <c r="BH51" i="21"/>
  <c r="BH58" i="21"/>
  <c r="BH60" i="21" s="1"/>
  <c r="BF78" i="20"/>
  <c r="BF127" i="20" s="1"/>
  <c r="BF134" i="20" s="1"/>
  <c r="BF141" i="20" s="1"/>
  <c r="BD66" i="19"/>
  <c r="BD67" i="19"/>
  <c r="BN242" i="18"/>
  <c r="BE29" i="20"/>
  <c r="BE124" i="20" s="1"/>
  <c r="BE131" i="20" s="1"/>
  <c r="BE138" i="20" s="1"/>
  <c r="BF81" i="19"/>
  <c r="BF82" i="19" s="1"/>
  <c r="BG197" i="20"/>
  <c r="BG20" i="20"/>
  <c r="BF146" i="19"/>
  <c r="BF68" i="19"/>
  <c r="BF185" i="19"/>
  <c r="BN21" i="18"/>
  <c r="BD64" i="19"/>
  <c r="BF84" i="21"/>
  <c r="BF83" i="21"/>
  <c r="BF25" i="21"/>
  <c r="BF27" i="21" s="1"/>
  <c r="BG114" i="19"/>
  <c r="BG113" i="19"/>
  <c r="BG112" i="19"/>
  <c r="BG111" i="19"/>
  <c r="BG110" i="19"/>
  <c r="BG109" i="19"/>
  <c r="BG61" i="19" s="1"/>
  <c r="BG108" i="19"/>
  <c r="BG107" i="19"/>
  <c r="BG105" i="19"/>
  <c r="BG103" i="19"/>
  <c r="BG31" i="19" s="1"/>
  <c r="BG106" i="19"/>
  <c r="BG104" i="19"/>
  <c r="BP194" i="18"/>
  <c r="BP214" i="18"/>
  <c r="BP197" i="18"/>
  <c r="BP192" i="18" s="1"/>
  <c r="BF45" i="19"/>
  <c r="BF48" i="19"/>
  <c r="BG18" i="19"/>
  <c r="BG237" i="19" s="1"/>
  <c r="BG240" i="19" s="1"/>
  <c r="BG241" i="19" s="1"/>
  <c r="BG238" i="19" s="1"/>
  <c r="BH7" i="19"/>
  <c r="BH10" i="19" s="1"/>
  <c r="BG78" i="19"/>
  <c r="BF141" i="19"/>
  <c r="BF180" i="19"/>
  <c r="BO180" i="18"/>
  <c r="BO187" i="18"/>
  <c r="BO186" i="18"/>
  <c r="BO184" i="18"/>
  <c r="BO188" i="18"/>
  <c r="BO185" i="18"/>
  <c r="BO181" i="18"/>
  <c r="BO191" i="18"/>
  <c r="BO183" i="18"/>
  <c r="BO189" i="18"/>
  <c r="BO198" i="18"/>
  <c r="BO20" i="18"/>
  <c r="BO195" i="18"/>
  <c r="BO182" i="18"/>
  <c r="BO190" i="18"/>
  <c r="BH163" i="21"/>
  <c r="BH171" i="21"/>
  <c r="BH164" i="21"/>
  <c r="BH172" i="21"/>
  <c r="BH169" i="21"/>
  <c r="BH168" i="21"/>
  <c r="BH165" i="21"/>
  <c r="BH167" i="21"/>
  <c r="BH173" i="21"/>
  <c r="BH166" i="21"/>
  <c r="BH170" i="21"/>
  <c r="BH162" i="21"/>
  <c r="BH245" i="21"/>
  <c r="BN241" i="18"/>
  <c r="BG11" i="19"/>
  <c r="BF183" i="19"/>
  <c r="BF144" i="19"/>
  <c r="BO204" i="18"/>
  <c r="BO209" i="18"/>
  <c r="BO213" i="18"/>
  <c r="BO203" i="18"/>
  <c r="BO202" i="18"/>
  <c r="BO241" i="18" s="1"/>
  <c r="BO212" i="18"/>
  <c r="BO210" i="18"/>
  <c r="BO205" i="18"/>
  <c r="BO206" i="18"/>
  <c r="BO208" i="18"/>
  <c r="BO211" i="18"/>
  <c r="BO207" i="18"/>
  <c r="BF189" i="19"/>
  <c r="BF150" i="19"/>
  <c r="BE51" i="19"/>
  <c r="BE52" i="19" s="1"/>
  <c r="BE29" i="21"/>
  <c r="BE127" i="21" s="1"/>
  <c r="BE134" i="21" s="1"/>
  <c r="BE141" i="21" s="1"/>
  <c r="BF81" i="21"/>
  <c r="BF78" i="21" s="1"/>
  <c r="BF126" i="21" s="1"/>
  <c r="BF133" i="21" s="1"/>
  <c r="BF140" i="21" s="1"/>
  <c r="BF36" i="19"/>
  <c r="BF37" i="19"/>
  <c r="BF168" i="19"/>
  <c r="BF179" i="19"/>
  <c r="BF38" i="19"/>
  <c r="BF140" i="19"/>
  <c r="BG62" i="20"/>
  <c r="BG126" i="20" s="1"/>
  <c r="BG133" i="20" s="1"/>
  <c r="BG140" i="20" s="1"/>
  <c r="BH34" i="21"/>
  <c r="BI41" i="21"/>
  <c r="BI44" i="21" s="1"/>
  <c r="BH35" i="21"/>
  <c r="BB72" i="18"/>
  <c r="BC26" i="18"/>
  <c r="BC29" i="18" s="1"/>
  <c r="BC35" i="18" s="1"/>
  <c r="BB73" i="18"/>
  <c r="BQ240" i="21"/>
  <c r="BQ241" i="21" s="1"/>
  <c r="BQ240" i="20"/>
  <c r="BQ241" i="20" s="1"/>
  <c r="BQ234" i="19"/>
  <c r="BQ235" i="19" s="1"/>
  <c r="BQ19" i="18"/>
  <c r="BR8" i="18"/>
  <c r="BR11" i="18" s="1"/>
  <c r="BR18" i="18" s="1"/>
  <c r="BH119" i="21"/>
  <c r="BG74" i="20"/>
  <c r="BG76" i="20" s="1"/>
  <c r="BG68" i="20"/>
  <c r="BB133" i="19"/>
  <c r="BB134" i="19" s="1"/>
  <c r="BB135" i="19" s="1"/>
  <c r="BB136" i="19" s="1"/>
  <c r="BB130" i="19"/>
  <c r="BF187" i="19"/>
  <c r="BF148" i="19"/>
  <c r="BN42" i="20"/>
  <c r="BF181" i="19"/>
  <c r="BF142" i="19"/>
  <c r="BI18" i="20"/>
  <c r="BI17" i="20"/>
  <c r="BI16" i="20"/>
  <c r="BI120" i="20" s="1"/>
  <c r="BH165" i="20"/>
  <c r="BH173" i="20"/>
  <c r="BH166" i="20"/>
  <c r="BH167" i="20"/>
  <c r="BH171" i="20"/>
  <c r="BH162" i="20"/>
  <c r="BH170" i="20"/>
  <c r="BH169" i="20"/>
  <c r="BH172" i="20"/>
  <c r="BH164" i="20"/>
  <c r="BH163" i="20"/>
  <c r="BH168" i="20"/>
  <c r="BH245" i="20"/>
  <c r="BD123" i="19"/>
  <c r="BD128" i="19" s="1"/>
  <c r="BC123" i="19"/>
  <c r="BF184" i="19"/>
  <c r="BF145" i="19"/>
  <c r="BG68" i="21"/>
  <c r="BG74" i="21"/>
  <c r="BG76" i="21" s="1"/>
  <c r="BG67" i="21"/>
  <c r="BF190" i="19"/>
  <c r="BF151" i="19"/>
  <c r="BF186" i="19"/>
  <c r="BF147" i="19"/>
  <c r="BF83" i="19"/>
  <c r="BF149" i="19"/>
  <c r="BF188" i="19"/>
  <c r="BH49" i="21"/>
  <c r="BH46" i="21" s="1"/>
  <c r="BH124" i="21" s="1"/>
  <c r="BO5" i="20"/>
  <c r="BH58" i="20"/>
  <c r="BH60" i="20" s="1"/>
  <c r="BH52" i="20"/>
  <c r="BH51" i="20"/>
  <c r="BO239" i="18"/>
  <c r="BF84" i="20"/>
  <c r="BF83" i="20"/>
  <c r="BF25" i="20"/>
  <c r="BF27" i="20" s="1"/>
  <c r="BH35" i="20"/>
  <c r="BH34" i="20"/>
  <c r="BI41" i="20"/>
  <c r="BI44" i="20" s="1"/>
  <c r="BG197" i="21"/>
  <c r="BG20" i="21"/>
  <c r="BF182" i="19"/>
  <c r="BF143" i="19"/>
  <c r="BF53" i="19"/>
  <c r="BH139" i="20" l="1"/>
  <c r="BH135" i="20"/>
  <c r="BH17" i="19"/>
  <c r="BH15" i="19"/>
  <c r="BH115" i="19" s="1"/>
  <c r="BH53" i="20"/>
  <c r="BH54" i="20" s="1"/>
  <c r="BH186" i="20"/>
  <c r="BH147" i="20"/>
  <c r="BH186" i="21"/>
  <c r="BH147" i="21"/>
  <c r="BH148" i="20"/>
  <c r="BH187" i="20"/>
  <c r="BP180" i="18"/>
  <c r="BP187" i="18"/>
  <c r="BP186" i="18"/>
  <c r="BP185" i="18"/>
  <c r="BP184" i="18"/>
  <c r="BP191" i="18"/>
  <c r="BP188" i="18"/>
  <c r="BP189" i="18"/>
  <c r="BP183" i="18"/>
  <c r="BP181" i="18"/>
  <c r="BP198" i="18"/>
  <c r="BP20" i="18"/>
  <c r="BP182" i="18"/>
  <c r="BP190" i="18"/>
  <c r="BP195" i="18"/>
  <c r="BI33" i="21"/>
  <c r="BI19" i="21"/>
  <c r="BI243" i="21" s="1"/>
  <c r="BI246" i="21" s="1"/>
  <c r="BI247" i="21" s="1"/>
  <c r="BI244" i="21" s="1"/>
  <c r="BJ8" i="21"/>
  <c r="BJ11" i="21" s="1"/>
  <c r="BP241" i="18"/>
  <c r="BN242" i="21"/>
  <c r="BN242" i="20"/>
  <c r="BN236" i="19"/>
  <c r="BI108" i="21"/>
  <c r="BI48" i="21" s="1"/>
  <c r="BI115" i="21"/>
  <c r="BI112" i="21"/>
  <c r="BI118" i="21"/>
  <c r="BI117" i="21"/>
  <c r="BI31" i="21" s="1"/>
  <c r="BI113" i="21"/>
  <c r="BI114" i="21"/>
  <c r="BI80" i="21" s="1"/>
  <c r="BI109" i="21"/>
  <c r="BI110" i="21"/>
  <c r="BI111" i="21"/>
  <c r="BI64" i="21" s="1"/>
  <c r="BI116" i="21"/>
  <c r="BH194" i="20"/>
  <c r="BH155" i="20"/>
  <c r="BH38" i="20"/>
  <c r="BG46" i="19"/>
  <c r="BF55" i="19"/>
  <c r="BF57" i="19" s="1"/>
  <c r="BF50" i="19"/>
  <c r="BF49" i="19" s="1"/>
  <c r="BG80" i="19"/>
  <c r="BG79" i="19" s="1"/>
  <c r="BH24" i="19"/>
  <c r="BH27" i="19" s="1"/>
  <c r="BH187" i="21"/>
  <c r="BH148" i="21"/>
  <c r="BD129" i="19"/>
  <c r="BG69" i="20"/>
  <c r="BG70" i="20" s="1"/>
  <c r="BG35" i="19"/>
  <c r="BG34" i="19"/>
  <c r="BG40" i="19"/>
  <c r="BG42" i="19" s="1"/>
  <c r="BH152" i="21"/>
  <c r="BH191" i="21"/>
  <c r="BH87" i="21"/>
  <c r="BD126" i="19"/>
  <c r="BD127" i="19"/>
  <c r="BF85" i="21"/>
  <c r="BF86" i="21" s="1"/>
  <c r="BH155" i="21"/>
  <c r="BH194" i="21"/>
  <c r="BH38" i="21"/>
  <c r="BH195" i="20"/>
  <c r="BH156" i="20"/>
  <c r="BH128" i="21"/>
  <c r="BH131" i="21" s="1"/>
  <c r="BQ194" i="18"/>
  <c r="BQ214" i="18"/>
  <c r="BQ197" i="18"/>
  <c r="BQ192" i="18" s="1"/>
  <c r="BC126" i="19"/>
  <c r="BC127" i="19"/>
  <c r="BC128" i="19"/>
  <c r="BH149" i="21"/>
  <c r="BH188" i="21"/>
  <c r="BH71" i="21"/>
  <c r="BI49" i="21"/>
  <c r="BI50" i="21"/>
  <c r="BI47" i="21"/>
  <c r="BH54" i="21"/>
  <c r="BH53" i="21"/>
  <c r="BH152" i="20"/>
  <c r="BH191" i="20"/>
  <c r="BH87" i="20"/>
  <c r="BI12" i="21"/>
  <c r="BG67" i="20"/>
  <c r="BE65" i="19"/>
  <c r="BE64" i="19"/>
  <c r="BE70" i="19"/>
  <c r="BE72" i="19" s="1"/>
  <c r="BC129" i="19"/>
  <c r="BF152" i="19"/>
  <c r="BP240" i="18"/>
  <c r="BO7" i="20"/>
  <c r="BP5" i="20" s="1"/>
  <c r="BO9" i="20"/>
  <c r="BF191" i="19"/>
  <c r="BF19" i="19"/>
  <c r="BH153" i="20"/>
  <c r="BH192" i="20"/>
  <c r="BH174" i="21"/>
  <c r="BH146" i="21"/>
  <c r="BH158" i="21" s="1"/>
  <c r="BH185" i="21"/>
  <c r="BH55" i="21"/>
  <c r="BE62" i="19"/>
  <c r="BE59" i="19" s="1"/>
  <c r="BE121" i="19" s="1"/>
  <c r="BH63" i="20"/>
  <c r="BH65" i="20"/>
  <c r="BH62" i="20" s="1"/>
  <c r="BH126" i="20" s="1"/>
  <c r="BH133" i="20" s="1"/>
  <c r="BH66" i="20"/>
  <c r="BH154" i="20"/>
  <c r="BH193" i="20"/>
  <c r="BH146" i="20"/>
  <c r="BH158" i="20" s="1"/>
  <c r="BH185" i="20"/>
  <c r="BH174" i="20"/>
  <c r="BH55" i="20"/>
  <c r="BH190" i="20"/>
  <c r="BH151" i="20"/>
  <c r="BH196" i="20"/>
  <c r="BH157" i="20"/>
  <c r="BN22" i="18"/>
  <c r="BG79" i="21"/>
  <c r="BG82" i="21"/>
  <c r="BG81" i="21"/>
  <c r="BG78" i="21" s="1"/>
  <c r="BG126" i="21" s="1"/>
  <c r="BG133" i="21" s="1"/>
  <c r="BI12" i="20"/>
  <c r="BH193" i="21"/>
  <c r="BH154" i="21"/>
  <c r="BH192" i="21"/>
  <c r="BH153" i="21"/>
  <c r="BG162" i="19"/>
  <c r="BG166" i="19"/>
  <c r="BG157" i="19"/>
  <c r="BG161" i="19"/>
  <c r="BG159" i="19"/>
  <c r="BG165" i="19"/>
  <c r="BG158" i="19"/>
  <c r="BG164" i="19"/>
  <c r="BG163" i="19"/>
  <c r="BG156" i="19"/>
  <c r="BG167" i="19"/>
  <c r="BG160" i="19"/>
  <c r="BG239" i="19"/>
  <c r="BF47" i="19"/>
  <c r="BF44" i="19" s="1"/>
  <c r="BF120" i="19" s="1"/>
  <c r="BP204" i="18"/>
  <c r="BP209" i="18"/>
  <c r="BP213" i="18"/>
  <c r="BP203" i="18"/>
  <c r="BP208" i="18"/>
  <c r="BP212" i="18"/>
  <c r="BP207" i="18"/>
  <c r="BP210" i="18"/>
  <c r="BP205" i="18"/>
  <c r="BP211" i="18"/>
  <c r="BP202" i="18"/>
  <c r="BP206" i="18"/>
  <c r="BQ239" i="18" s="1"/>
  <c r="BI118" i="20"/>
  <c r="BI113" i="20"/>
  <c r="BI114" i="20"/>
  <c r="BI80" i="20" s="1"/>
  <c r="BI115" i="20"/>
  <c r="BI108" i="20"/>
  <c r="BI48" i="20" s="1"/>
  <c r="BI111" i="20"/>
  <c r="BI64" i="20" s="1"/>
  <c r="BI117" i="20"/>
  <c r="BI31" i="20" s="1"/>
  <c r="BI112" i="20"/>
  <c r="BI109" i="20"/>
  <c r="BI116" i="20"/>
  <c r="BI110" i="20"/>
  <c r="BI50" i="20"/>
  <c r="BI49" i="20" s="1"/>
  <c r="BI46" i="20" s="1"/>
  <c r="BI125" i="20" s="1"/>
  <c r="BI47" i="20"/>
  <c r="BG69" i="21"/>
  <c r="BG70" i="21" s="1"/>
  <c r="BI19" i="20"/>
  <c r="BI243" i="20" s="1"/>
  <c r="BI246" i="20" s="1"/>
  <c r="BI247" i="20" s="1"/>
  <c r="BI244" i="20" s="1"/>
  <c r="BI33" i="20"/>
  <c r="BJ8" i="20"/>
  <c r="BJ11" i="20" s="1"/>
  <c r="BH150" i="21"/>
  <c r="BH189" i="21"/>
  <c r="BH36" i="21"/>
  <c r="BH37" i="21"/>
  <c r="BF85" i="20"/>
  <c r="BF86" i="20" s="1"/>
  <c r="BH156" i="21"/>
  <c r="BH195" i="21"/>
  <c r="BR240" i="21"/>
  <c r="BR241" i="21" s="1"/>
  <c r="BR240" i="20"/>
  <c r="BR241" i="20" s="1"/>
  <c r="BR234" i="19"/>
  <c r="BR235" i="19" s="1"/>
  <c r="BR19" i="18"/>
  <c r="BH188" i="20"/>
  <c r="BH149" i="20"/>
  <c r="BH71" i="20"/>
  <c r="BH196" i="21"/>
  <c r="BH157" i="21"/>
  <c r="BG76" i="19"/>
  <c r="BG140" i="21"/>
  <c r="BF32" i="20"/>
  <c r="BF30" i="20"/>
  <c r="BF14" i="20" s="1"/>
  <c r="BF13" i="20" s="1"/>
  <c r="BF32" i="21"/>
  <c r="BF30" i="21"/>
  <c r="BF14" i="21" s="1"/>
  <c r="BF13" i="21" s="1"/>
  <c r="BO21" i="18"/>
  <c r="BO242" i="18"/>
  <c r="BG82" i="20"/>
  <c r="BG79" i="20"/>
  <c r="BG81" i="20"/>
  <c r="BG78" i="20" s="1"/>
  <c r="BG127" i="20" s="1"/>
  <c r="BG134" i="20" s="1"/>
  <c r="BG141" i="20" s="1"/>
  <c r="BH189" i="20"/>
  <c r="BH150" i="20"/>
  <c r="BC36" i="18"/>
  <c r="BC39" i="18"/>
  <c r="BC41" i="18" s="1"/>
  <c r="BC47" i="18" s="1"/>
  <c r="BC37" i="18"/>
  <c r="BH36" i="20"/>
  <c r="BH37" i="20" s="1"/>
  <c r="BP239" i="18"/>
  <c r="BH190" i="21"/>
  <c r="BH151" i="21"/>
  <c r="BH66" i="21"/>
  <c r="BH63" i="21"/>
  <c r="BI128" i="20" l="1"/>
  <c r="BI132" i="20" s="1"/>
  <c r="BH138" i="21"/>
  <c r="BH135" i="21"/>
  <c r="BG179" i="19"/>
  <c r="BG140" i="19"/>
  <c r="BG168" i="19"/>
  <c r="BG38" i="19"/>
  <c r="BQ187" i="18"/>
  <c r="BQ186" i="18"/>
  <c r="BQ185" i="18"/>
  <c r="BQ191" i="18"/>
  <c r="BQ180" i="18"/>
  <c r="BQ184" i="18"/>
  <c r="BQ188" i="18"/>
  <c r="BQ189" i="18"/>
  <c r="BQ198" i="18"/>
  <c r="BQ181" i="18"/>
  <c r="BQ20" i="18"/>
  <c r="BQ190" i="18"/>
  <c r="BQ183" i="18"/>
  <c r="BQ182" i="18"/>
  <c r="BQ195" i="18"/>
  <c r="BG84" i="20"/>
  <c r="BG83" i="20" s="1"/>
  <c r="BG25" i="20"/>
  <c r="BG27" i="20" s="1"/>
  <c r="BG186" i="19"/>
  <c r="BG147" i="19"/>
  <c r="BQ204" i="18"/>
  <c r="BQ209" i="18"/>
  <c r="BQ213" i="18"/>
  <c r="BQ203" i="18"/>
  <c r="BQ208" i="18"/>
  <c r="BQ207" i="18"/>
  <c r="BQ210" i="18"/>
  <c r="BQ205" i="18"/>
  <c r="BQ211" i="18"/>
  <c r="BQ202" i="18"/>
  <c r="BQ206" i="18"/>
  <c r="BR239" i="18" s="1"/>
  <c r="BQ212" i="18"/>
  <c r="BI119" i="20"/>
  <c r="BG187" i="19"/>
  <c r="BG148" i="19"/>
  <c r="BH197" i="20"/>
  <c r="BH20" i="20"/>
  <c r="BE75" i="19"/>
  <c r="BE13" i="19" s="1"/>
  <c r="BE12" i="19" s="1"/>
  <c r="BE77" i="19"/>
  <c r="BF29" i="21"/>
  <c r="BF127" i="21" s="1"/>
  <c r="BF134" i="21" s="1"/>
  <c r="BF141" i="21" s="1"/>
  <c r="BG184" i="19"/>
  <c r="BG145" i="19"/>
  <c r="BF29" i="20"/>
  <c r="BF124" i="20" s="1"/>
  <c r="BF131" i="20" s="1"/>
  <c r="BF138" i="20" s="1"/>
  <c r="BJ16" i="20"/>
  <c r="BJ120" i="20" s="1"/>
  <c r="BJ18" i="20"/>
  <c r="BJ17" i="20" s="1"/>
  <c r="BJ12" i="20" s="1"/>
  <c r="BP21" i="18"/>
  <c r="BP22" i="18" s="1"/>
  <c r="BG141" i="19"/>
  <c r="BG180" i="19"/>
  <c r="BH74" i="20"/>
  <c r="BH76" i="20" s="1"/>
  <c r="BH68" i="20"/>
  <c r="BG146" i="19"/>
  <c r="BG68" i="19"/>
  <c r="BG185" i="19"/>
  <c r="BF63" i="19"/>
  <c r="BF62" i="19"/>
  <c r="BF60" i="19"/>
  <c r="BJ18" i="21"/>
  <c r="BJ17" i="21" s="1"/>
  <c r="BJ12" i="21" s="1"/>
  <c r="BJ16" i="21"/>
  <c r="BJ120" i="21" s="1"/>
  <c r="BO242" i="21"/>
  <c r="BO242" i="20"/>
  <c r="BO236" i="19"/>
  <c r="BG181" i="19"/>
  <c r="BG142" i="19"/>
  <c r="BO22" i="18"/>
  <c r="BI173" i="20"/>
  <c r="BI166" i="20"/>
  <c r="BI167" i="20"/>
  <c r="BI169" i="20"/>
  <c r="BI171" i="20"/>
  <c r="BI162" i="20"/>
  <c r="BI168" i="20"/>
  <c r="BI165" i="20"/>
  <c r="BI164" i="20"/>
  <c r="BI172" i="20"/>
  <c r="BI163" i="20"/>
  <c r="BI170" i="20"/>
  <c r="BI245" i="20"/>
  <c r="BI171" i="21"/>
  <c r="BI164" i="21"/>
  <c r="BI172" i="21"/>
  <c r="BI165" i="21"/>
  <c r="BI169" i="21"/>
  <c r="BI167" i="21"/>
  <c r="BI173" i="21"/>
  <c r="BI168" i="21"/>
  <c r="BI163" i="21"/>
  <c r="BI170" i="21"/>
  <c r="BI162" i="21"/>
  <c r="BI166" i="21"/>
  <c r="BI245" i="21"/>
  <c r="BG183" i="19"/>
  <c r="BG144" i="19"/>
  <c r="BG188" i="19"/>
  <c r="BG149" i="19"/>
  <c r="BG83" i="19"/>
  <c r="BF51" i="19"/>
  <c r="BF52" i="19" s="1"/>
  <c r="BJ41" i="21"/>
  <c r="BJ44" i="21" s="1"/>
  <c r="BI35" i="21"/>
  <c r="BI34" i="21" s="1"/>
  <c r="BH33" i="19"/>
  <c r="BH30" i="19"/>
  <c r="BG81" i="19"/>
  <c r="BG82" i="19" s="1"/>
  <c r="BJ41" i="20"/>
  <c r="BJ44" i="20" s="1"/>
  <c r="BI34" i="20"/>
  <c r="BI35" i="20"/>
  <c r="BI52" i="21"/>
  <c r="BI51" i="21"/>
  <c r="BI58" i="21"/>
  <c r="BI60" i="21" s="1"/>
  <c r="BD130" i="19"/>
  <c r="BD133" i="19"/>
  <c r="BD134" i="19" s="1"/>
  <c r="BD135" i="19" s="1"/>
  <c r="BD136" i="19" s="1"/>
  <c r="BH111" i="19"/>
  <c r="BH105" i="19"/>
  <c r="BH108" i="19"/>
  <c r="BH112" i="19"/>
  <c r="BH109" i="19"/>
  <c r="BH107" i="19"/>
  <c r="BH106" i="19"/>
  <c r="BH46" i="19" s="1"/>
  <c r="BH104" i="19"/>
  <c r="BH103" i="19"/>
  <c r="BH31" i="19" s="1"/>
  <c r="BH110" i="19"/>
  <c r="BH113" i="19"/>
  <c r="BP242" i="18"/>
  <c r="BH197" i="21"/>
  <c r="BH20" i="21"/>
  <c r="BI46" i="21"/>
  <c r="BI124" i="21" s="1"/>
  <c r="BH78" i="19"/>
  <c r="BH18" i="19"/>
  <c r="BH237" i="19" s="1"/>
  <c r="BH240" i="19" s="1"/>
  <c r="BH241" i="19" s="1"/>
  <c r="BH238" i="19" s="1"/>
  <c r="BI7" i="19"/>
  <c r="BI10" i="19" s="1"/>
  <c r="BH16" i="19"/>
  <c r="BH11" i="19" s="1"/>
  <c r="BE66" i="19"/>
  <c r="BE67" i="19"/>
  <c r="BG182" i="19"/>
  <c r="BG53" i="19"/>
  <c r="BG143" i="19"/>
  <c r="BI58" i="20"/>
  <c r="BI60" i="20" s="1"/>
  <c r="BI52" i="20"/>
  <c r="BI51" i="20"/>
  <c r="BC48" i="18"/>
  <c r="BC51" i="18"/>
  <c r="BC53" i="18" s="1"/>
  <c r="BC59" i="18" s="1"/>
  <c r="BC49" i="18"/>
  <c r="BR214" i="18"/>
  <c r="BR197" i="18"/>
  <c r="BR192" i="18" s="1"/>
  <c r="BR194" i="18"/>
  <c r="BQ240" i="18"/>
  <c r="BG84" i="21"/>
  <c r="BG25" i="21"/>
  <c r="BG27" i="21" s="1"/>
  <c r="BG48" i="19"/>
  <c r="BG45" i="19"/>
  <c r="BI119" i="21"/>
  <c r="BG190" i="19"/>
  <c r="BG151" i="19"/>
  <c r="BH68" i="21"/>
  <c r="BH67" i="21"/>
  <c r="BH74" i="21"/>
  <c r="BH76" i="21" s="1"/>
  <c r="BG189" i="19"/>
  <c r="BG150" i="19"/>
  <c r="BH65" i="21"/>
  <c r="BH62" i="21" s="1"/>
  <c r="BH125" i="21" s="1"/>
  <c r="BH132" i="21" s="1"/>
  <c r="BO42" i="20"/>
  <c r="BG36" i="19"/>
  <c r="BG37" i="19" s="1"/>
  <c r="BH140" i="20"/>
  <c r="BP7" i="20"/>
  <c r="BQ5" i="20" s="1"/>
  <c r="BP9" i="20"/>
  <c r="BC130" i="19"/>
  <c r="BC133" i="19"/>
  <c r="BC134" i="19" s="1"/>
  <c r="BC135" i="19" s="1"/>
  <c r="BC136" i="19" s="1"/>
  <c r="BI139" i="20" l="1"/>
  <c r="BI135" i="20"/>
  <c r="BJ47" i="21"/>
  <c r="BJ50" i="21"/>
  <c r="BI155" i="21"/>
  <c r="BI194" i="21"/>
  <c r="BI38" i="21"/>
  <c r="BQ242" i="18"/>
  <c r="BH82" i="20"/>
  <c r="BH79" i="20"/>
  <c r="BR209" i="18"/>
  <c r="BR213" i="18"/>
  <c r="BR203" i="18"/>
  <c r="BR242" i="18" s="1"/>
  <c r="BR208" i="18"/>
  <c r="BR202" i="18"/>
  <c r="BR210" i="18"/>
  <c r="BR205" i="18"/>
  <c r="BR211" i="18"/>
  <c r="BR212" i="18"/>
  <c r="BR206" i="18"/>
  <c r="BR207" i="18"/>
  <c r="BR204" i="18"/>
  <c r="BJ115" i="21"/>
  <c r="BJ112" i="21"/>
  <c r="BJ118" i="21"/>
  <c r="BJ109" i="21"/>
  <c r="BJ117" i="21"/>
  <c r="BJ31" i="21" s="1"/>
  <c r="BJ113" i="21"/>
  <c r="BJ110" i="21"/>
  <c r="BJ111" i="21"/>
  <c r="BJ64" i="21" s="1"/>
  <c r="BJ116" i="21"/>
  <c r="BJ108" i="21"/>
  <c r="BJ48" i="21" s="1"/>
  <c r="BJ114" i="21"/>
  <c r="BJ80" i="21" s="1"/>
  <c r="BH79" i="21"/>
  <c r="BH82" i="21"/>
  <c r="BH81" i="21" s="1"/>
  <c r="BH78" i="21" s="1"/>
  <c r="BH126" i="21" s="1"/>
  <c r="BH133" i="21" s="1"/>
  <c r="BJ118" i="20"/>
  <c r="BJ115" i="20"/>
  <c r="BJ119" i="20"/>
  <c r="BJ116" i="20"/>
  <c r="BJ110" i="20"/>
  <c r="BJ114" i="20"/>
  <c r="BJ80" i="20" s="1"/>
  <c r="BJ108" i="20"/>
  <c r="BJ48" i="20" s="1"/>
  <c r="BJ113" i="20"/>
  <c r="BJ112" i="20"/>
  <c r="BJ111" i="20"/>
  <c r="BJ64" i="20" s="1"/>
  <c r="BJ109" i="20"/>
  <c r="BJ117" i="20"/>
  <c r="BJ31" i="20" s="1"/>
  <c r="BH114" i="19"/>
  <c r="BH76" i="19" s="1"/>
  <c r="BJ33" i="21"/>
  <c r="BJ19" i="21"/>
  <c r="BJ243" i="21" s="1"/>
  <c r="BJ246" i="21" s="1"/>
  <c r="BJ247" i="21" s="1"/>
  <c r="BJ244" i="21" s="1"/>
  <c r="BK8" i="21"/>
  <c r="BK11" i="21" s="1"/>
  <c r="BR240" i="18"/>
  <c r="BI190" i="20"/>
  <c r="BI151" i="20"/>
  <c r="BQ21" i="18"/>
  <c r="BQ22" i="18" s="1"/>
  <c r="BG55" i="19"/>
  <c r="BG57" i="19" s="1"/>
  <c r="BG50" i="19"/>
  <c r="BI154" i="20"/>
  <c r="BI193" i="20"/>
  <c r="BF59" i="19"/>
  <c r="BF121" i="19" s="1"/>
  <c r="BG152" i="19"/>
  <c r="BR186" i="18"/>
  <c r="BR185" i="18"/>
  <c r="BR183" i="18"/>
  <c r="BR180" i="18"/>
  <c r="BR184" i="18"/>
  <c r="BR188" i="18"/>
  <c r="BR181" i="18"/>
  <c r="BR198" i="18"/>
  <c r="BR191" i="18"/>
  <c r="BR187" i="18"/>
  <c r="BR189" i="18"/>
  <c r="BR20" i="18"/>
  <c r="BR190" i="18"/>
  <c r="BR182" i="18"/>
  <c r="BR195" i="18"/>
  <c r="BI196" i="20"/>
  <c r="BI157" i="20"/>
  <c r="BI63" i="20"/>
  <c r="BI66" i="20"/>
  <c r="BI65" i="20" s="1"/>
  <c r="BI62" i="20" s="1"/>
  <c r="BI126" i="20" s="1"/>
  <c r="BI133" i="20" s="1"/>
  <c r="BG191" i="19"/>
  <c r="BG19" i="19"/>
  <c r="BG47" i="19"/>
  <c r="BG44" i="19" s="1"/>
  <c r="BG120" i="19" s="1"/>
  <c r="BI147" i="20"/>
  <c r="BI186" i="20"/>
  <c r="BF70" i="19"/>
  <c r="BF72" i="19" s="1"/>
  <c r="BF65" i="19"/>
  <c r="BF64" i="19" s="1"/>
  <c r="BI189" i="20"/>
  <c r="BI150" i="20"/>
  <c r="BH34" i="19"/>
  <c r="BH40" i="19"/>
  <c r="BH42" i="19" s="1"/>
  <c r="BH35" i="19"/>
  <c r="BH32" i="19"/>
  <c r="BH29" i="19" s="1"/>
  <c r="BH119" i="19" s="1"/>
  <c r="BI149" i="21"/>
  <c r="BI188" i="21"/>
  <c r="BI71" i="21"/>
  <c r="BI156" i="21"/>
  <c r="BI195" i="21"/>
  <c r="BH70" i="21"/>
  <c r="BH69" i="21"/>
  <c r="BI195" i="20"/>
  <c r="BI156" i="20"/>
  <c r="BG32" i="20"/>
  <c r="BG30" i="20"/>
  <c r="BG14" i="20" s="1"/>
  <c r="BG13" i="20" s="1"/>
  <c r="BI153" i="20"/>
  <c r="BI192" i="20"/>
  <c r="BP242" i="21"/>
  <c r="BP242" i="20"/>
  <c r="BP236" i="19"/>
  <c r="BP42" i="20"/>
  <c r="BI17" i="19"/>
  <c r="BI15" i="19"/>
  <c r="BI115" i="19" s="1"/>
  <c r="BI66" i="21"/>
  <c r="BI63" i="21"/>
  <c r="BI148" i="20"/>
  <c r="BI187" i="20"/>
  <c r="BE74" i="19"/>
  <c r="BE122" i="19" s="1"/>
  <c r="BH69" i="20"/>
  <c r="BH70" i="20"/>
  <c r="BC63" i="18"/>
  <c r="BC65" i="18" s="1"/>
  <c r="BC71" i="18" s="1"/>
  <c r="BC60" i="18"/>
  <c r="BC61" i="18"/>
  <c r="BQ241" i="18"/>
  <c r="BI148" i="21"/>
  <c r="BI187" i="21"/>
  <c r="BQ7" i="20"/>
  <c r="BR5" i="20" s="1"/>
  <c r="BQ9" i="20"/>
  <c r="BI188" i="20"/>
  <c r="BI149" i="20"/>
  <c r="BI71" i="20"/>
  <c r="BG85" i="20"/>
  <c r="BG86" i="20" s="1"/>
  <c r="BI193" i="21"/>
  <c r="BI154" i="21"/>
  <c r="BI36" i="21"/>
  <c r="BI37" i="21" s="1"/>
  <c r="BH162" i="19"/>
  <c r="BH166" i="19"/>
  <c r="BH157" i="19"/>
  <c r="BH165" i="19"/>
  <c r="BH158" i="19"/>
  <c r="BH164" i="19"/>
  <c r="BH163" i="19"/>
  <c r="BH156" i="19"/>
  <c r="BH167" i="19"/>
  <c r="BH160" i="19"/>
  <c r="BH161" i="19"/>
  <c r="BH159" i="19"/>
  <c r="BH239" i="19"/>
  <c r="BG32" i="21"/>
  <c r="BG30" i="21"/>
  <c r="BG14" i="21" s="1"/>
  <c r="BG13" i="21" s="1"/>
  <c r="BH80" i="19"/>
  <c r="BI24" i="19"/>
  <c r="BI27" i="19" s="1"/>
  <c r="BI53" i="21"/>
  <c r="BI54" i="21" s="1"/>
  <c r="BI152" i="20"/>
  <c r="BI87" i="20"/>
  <c r="BI191" i="20"/>
  <c r="BH139" i="21"/>
  <c r="BI174" i="21"/>
  <c r="BI146" i="21"/>
  <c r="BI158" i="21" s="1"/>
  <c r="BI185" i="21"/>
  <c r="BI55" i="21"/>
  <c r="BI186" i="21"/>
  <c r="BI147" i="21"/>
  <c r="BI192" i="21"/>
  <c r="BI153" i="21"/>
  <c r="BG85" i="21"/>
  <c r="BG86" i="21" s="1"/>
  <c r="BI128" i="21"/>
  <c r="BI131" i="21"/>
  <c r="BI146" i="20"/>
  <c r="BI158" i="20" s="1"/>
  <c r="BI174" i="20"/>
  <c r="BI55" i="20"/>
  <c r="BI185" i="20"/>
  <c r="BJ50" i="20"/>
  <c r="BJ49" i="20" s="1"/>
  <c r="BJ46" i="20" s="1"/>
  <c r="BJ125" i="20" s="1"/>
  <c r="BJ47" i="20"/>
  <c r="BH67" i="20"/>
  <c r="BI191" i="21"/>
  <c r="BI152" i="21"/>
  <c r="BI87" i="21"/>
  <c r="BI196" i="21"/>
  <c r="BI157" i="21"/>
  <c r="BI190" i="21"/>
  <c r="BI151" i="21"/>
  <c r="BJ19" i="20"/>
  <c r="BJ243" i="20" s="1"/>
  <c r="BJ246" i="20" s="1"/>
  <c r="BJ247" i="20" s="1"/>
  <c r="BJ244" i="20" s="1"/>
  <c r="BJ33" i="20"/>
  <c r="BK8" i="20"/>
  <c r="BK11" i="20" s="1"/>
  <c r="BI53" i="20"/>
  <c r="BI54" i="20" s="1"/>
  <c r="BH61" i="19"/>
  <c r="BG83" i="21"/>
  <c r="BI36" i="20"/>
  <c r="BI37" i="20"/>
  <c r="BI189" i="21"/>
  <c r="BI150" i="21"/>
  <c r="BI155" i="20"/>
  <c r="BI194" i="20"/>
  <c r="BI38" i="20"/>
  <c r="BJ128" i="20" l="1"/>
  <c r="BJ132" i="20" s="1"/>
  <c r="BH81" i="19"/>
  <c r="BH82" i="19" s="1"/>
  <c r="BG29" i="21"/>
  <c r="BG127" i="21" s="1"/>
  <c r="BG134" i="21" s="1"/>
  <c r="BG141" i="21" s="1"/>
  <c r="BH145" i="19"/>
  <c r="BH184" i="19"/>
  <c r="BG29" i="20"/>
  <c r="BG124" i="20" s="1"/>
  <c r="BG131" i="20" s="1"/>
  <c r="BG138" i="20" s="1"/>
  <c r="BI138" i="21"/>
  <c r="BI135" i="21"/>
  <c r="BK41" i="20"/>
  <c r="BK44" i="20" s="1"/>
  <c r="BJ35" i="20"/>
  <c r="BJ34" i="20"/>
  <c r="BH84" i="20"/>
  <c r="BH83" i="20"/>
  <c r="BH25" i="20"/>
  <c r="BH27" i="20" s="1"/>
  <c r="BD26" i="18"/>
  <c r="BD29" i="18" s="1"/>
  <c r="BD35" i="18" s="1"/>
  <c r="BC72" i="18"/>
  <c r="BC73" i="18" s="1"/>
  <c r="BH83" i="21"/>
  <c r="BH84" i="21"/>
  <c r="BH25" i="21"/>
  <c r="BH27" i="21" s="1"/>
  <c r="BI197" i="21"/>
  <c r="BI20" i="21"/>
  <c r="BH180" i="19"/>
  <c r="BH141" i="19"/>
  <c r="BJ52" i="21"/>
  <c r="BJ51" i="21" s="1"/>
  <c r="BJ58" i="21"/>
  <c r="BJ60" i="21" s="1"/>
  <c r="BH48" i="19"/>
  <c r="BH45" i="19"/>
  <c r="BH47" i="19"/>
  <c r="BF66" i="19"/>
  <c r="BF67" i="19" s="1"/>
  <c r="BH179" i="19"/>
  <c r="BH140" i="19"/>
  <c r="BH168" i="19"/>
  <c r="BH38" i="19"/>
  <c r="BH81" i="20"/>
  <c r="BH78" i="20" s="1"/>
  <c r="BH127" i="20" s="1"/>
  <c r="BH134" i="20" s="1"/>
  <c r="BH141" i="20" s="1"/>
  <c r="BE123" i="19"/>
  <c r="BI74" i="20"/>
  <c r="BI76" i="20" s="1"/>
  <c r="BI68" i="20"/>
  <c r="BI67" i="20" s="1"/>
  <c r="BJ119" i="21"/>
  <c r="BR21" i="18"/>
  <c r="BR7" i="20"/>
  <c r="BR9" i="20"/>
  <c r="BH183" i="19"/>
  <c r="BH144" i="19"/>
  <c r="BG51" i="19"/>
  <c r="BG52" i="19"/>
  <c r="BJ49" i="21"/>
  <c r="BJ46" i="21" s="1"/>
  <c r="BJ124" i="21" s="1"/>
  <c r="BK18" i="21"/>
  <c r="BK17" i="21"/>
  <c r="BK12" i="21" s="1"/>
  <c r="BK16" i="21"/>
  <c r="BK120" i="21" s="1"/>
  <c r="BJ173" i="20"/>
  <c r="BJ166" i="20"/>
  <c r="BJ167" i="20"/>
  <c r="BJ168" i="20"/>
  <c r="BJ169" i="20"/>
  <c r="BJ162" i="20"/>
  <c r="BJ164" i="20"/>
  <c r="BJ172" i="20"/>
  <c r="BJ165" i="20"/>
  <c r="BJ170" i="20"/>
  <c r="BJ163" i="20"/>
  <c r="BJ171" i="20"/>
  <c r="BJ245" i="20"/>
  <c r="BH186" i="19"/>
  <c r="BH147" i="19"/>
  <c r="BH187" i="19"/>
  <c r="BH148" i="19"/>
  <c r="BH181" i="19"/>
  <c r="BH142" i="19"/>
  <c r="BH146" i="19"/>
  <c r="BH185" i="19"/>
  <c r="BH68" i="19"/>
  <c r="BG63" i="19"/>
  <c r="BG62" i="19" s="1"/>
  <c r="BG59" i="19" s="1"/>
  <c r="BG121" i="19" s="1"/>
  <c r="BG60" i="19"/>
  <c r="BF75" i="19"/>
  <c r="BF13" i="19" s="1"/>
  <c r="BF12" i="19" s="1"/>
  <c r="BF77" i="19"/>
  <c r="BF74" i="19" s="1"/>
  <c r="BF122" i="19" s="1"/>
  <c r="BG49" i="19"/>
  <c r="BH189" i="19"/>
  <c r="BH150" i="19"/>
  <c r="BJ58" i="20"/>
  <c r="BJ60" i="20" s="1"/>
  <c r="BJ52" i="20"/>
  <c r="BJ51" i="20"/>
  <c r="BI68" i="21"/>
  <c r="BI74" i="21"/>
  <c r="BI76" i="21" s="1"/>
  <c r="BI67" i="21"/>
  <c r="BJ171" i="21"/>
  <c r="BJ164" i="21"/>
  <c r="BJ172" i="21"/>
  <c r="BJ165" i="21"/>
  <c r="BJ169" i="21"/>
  <c r="BJ167" i="21"/>
  <c r="BJ170" i="21"/>
  <c r="BJ162" i="21"/>
  <c r="BJ163" i="21"/>
  <c r="BJ168" i="21"/>
  <c r="BJ166" i="21"/>
  <c r="BJ173" i="21"/>
  <c r="BJ245" i="21"/>
  <c r="BH140" i="21"/>
  <c r="BI65" i="21"/>
  <c r="BI62" i="21" s="1"/>
  <c r="BI125" i="21" s="1"/>
  <c r="BI132" i="21" s="1"/>
  <c r="BI140" i="20"/>
  <c r="BI78" i="19"/>
  <c r="BJ7" i="19"/>
  <c r="BJ10" i="19" s="1"/>
  <c r="BR241" i="18"/>
  <c r="BH151" i="19"/>
  <c r="BH190" i="19"/>
  <c r="BH188" i="19"/>
  <c r="BH83" i="19"/>
  <c r="BH149" i="19"/>
  <c r="BQ242" i="21"/>
  <c r="BQ242" i="20"/>
  <c r="BQ236" i="19"/>
  <c r="BH182" i="19"/>
  <c r="BH143" i="19"/>
  <c r="BH53" i="19"/>
  <c r="BQ42" i="20"/>
  <c r="BK18" i="20"/>
  <c r="BK17" i="20"/>
  <c r="BK16" i="20"/>
  <c r="BK120" i="20" s="1"/>
  <c r="BK41" i="21"/>
  <c r="BK44" i="21" s="1"/>
  <c r="BJ35" i="21"/>
  <c r="BJ34" i="21" s="1"/>
  <c r="BI30" i="19"/>
  <c r="BI33" i="19"/>
  <c r="BI16" i="19"/>
  <c r="BI11" i="19" s="1"/>
  <c r="BI197" i="20"/>
  <c r="BI20" i="20"/>
  <c r="BH79" i="19"/>
  <c r="BI111" i="19"/>
  <c r="BI105" i="19"/>
  <c r="BI108" i="19"/>
  <c r="BI112" i="19"/>
  <c r="BI109" i="19"/>
  <c r="BI106" i="19"/>
  <c r="BI107" i="19"/>
  <c r="BI104" i="19"/>
  <c r="BI103" i="19"/>
  <c r="BI31" i="19" s="1"/>
  <c r="BI110" i="19"/>
  <c r="BI113" i="19"/>
  <c r="BH36" i="19"/>
  <c r="BH37" i="19" s="1"/>
  <c r="BR22" i="18"/>
  <c r="BJ139" i="20" l="1"/>
  <c r="BJ135" i="20"/>
  <c r="BI18" i="19"/>
  <c r="BI237" i="19" s="1"/>
  <c r="BI240" i="19" s="1"/>
  <c r="BI241" i="19" s="1"/>
  <c r="BI238" i="19" s="1"/>
  <c r="BJ36" i="20"/>
  <c r="BJ37" i="20"/>
  <c r="BJ147" i="20"/>
  <c r="BJ186" i="20"/>
  <c r="BR242" i="21"/>
  <c r="BR242" i="20"/>
  <c r="BR236" i="19"/>
  <c r="BH55" i="19"/>
  <c r="BH57" i="19" s="1"/>
  <c r="BH50" i="19"/>
  <c r="BH49" i="19" s="1"/>
  <c r="BK50" i="21"/>
  <c r="BK49" i="21" s="1"/>
  <c r="BK46" i="21" s="1"/>
  <c r="BK124" i="21" s="1"/>
  <c r="BK47" i="21"/>
  <c r="BK118" i="20"/>
  <c r="BK119" i="20"/>
  <c r="BK110" i="20"/>
  <c r="BK114" i="20"/>
  <c r="BK80" i="20" s="1"/>
  <c r="BK115" i="20"/>
  <c r="BK108" i="20"/>
  <c r="BK48" i="20" s="1"/>
  <c r="BK113" i="20"/>
  <c r="BK112" i="20"/>
  <c r="BK111" i="20"/>
  <c r="BK64" i="20" s="1"/>
  <c r="BK109" i="20"/>
  <c r="BK116" i="20"/>
  <c r="BK117" i="20"/>
  <c r="BK31" i="20" s="1"/>
  <c r="BR42" i="20"/>
  <c r="BJ154" i="20"/>
  <c r="BJ193" i="20"/>
  <c r="BJ63" i="21"/>
  <c r="BJ66" i="21"/>
  <c r="BJ65" i="21" s="1"/>
  <c r="BJ62" i="21" s="1"/>
  <c r="BJ125" i="21" s="1"/>
  <c r="BJ132" i="21" s="1"/>
  <c r="BI139" i="21"/>
  <c r="BJ187" i="21"/>
  <c r="BJ148" i="21"/>
  <c r="BJ188" i="20"/>
  <c r="BJ149" i="20"/>
  <c r="BJ71" i="20"/>
  <c r="BJ149" i="21"/>
  <c r="BJ188" i="21"/>
  <c r="BJ71" i="21"/>
  <c r="BK33" i="21"/>
  <c r="BK19" i="21"/>
  <c r="BK243" i="21" s="1"/>
  <c r="BK246" i="21" s="1"/>
  <c r="BK247" i="21" s="1"/>
  <c r="BK244" i="21" s="1"/>
  <c r="BL8" i="21"/>
  <c r="BL11" i="21" s="1"/>
  <c r="BH32" i="20"/>
  <c r="BH30" i="20"/>
  <c r="BH14" i="20" s="1"/>
  <c r="BH13" i="20" s="1"/>
  <c r="BJ187" i="20"/>
  <c r="BJ148" i="20"/>
  <c r="BI69" i="21"/>
  <c r="BI70" i="21"/>
  <c r="BK12" i="20"/>
  <c r="BJ155" i="20"/>
  <c r="BJ194" i="20"/>
  <c r="BJ38" i="20"/>
  <c r="BK33" i="20"/>
  <c r="BL8" i="20"/>
  <c r="BL11" i="20" s="1"/>
  <c r="BK19" i="20"/>
  <c r="BK243" i="20" s="1"/>
  <c r="BK246" i="20" s="1"/>
  <c r="BK247" i="20" s="1"/>
  <c r="BK244" i="20" s="1"/>
  <c r="BI46" i="19"/>
  <c r="BJ189" i="21"/>
  <c r="BJ150" i="21"/>
  <c r="BJ146" i="20"/>
  <c r="BJ158" i="20" s="1"/>
  <c r="BJ185" i="20"/>
  <c r="BJ55" i="20"/>
  <c r="BJ174" i="20"/>
  <c r="BI82" i="20"/>
  <c r="BI79" i="20"/>
  <c r="BH44" i="19"/>
  <c r="BH120" i="19" s="1"/>
  <c r="BJ195" i="20"/>
  <c r="BJ156" i="20"/>
  <c r="BJ191" i="21"/>
  <c r="BJ152" i="21"/>
  <c r="BJ87" i="21"/>
  <c r="BJ153" i="20"/>
  <c r="BJ192" i="20"/>
  <c r="BE126" i="19"/>
  <c r="BE127" i="19"/>
  <c r="BE128" i="19"/>
  <c r="BI35" i="19"/>
  <c r="BI40" i="19"/>
  <c r="BI42" i="19" s="1"/>
  <c r="BI34" i="19"/>
  <c r="BJ54" i="20"/>
  <c r="BJ53" i="20"/>
  <c r="BI114" i="19"/>
  <c r="BI76" i="19" s="1"/>
  <c r="BJ186" i="21"/>
  <c r="BJ147" i="21"/>
  <c r="BJ152" i="20"/>
  <c r="BJ87" i="20"/>
  <c r="BJ191" i="20"/>
  <c r="BE129" i="19"/>
  <c r="BJ195" i="21"/>
  <c r="BJ156" i="21"/>
  <c r="BJ36" i="21"/>
  <c r="BJ37" i="21"/>
  <c r="BJ63" i="20"/>
  <c r="BJ66" i="20"/>
  <c r="BJ65" i="20"/>
  <c r="BJ62" i="20" s="1"/>
  <c r="BJ126" i="20" s="1"/>
  <c r="BJ133" i="20" s="1"/>
  <c r="BJ174" i="21"/>
  <c r="BJ146" i="21"/>
  <c r="BJ158" i="21" s="1"/>
  <c r="BJ185" i="21"/>
  <c r="BJ55" i="21"/>
  <c r="BJ190" i="20"/>
  <c r="BJ151" i="20"/>
  <c r="BF123" i="19"/>
  <c r="BF129" i="19" s="1"/>
  <c r="BD39" i="18"/>
  <c r="BD41" i="18" s="1"/>
  <c r="BD47" i="18" s="1"/>
  <c r="BD36" i="18"/>
  <c r="BD37" i="18"/>
  <c r="BI32" i="19"/>
  <c r="BI29" i="19" s="1"/>
  <c r="BI119" i="19" s="1"/>
  <c r="BI80" i="19"/>
  <c r="BI79" i="19"/>
  <c r="BJ24" i="19"/>
  <c r="BJ27" i="19" s="1"/>
  <c r="BK50" i="20"/>
  <c r="BK47" i="20"/>
  <c r="BK49" i="20"/>
  <c r="BK46" i="20" s="1"/>
  <c r="BK125" i="20" s="1"/>
  <c r="BJ196" i="21"/>
  <c r="BJ157" i="21"/>
  <c r="BJ193" i="21"/>
  <c r="BJ154" i="21"/>
  <c r="BJ189" i="20"/>
  <c r="BJ150" i="20"/>
  <c r="BJ155" i="21"/>
  <c r="BJ194" i="21"/>
  <c r="BJ38" i="21"/>
  <c r="BH85" i="20"/>
  <c r="BH86" i="20" s="1"/>
  <c r="BI69" i="20"/>
  <c r="BI70" i="20"/>
  <c r="BJ190" i="21"/>
  <c r="BJ151" i="21"/>
  <c r="BG65" i="19"/>
  <c r="BG70" i="19"/>
  <c r="BG72" i="19" s="1"/>
  <c r="BJ196" i="20"/>
  <c r="BJ157" i="20"/>
  <c r="BH19" i="19"/>
  <c r="BH191" i="19"/>
  <c r="BH32" i="21"/>
  <c r="BH30" i="21"/>
  <c r="BH14" i="21" s="1"/>
  <c r="BH13" i="21" s="1"/>
  <c r="BJ128" i="21"/>
  <c r="BJ131" i="21"/>
  <c r="BI79" i="21"/>
  <c r="BI82" i="21"/>
  <c r="BI81" i="21" s="1"/>
  <c r="BI78" i="21" s="1"/>
  <c r="BI126" i="21" s="1"/>
  <c r="BI133" i="21" s="1"/>
  <c r="BJ17" i="19"/>
  <c r="BJ15" i="19"/>
  <c r="BJ115" i="19" s="1"/>
  <c r="BJ16" i="19"/>
  <c r="BJ11" i="19" s="1"/>
  <c r="BJ53" i="21"/>
  <c r="BJ54" i="21" s="1"/>
  <c r="BI61" i="19"/>
  <c r="BJ192" i="21"/>
  <c r="BJ153" i="21"/>
  <c r="BK119" i="21"/>
  <c r="BK115" i="21"/>
  <c r="BK112" i="21"/>
  <c r="BK118" i="21"/>
  <c r="BK109" i="21"/>
  <c r="BK117" i="21"/>
  <c r="BK31" i="21" s="1"/>
  <c r="BK113" i="21"/>
  <c r="BK110" i="21"/>
  <c r="BK111" i="21"/>
  <c r="BK64" i="21" s="1"/>
  <c r="BK116" i="21"/>
  <c r="BK108" i="21"/>
  <c r="BK48" i="21" s="1"/>
  <c r="BK114" i="21"/>
  <c r="BK80" i="21" s="1"/>
  <c r="BH152" i="19"/>
  <c r="BH85" i="21"/>
  <c r="BH86" i="21" s="1"/>
  <c r="BK128" i="21" l="1"/>
  <c r="BK131" i="21"/>
  <c r="BH63" i="19"/>
  <c r="BH62" i="19" s="1"/>
  <c r="BH59" i="19" s="1"/>
  <c r="BH121" i="19" s="1"/>
  <c r="BH60" i="19"/>
  <c r="BG66" i="19"/>
  <c r="BG67" i="19" s="1"/>
  <c r="BJ111" i="19"/>
  <c r="BJ105" i="19"/>
  <c r="BJ108" i="19"/>
  <c r="BJ109" i="19"/>
  <c r="BJ61" i="19" s="1"/>
  <c r="BJ106" i="19"/>
  <c r="BJ114" i="19" s="1"/>
  <c r="BJ107" i="19"/>
  <c r="BJ104" i="19"/>
  <c r="BJ103" i="19"/>
  <c r="BJ110" i="19"/>
  <c r="BJ113" i="19"/>
  <c r="BJ112" i="19"/>
  <c r="BD48" i="18"/>
  <c r="BD51" i="18"/>
  <c r="BD53" i="18" s="1"/>
  <c r="BD59" i="18" s="1"/>
  <c r="BD49" i="18"/>
  <c r="BG77" i="19"/>
  <c r="BG75" i="19"/>
  <c r="BG13" i="19" s="1"/>
  <c r="BG12" i="19" s="1"/>
  <c r="BI140" i="21"/>
  <c r="BK166" i="20"/>
  <c r="BK167" i="20"/>
  <c r="BK168" i="20"/>
  <c r="BK162" i="20"/>
  <c r="BK173" i="20"/>
  <c r="BK164" i="20"/>
  <c r="BK172" i="20"/>
  <c r="BK169" i="20"/>
  <c r="BK165" i="20"/>
  <c r="BK170" i="20"/>
  <c r="BK163" i="20"/>
  <c r="BK171" i="20"/>
  <c r="BK245" i="20"/>
  <c r="BJ74" i="20"/>
  <c r="BJ76" i="20" s="1"/>
  <c r="BJ67" i="20"/>
  <c r="BJ68" i="20"/>
  <c r="BK128" i="20"/>
  <c r="BK132" i="20" s="1"/>
  <c r="BJ33" i="19"/>
  <c r="BJ30" i="19"/>
  <c r="BJ32" i="19"/>
  <c r="BJ197" i="20"/>
  <c r="BJ20" i="20"/>
  <c r="BL18" i="21"/>
  <c r="BL17" i="21"/>
  <c r="BL12" i="21" s="1"/>
  <c r="BL16" i="21"/>
  <c r="BL120" i="21" s="1"/>
  <c r="BF126" i="19"/>
  <c r="BF127" i="19"/>
  <c r="BF128" i="19"/>
  <c r="BK164" i="21"/>
  <c r="BK172" i="21"/>
  <c r="BK165" i="21"/>
  <c r="BK173" i="21"/>
  <c r="BK167" i="21"/>
  <c r="BK163" i="21"/>
  <c r="BK170" i="21"/>
  <c r="BK162" i="21"/>
  <c r="BK169" i="21"/>
  <c r="BK168" i="21"/>
  <c r="BK171" i="21"/>
  <c r="BK166" i="21"/>
  <c r="BK245" i="21"/>
  <c r="BL18" i="20"/>
  <c r="BL16" i="20"/>
  <c r="BL120" i="20" s="1"/>
  <c r="BK58" i="20"/>
  <c r="BK60" i="20" s="1"/>
  <c r="BK52" i="20"/>
  <c r="BK51" i="20" s="1"/>
  <c r="BI82" i="19"/>
  <c r="BI81" i="19"/>
  <c r="BJ78" i="19"/>
  <c r="BJ18" i="19"/>
  <c r="BJ237" i="19" s="1"/>
  <c r="BJ240" i="19" s="1"/>
  <c r="BJ241" i="19" s="1"/>
  <c r="BJ238" i="19" s="1"/>
  <c r="BK7" i="19"/>
  <c r="BK10" i="19" s="1"/>
  <c r="BK34" i="21"/>
  <c r="BK35" i="21"/>
  <c r="BL41" i="21"/>
  <c r="BL44" i="21" s="1"/>
  <c r="BI166" i="19"/>
  <c r="BI157" i="19"/>
  <c r="BI161" i="19"/>
  <c r="BI165" i="19"/>
  <c r="BI164" i="19"/>
  <c r="BI162" i="19"/>
  <c r="BI163" i="19"/>
  <c r="BI158" i="19"/>
  <c r="BI156" i="19"/>
  <c r="BI167" i="19"/>
  <c r="BI159" i="19"/>
  <c r="BI160" i="19"/>
  <c r="BI239" i="19"/>
  <c r="BL41" i="20"/>
  <c r="BL44" i="20" s="1"/>
  <c r="BK35" i="20"/>
  <c r="BK34" i="20"/>
  <c r="BK52" i="21"/>
  <c r="BK58" i="21"/>
  <c r="BK60" i="21" s="1"/>
  <c r="BI84" i="20"/>
  <c r="BI83" i="20"/>
  <c r="BI25" i="20"/>
  <c r="BI27" i="20" s="1"/>
  <c r="BI81" i="20"/>
  <c r="BI78" i="20" s="1"/>
  <c r="BI127" i="20" s="1"/>
  <c r="BI134" i="20" s="1"/>
  <c r="BI141" i="20" s="1"/>
  <c r="BE130" i="19"/>
  <c r="BE133" i="19"/>
  <c r="BE134" i="19" s="1"/>
  <c r="BE135" i="19" s="1"/>
  <c r="BE136" i="19" s="1"/>
  <c r="BJ138" i="21"/>
  <c r="BJ139" i="21" s="1"/>
  <c r="BJ135" i="21"/>
  <c r="BJ140" i="20"/>
  <c r="BJ68" i="21"/>
  <c r="BJ74" i="21"/>
  <c r="BJ76" i="21" s="1"/>
  <c r="BI84" i="21"/>
  <c r="BI25" i="21"/>
  <c r="BI27" i="21" s="1"/>
  <c r="BH29" i="20"/>
  <c r="BH124" i="20" s="1"/>
  <c r="BH131" i="20" s="1"/>
  <c r="BH138" i="20" s="1"/>
  <c r="BI45" i="19"/>
  <c r="BI48" i="19"/>
  <c r="BG64" i="19"/>
  <c r="BH51" i="19"/>
  <c r="BH52" i="19" s="1"/>
  <c r="BH29" i="21"/>
  <c r="BH127" i="21" s="1"/>
  <c r="BH134" i="21" s="1"/>
  <c r="BH141" i="21" s="1"/>
  <c r="BJ197" i="21"/>
  <c r="BJ20" i="21"/>
  <c r="BI36" i="19"/>
  <c r="BI37" i="19"/>
  <c r="BK139" i="20" l="1"/>
  <c r="BK135" i="20"/>
  <c r="BK53" i="21"/>
  <c r="BK54" i="21" s="1"/>
  <c r="BL50" i="20"/>
  <c r="BL47" i="20"/>
  <c r="BL49" i="20"/>
  <c r="BK146" i="20"/>
  <c r="BK158" i="20" s="1"/>
  <c r="BK55" i="20"/>
  <c r="BK185" i="20"/>
  <c r="BK174" i="20"/>
  <c r="BI151" i="19"/>
  <c r="BI190" i="19"/>
  <c r="BJ29" i="19"/>
  <c r="BJ119" i="19" s="1"/>
  <c r="BI186" i="19"/>
  <c r="BI147" i="19"/>
  <c r="BK189" i="21"/>
  <c r="BK150" i="21"/>
  <c r="BG74" i="19"/>
  <c r="BG122" i="19" s="1"/>
  <c r="BI140" i="19"/>
  <c r="BI168" i="19"/>
  <c r="BI179" i="19"/>
  <c r="BI38" i="19"/>
  <c r="BI146" i="19"/>
  <c r="BI185" i="19"/>
  <c r="BI68" i="19"/>
  <c r="BK155" i="21"/>
  <c r="BK194" i="21"/>
  <c r="BK38" i="21"/>
  <c r="BJ35" i="19"/>
  <c r="BJ34" i="19"/>
  <c r="BJ40" i="19"/>
  <c r="BJ42" i="19" s="1"/>
  <c r="BL115" i="20"/>
  <c r="BL110" i="20"/>
  <c r="BL118" i="20"/>
  <c r="BL114" i="20"/>
  <c r="BL80" i="20" s="1"/>
  <c r="BL116" i="20"/>
  <c r="BL108" i="20"/>
  <c r="BL48" i="20" s="1"/>
  <c r="BL113" i="20"/>
  <c r="BL112" i="20"/>
  <c r="BL111" i="20"/>
  <c r="BL64" i="20" s="1"/>
  <c r="BL109" i="20"/>
  <c r="BL117" i="20"/>
  <c r="BL31" i="20" s="1"/>
  <c r="BI145" i="19"/>
  <c r="BI184" i="19"/>
  <c r="BK174" i="21"/>
  <c r="BK146" i="21"/>
  <c r="BK158" i="21" s="1"/>
  <c r="BK185" i="21"/>
  <c r="BK55" i="21"/>
  <c r="BJ69" i="20"/>
  <c r="BJ70" i="20" s="1"/>
  <c r="BI183" i="19"/>
  <c r="BI144" i="19"/>
  <c r="BK190" i="20"/>
  <c r="BK151" i="20"/>
  <c r="BK193" i="21"/>
  <c r="BK154" i="21"/>
  <c r="BD63" i="18"/>
  <c r="BD65" i="18" s="1"/>
  <c r="BD71" i="18" s="1"/>
  <c r="BD60" i="18"/>
  <c r="BD61" i="18" s="1"/>
  <c r="BK187" i="20"/>
  <c r="BK148" i="20"/>
  <c r="BJ70" i="21"/>
  <c r="BJ69" i="21"/>
  <c r="BI189" i="19"/>
  <c r="BI150" i="19"/>
  <c r="BJ81" i="20"/>
  <c r="BJ78" i="20" s="1"/>
  <c r="BJ127" i="20" s="1"/>
  <c r="BJ134" i="20" s="1"/>
  <c r="BJ141" i="20" s="1"/>
  <c r="BJ82" i="20"/>
  <c r="BJ79" i="20"/>
  <c r="BH65" i="19"/>
  <c r="BH64" i="19" s="1"/>
  <c r="BH70" i="19"/>
  <c r="BH72" i="19" s="1"/>
  <c r="BI85" i="21"/>
  <c r="BI86" i="21" s="1"/>
  <c r="BJ80" i="19"/>
  <c r="BJ79" i="19"/>
  <c r="BK24" i="19"/>
  <c r="BK27" i="19" s="1"/>
  <c r="BK53" i="20"/>
  <c r="BK54" i="20" s="1"/>
  <c r="BJ67" i="21"/>
  <c r="BI55" i="19"/>
  <c r="BI57" i="19" s="1"/>
  <c r="BI50" i="19"/>
  <c r="BK151" i="21"/>
  <c r="BK190" i="21"/>
  <c r="BJ76" i="19"/>
  <c r="BK36" i="20"/>
  <c r="BK37" i="20" s="1"/>
  <c r="BJ79" i="21"/>
  <c r="BJ82" i="21"/>
  <c r="BL33" i="21"/>
  <c r="BL19" i="21"/>
  <c r="BL243" i="21" s="1"/>
  <c r="BL246" i="21" s="1"/>
  <c r="BL247" i="21" s="1"/>
  <c r="BL244" i="21" s="1"/>
  <c r="BM8" i="21"/>
  <c r="BM11" i="21" s="1"/>
  <c r="BL19" i="20"/>
  <c r="BL243" i="20" s="1"/>
  <c r="BL246" i="20" s="1"/>
  <c r="BL247" i="20" s="1"/>
  <c r="BL244" i="20" s="1"/>
  <c r="BL33" i="20"/>
  <c r="BM8" i="20"/>
  <c r="BM11" i="20" s="1"/>
  <c r="BI180" i="19"/>
  <c r="BI141" i="19"/>
  <c r="BL49" i="21"/>
  <c r="BL47" i="21"/>
  <c r="BL50" i="21"/>
  <c r="BI47" i="19"/>
  <c r="BI44" i="19" s="1"/>
  <c r="BI120" i="19" s="1"/>
  <c r="BK36" i="21"/>
  <c r="BK37" i="21" s="1"/>
  <c r="BK196" i="21"/>
  <c r="BK157" i="21"/>
  <c r="BK194" i="20"/>
  <c r="BK155" i="20"/>
  <c r="BK38" i="20"/>
  <c r="BK195" i="20"/>
  <c r="BK156" i="20"/>
  <c r="BL116" i="21"/>
  <c r="BL115" i="21"/>
  <c r="BL112" i="21"/>
  <c r="BL118" i="21"/>
  <c r="BL109" i="21"/>
  <c r="BL117" i="21"/>
  <c r="BL31" i="21" s="1"/>
  <c r="BL113" i="21"/>
  <c r="BL110" i="21"/>
  <c r="BL111" i="21"/>
  <c r="BL64" i="21" s="1"/>
  <c r="BL108" i="21"/>
  <c r="BL48" i="21" s="1"/>
  <c r="BL114" i="21"/>
  <c r="BL80" i="21" s="1"/>
  <c r="BI182" i="19"/>
  <c r="BI53" i="19"/>
  <c r="BI143" i="19"/>
  <c r="BL17" i="20"/>
  <c r="BL12" i="20" s="1"/>
  <c r="BK189" i="20"/>
  <c r="BK150" i="20"/>
  <c r="BI181" i="19"/>
  <c r="BI142" i="19"/>
  <c r="BI188" i="19"/>
  <c r="BI149" i="19"/>
  <c r="BI83" i="19"/>
  <c r="BI32" i="20"/>
  <c r="BI30" i="20"/>
  <c r="BI14" i="20" s="1"/>
  <c r="BI13" i="20" s="1"/>
  <c r="BI85" i="20"/>
  <c r="BI86" i="20"/>
  <c r="BK149" i="21"/>
  <c r="BK188" i="21"/>
  <c r="BK71" i="21"/>
  <c r="BK147" i="20"/>
  <c r="BK186" i="20"/>
  <c r="BK153" i="20"/>
  <c r="BK192" i="20"/>
  <c r="BK196" i="20"/>
  <c r="BK157" i="20"/>
  <c r="BK63" i="20"/>
  <c r="BK66" i="20"/>
  <c r="BK65" i="20" s="1"/>
  <c r="BK62" i="20" s="1"/>
  <c r="BK126" i="20" s="1"/>
  <c r="BK133" i="20" s="1"/>
  <c r="BI187" i="19"/>
  <c r="BI148" i="19"/>
  <c r="BK192" i="21"/>
  <c r="BK153" i="21"/>
  <c r="BK186" i="21"/>
  <c r="BK147" i="21"/>
  <c r="BK66" i="21"/>
  <c r="BK65" i="21" s="1"/>
  <c r="BK62" i="21" s="1"/>
  <c r="BK125" i="21" s="1"/>
  <c r="BK132" i="21" s="1"/>
  <c r="BK63" i="21"/>
  <c r="BK17" i="19"/>
  <c r="BK15" i="19"/>
  <c r="BK115" i="19" s="1"/>
  <c r="BK16" i="19"/>
  <c r="BK11" i="19" s="1"/>
  <c r="BK195" i="21"/>
  <c r="BK156" i="21"/>
  <c r="BK154" i="20"/>
  <c r="BK193" i="20"/>
  <c r="BJ31" i="19"/>
  <c r="BK138" i="21"/>
  <c r="BK135" i="21"/>
  <c r="BI83" i="21"/>
  <c r="BJ46" i="19"/>
  <c r="BF133" i="19"/>
  <c r="BF134" i="19" s="1"/>
  <c r="BF135" i="19" s="1"/>
  <c r="BF136" i="19" s="1"/>
  <c r="BF130" i="19"/>
  <c r="BK152" i="20"/>
  <c r="BK87" i="20"/>
  <c r="BK191" i="20"/>
  <c r="BK191" i="21"/>
  <c r="BK152" i="21"/>
  <c r="BK87" i="21"/>
  <c r="BI30" i="21"/>
  <c r="BI14" i="21" s="1"/>
  <c r="BI13" i="21" s="1"/>
  <c r="BI32" i="21"/>
  <c r="BI29" i="21" s="1"/>
  <c r="BI127" i="21" s="1"/>
  <c r="BI134" i="21" s="1"/>
  <c r="BI141" i="21" s="1"/>
  <c r="BK51" i="21"/>
  <c r="BJ166" i="19"/>
  <c r="BJ157" i="19"/>
  <c r="BJ161" i="19"/>
  <c r="BJ156" i="19"/>
  <c r="BJ162" i="19"/>
  <c r="BJ163" i="19"/>
  <c r="BJ167" i="19"/>
  <c r="BJ158" i="19"/>
  <c r="BJ159" i="19"/>
  <c r="BJ164" i="19"/>
  <c r="BJ160" i="19"/>
  <c r="BJ165" i="19"/>
  <c r="BJ239" i="19"/>
  <c r="BK148" i="21"/>
  <c r="BK187" i="21"/>
  <c r="BK188" i="20"/>
  <c r="BK149" i="20"/>
  <c r="BK71" i="20"/>
  <c r="BI29" i="20" l="1"/>
  <c r="BI124" i="20" s="1"/>
  <c r="BI131" i="20" s="1"/>
  <c r="BI138" i="20" s="1"/>
  <c r="BL34" i="21"/>
  <c r="BL35" i="21"/>
  <c r="BM41" i="21"/>
  <c r="BM44" i="21" s="1"/>
  <c r="BJ36" i="19"/>
  <c r="BJ37" i="19"/>
  <c r="BK197" i="20"/>
  <c r="BK20" i="20"/>
  <c r="BJ45" i="19"/>
  <c r="BJ48" i="19"/>
  <c r="BJ47" i="19" s="1"/>
  <c r="BJ44" i="19" s="1"/>
  <c r="BJ120" i="19" s="1"/>
  <c r="BL119" i="21"/>
  <c r="BL167" i="20"/>
  <c r="BL168" i="20"/>
  <c r="BL170" i="20"/>
  <c r="BL173" i="20"/>
  <c r="BL162" i="20"/>
  <c r="BL164" i="20"/>
  <c r="BL172" i="20"/>
  <c r="BL169" i="20"/>
  <c r="BL165" i="20"/>
  <c r="BL166" i="20"/>
  <c r="BL171" i="20"/>
  <c r="BL163" i="20"/>
  <c r="BL245" i="20"/>
  <c r="BJ84" i="21"/>
  <c r="BJ83" i="21"/>
  <c r="BJ25" i="21"/>
  <c r="BJ27" i="21" s="1"/>
  <c r="BJ81" i="21"/>
  <c r="BJ78" i="21" s="1"/>
  <c r="BJ126" i="21" s="1"/>
  <c r="BJ133" i="21" s="1"/>
  <c r="BJ140" i="21" s="1"/>
  <c r="BJ84" i="20"/>
  <c r="BJ83" i="20" s="1"/>
  <c r="BJ25" i="20"/>
  <c r="BJ27" i="20" s="1"/>
  <c r="BJ145" i="19"/>
  <c r="BJ184" i="19"/>
  <c r="BH77" i="19"/>
  <c r="BH75" i="19"/>
  <c r="BH13" i="19" s="1"/>
  <c r="BH12" i="19" s="1"/>
  <c r="BL46" i="20"/>
  <c r="BL125" i="20" s="1"/>
  <c r="BJ188" i="19"/>
  <c r="BJ83" i="19"/>
  <c r="BJ149" i="19"/>
  <c r="BL58" i="20"/>
  <c r="BL60" i="20" s="1"/>
  <c r="BL51" i="20"/>
  <c r="BL52" i="20"/>
  <c r="BJ140" i="19"/>
  <c r="BJ168" i="19"/>
  <c r="BJ179" i="19"/>
  <c r="BJ38" i="19"/>
  <c r="BK33" i="19"/>
  <c r="BK32" i="19" s="1"/>
  <c r="BK30" i="19"/>
  <c r="BK108" i="19"/>
  <c r="BK103" i="19"/>
  <c r="BK105" i="19"/>
  <c r="BK107" i="19"/>
  <c r="BK109" i="19"/>
  <c r="BK111" i="19"/>
  <c r="BK106" i="19"/>
  <c r="BK46" i="19" s="1"/>
  <c r="BK113" i="19"/>
  <c r="BK110" i="19"/>
  <c r="BK112" i="19"/>
  <c r="BK104" i="19"/>
  <c r="BJ81" i="19"/>
  <c r="BJ82" i="19"/>
  <c r="BL35" i="20"/>
  <c r="BL34" i="20"/>
  <c r="BM41" i="20"/>
  <c r="BM44" i="20" s="1"/>
  <c r="BM18" i="21"/>
  <c r="BM16" i="21"/>
  <c r="BM120" i="21" s="1"/>
  <c r="BJ182" i="19"/>
  <c r="BJ143" i="19"/>
  <c r="BJ53" i="19"/>
  <c r="BH66" i="19"/>
  <c r="BH67" i="19" s="1"/>
  <c r="BJ181" i="19"/>
  <c r="BJ142" i="19"/>
  <c r="BI51" i="19"/>
  <c r="BI52" i="19" s="1"/>
  <c r="BI19" i="19"/>
  <c r="BI191" i="19"/>
  <c r="BL46" i="21"/>
  <c r="BL124" i="21" s="1"/>
  <c r="BJ180" i="19"/>
  <c r="BJ141" i="19"/>
  <c r="BK78" i="19"/>
  <c r="BK18" i="19"/>
  <c r="BK237" i="19" s="1"/>
  <c r="BK240" i="19" s="1"/>
  <c r="BK241" i="19" s="1"/>
  <c r="BK238" i="19" s="1"/>
  <c r="BL7" i="19"/>
  <c r="BL10" i="19" s="1"/>
  <c r="BL119" i="20"/>
  <c r="BL172" i="21"/>
  <c r="BL165" i="21"/>
  <c r="BL173" i="21"/>
  <c r="BL166" i="21"/>
  <c r="BL167" i="21"/>
  <c r="BL164" i="21"/>
  <c r="BL170" i="21"/>
  <c r="BL162" i="21"/>
  <c r="BL163" i="21"/>
  <c r="BL169" i="21"/>
  <c r="BL168" i="21"/>
  <c r="BL171" i="21"/>
  <c r="BL245" i="21"/>
  <c r="BJ183" i="19"/>
  <c r="BJ144" i="19"/>
  <c r="BI63" i="19"/>
  <c r="BI60" i="19"/>
  <c r="BI152" i="19"/>
  <c r="BG123" i="19"/>
  <c r="BJ189" i="19"/>
  <c r="BJ150" i="19"/>
  <c r="BJ187" i="19"/>
  <c r="BJ148" i="19"/>
  <c r="BK74" i="20"/>
  <c r="BK76" i="20" s="1"/>
  <c r="BK67" i="20"/>
  <c r="BK68" i="20"/>
  <c r="BK139" i="21"/>
  <c r="BJ151" i="19"/>
  <c r="BJ190" i="19"/>
  <c r="BJ147" i="19"/>
  <c r="BJ186" i="19"/>
  <c r="BI49" i="19"/>
  <c r="BM18" i="20"/>
  <c r="BM16" i="20"/>
  <c r="BM120" i="20" s="1"/>
  <c r="BM17" i="20"/>
  <c r="BM12" i="20" s="1"/>
  <c r="BK68" i="21"/>
  <c r="BK67" i="21"/>
  <c r="BK74" i="21"/>
  <c r="BK76" i="21" s="1"/>
  <c r="BK197" i="21"/>
  <c r="BK20" i="21"/>
  <c r="BJ185" i="19"/>
  <c r="BJ146" i="19"/>
  <c r="BJ68" i="19"/>
  <c r="BL52" i="21"/>
  <c r="BL58" i="21"/>
  <c r="BL60" i="21" s="1"/>
  <c r="BE26" i="18"/>
  <c r="BE29" i="18" s="1"/>
  <c r="BE35" i="18" s="1"/>
  <c r="BD72" i="18"/>
  <c r="BD73" i="18" s="1"/>
  <c r="BK140" i="20"/>
  <c r="BL154" i="20" l="1"/>
  <c r="BL193" i="20"/>
  <c r="BL190" i="21"/>
  <c r="BL151" i="21"/>
  <c r="BL196" i="21"/>
  <c r="BL157" i="21"/>
  <c r="BL53" i="21"/>
  <c r="BL54" i="21" s="1"/>
  <c r="BJ85" i="20"/>
  <c r="BJ86" i="20"/>
  <c r="BL195" i="20"/>
  <c r="BL156" i="20"/>
  <c r="BL196" i="20"/>
  <c r="BL157" i="20"/>
  <c r="BL151" i="20"/>
  <c r="BL190" i="20"/>
  <c r="BM115" i="21"/>
  <c r="BM112" i="21"/>
  <c r="BM118" i="21"/>
  <c r="BM109" i="21"/>
  <c r="BM117" i="21"/>
  <c r="BM31" i="21" s="1"/>
  <c r="BM113" i="21"/>
  <c r="BM111" i="21"/>
  <c r="BM64" i="21" s="1"/>
  <c r="BM116" i="21"/>
  <c r="BM108" i="21"/>
  <c r="BM48" i="21" s="1"/>
  <c r="BM110" i="21"/>
  <c r="BM114" i="21"/>
  <c r="BM80" i="21" s="1"/>
  <c r="BK35" i="19"/>
  <c r="BK34" i="19" s="1"/>
  <c r="BK40" i="19"/>
  <c r="BK42" i="19" s="1"/>
  <c r="BK31" i="19"/>
  <c r="BK29" i="19" s="1"/>
  <c r="BK119" i="19" s="1"/>
  <c r="BL146" i="20"/>
  <c r="BL158" i="20" s="1"/>
  <c r="BL185" i="20"/>
  <c r="BL174" i="20"/>
  <c r="BL55" i="20"/>
  <c r="BL147" i="21"/>
  <c r="BL186" i="21"/>
  <c r="BH74" i="19"/>
  <c r="BH122" i="19" s="1"/>
  <c r="BJ191" i="19"/>
  <c r="BJ19" i="19"/>
  <c r="BJ86" i="21"/>
  <c r="BJ85" i="21"/>
  <c r="BL192" i="21"/>
  <c r="BL153" i="21"/>
  <c r="BL65" i="21"/>
  <c r="BL63" i="21"/>
  <c r="BL66" i="21"/>
  <c r="BL193" i="21"/>
  <c r="BL154" i="21"/>
  <c r="BK114" i="19"/>
  <c r="BK76" i="19" s="1"/>
  <c r="BL156" i="21"/>
  <c r="BL195" i="21"/>
  <c r="BM33" i="21"/>
  <c r="BN8" i="21"/>
  <c r="BN11" i="21" s="1"/>
  <c r="BK80" i="19"/>
  <c r="BL24" i="19"/>
  <c r="BL27" i="19" s="1"/>
  <c r="BJ152" i="19"/>
  <c r="BM49" i="21"/>
  <c r="BM50" i="21"/>
  <c r="BM47" i="21"/>
  <c r="BL191" i="21"/>
  <c r="BL152" i="21"/>
  <c r="BL87" i="21"/>
  <c r="BE36" i="18"/>
  <c r="BE37" i="18"/>
  <c r="BE39" i="18"/>
  <c r="BE41" i="18" s="1"/>
  <c r="BE47" i="18" s="1"/>
  <c r="BL191" i="20"/>
  <c r="BL87" i="20"/>
  <c r="BL152" i="20"/>
  <c r="BL51" i="21"/>
  <c r="BL187" i="21"/>
  <c r="BL148" i="21"/>
  <c r="BJ32" i="20"/>
  <c r="BJ30" i="20"/>
  <c r="BJ14" i="20" s="1"/>
  <c r="BJ13" i="20" s="1"/>
  <c r="BJ30" i="21"/>
  <c r="BJ14" i="21" s="1"/>
  <c r="BJ13" i="21" s="1"/>
  <c r="BJ32" i="21"/>
  <c r="BJ29" i="21" s="1"/>
  <c r="BJ127" i="21" s="1"/>
  <c r="BJ134" i="21" s="1"/>
  <c r="BJ141" i="21" s="1"/>
  <c r="BK157" i="19"/>
  <c r="BK161" i="19"/>
  <c r="BK165" i="19"/>
  <c r="BK162" i="19"/>
  <c r="BK163" i="19"/>
  <c r="BK166" i="19"/>
  <c r="BK167" i="19"/>
  <c r="BK156" i="19"/>
  <c r="BK159" i="19"/>
  <c r="BK160" i="19"/>
  <c r="BK164" i="19"/>
  <c r="BK158" i="19"/>
  <c r="BK239" i="19"/>
  <c r="BM110" i="20"/>
  <c r="BM118" i="20"/>
  <c r="BM114" i="20"/>
  <c r="BM80" i="20" s="1"/>
  <c r="BM116" i="20"/>
  <c r="BM115" i="20"/>
  <c r="BM108" i="20"/>
  <c r="BM48" i="20" s="1"/>
  <c r="BM113" i="20"/>
  <c r="BM112" i="20"/>
  <c r="BM111" i="20"/>
  <c r="BM64" i="20" s="1"/>
  <c r="BM117" i="20"/>
  <c r="BM31" i="20" s="1"/>
  <c r="BM109" i="20"/>
  <c r="BL36" i="20"/>
  <c r="BL37" i="20" s="1"/>
  <c r="BL53" i="20"/>
  <c r="BL54" i="20" s="1"/>
  <c r="BL147" i="20"/>
  <c r="BL186" i="20"/>
  <c r="BL37" i="21"/>
  <c r="BL36" i="21"/>
  <c r="BL128" i="20"/>
  <c r="BL132" i="20" s="1"/>
  <c r="BJ50" i="19"/>
  <c r="BJ55" i="19"/>
  <c r="BJ57" i="19" s="1"/>
  <c r="BJ49" i="19"/>
  <c r="BI65" i="19"/>
  <c r="BI70" i="19"/>
  <c r="BI72" i="19" s="1"/>
  <c r="BL194" i="20"/>
  <c r="BL155" i="20"/>
  <c r="BL38" i="20"/>
  <c r="BK69" i="20"/>
  <c r="BK70" i="20" s="1"/>
  <c r="BK81" i="20"/>
  <c r="BK78" i="20" s="1"/>
  <c r="BK127" i="20" s="1"/>
  <c r="BK134" i="20" s="1"/>
  <c r="BK141" i="20" s="1"/>
  <c r="BK82" i="20"/>
  <c r="BK79" i="20"/>
  <c r="BL149" i="21"/>
  <c r="BL188" i="21"/>
  <c r="BL71" i="21"/>
  <c r="BM50" i="20"/>
  <c r="BM49" i="20" s="1"/>
  <c r="BM46" i="20" s="1"/>
  <c r="BM125" i="20" s="1"/>
  <c r="BM47" i="20"/>
  <c r="BI62" i="19"/>
  <c r="BI59" i="19" s="1"/>
  <c r="BI121" i="19" s="1"/>
  <c r="BL128" i="21"/>
  <c r="BL131" i="21"/>
  <c r="BL66" i="20"/>
  <c r="BL63" i="20"/>
  <c r="BL65" i="20"/>
  <c r="BL62" i="20" s="1"/>
  <c r="BL126" i="20" s="1"/>
  <c r="BL133" i="20" s="1"/>
  <c r="BL150" i="20"/>
  <c r="BL189" i="20"/>
  <c r="BL155" i="21"/>
  <c r="BL194" i="21"/>
  <c r="BL38" i="21"/>
  <c r="BK79" i="21"/>
  <c r="BK82" i="21"/>
  <c r="BL16" i="19"/>
  <c r="BL17" i="19"/>
  <c r="BL15" i="19"/>
  <c r="BL115" i="19" s="1"/>
  <c r="BL188" i="20"/>
  <c r="BL149" i="20"/>
  <c r="BL71" i="20"/>
  <c r="BL187" i="20"/>
  <c r="BL148" i="20"/>
  <c r="BK61" i="19"/>
  <c r="BL174" i="21"/>
  <c r="BL146" i="21"/>
  <c r="BL158" i="21" s="1"/>
  <c r="BL185" i="21"/>
  <c r="BL55" i="21"/>
  <c r="BL189" i="21"/>
  <c r="BL150" i="21"/>
  <c r="BM17" i="21"/>
  <c r="BM12" i="21" s="1"/>
  <c r="BG126" i="19"/>
  <c r="BG127" i="19"/>
  <c r="BG128" i="19"/>
  <c r="BK69" i="21"/>
  <c r="BK70" i="21"/>
  <c r="BG129" i="19"/>
  <c r="BM19" i="20"/>
  <c r="BM243" i="20" s="1"/>
  <c r="BM246" i="20" s="1"/>
  <c r="BM247" i="20" s="1"/>
  <c r="BM244" i="20" s="1"/>
  <c r="BM33" i="20"/>
  <c r="BN8" i="20"/>
  <c r="BN11" i="20" s="1"/>
  <c r="BL153" i="20"/>
  <c r="BL192" i="20"/>
  <c r="BM128" i="20" l="1"/>
  <c r="BM132" i="20"/>
  <c r="BL139" i="20"/>
  <c r="BL140" i="20" s="1"/>
  <c r="BL135" i="20"/>
  <c r="BL197" i="20"/>
  <c r="BL20" i="20"/>
  <c r="BM119" i="20"/>
  <c r="BM35" i="21"/>
  <c r="BM34" i="21" s="1"/>
  <c r="BN41" i="21"/>
  <c r="BN44" i="21" s="1"/>
  <c r="BJ63" i="19"/>
  <c r="BJ60" i="19"/>
  <c r="BJ51" i="19"/>
  <c r="BJ52" i="19" s="1"/>
  <c r="BK47" i="19"/>
  <c r="BK44" i="19" s="1"/>
  <c r="BK120" i="19" s="1"/>
  <c r="BK48" i="19"/>
  <c r="BK45" i="19"/>
  <c r="BL68" i="21"/>
  <c r="BL67" i="21" s="1"/>
  <c r="BL74" i="21"/>
  <c r="BL76" i="21" s="1"/>
  <c r="BG133" i="19"/>
  <c r="BG134" i="19" s="1"/>
  <c r="BG135" i="19" s="1"/>
  <c r="BG136" i="19" s="1"/>
  <c r="BG130" i="19"/>
  <c r="BI77" i="19"/>
  <c r="BI74" i="19" s="1"/>
  <c r="BI122" i="19" s="1"/>
  <c r="BI123" i="19" s="1"/>
  <c r="BI75" i="19"/>
  <c r="BI13" i="19" s="1"/>
  <c r="BI12" i="19" s="1"/>
  <c r="BN18" i="21"/>
  <c r="BN17" i="21" s="1"/>
  <c r="BN12" i="21" s="1"/>
  <c r="BN16" i="21"/>
  <c r="BN120" i="21" s="1"/>
  <c r="BK187" i="19"/>
  <c r="BK148" i="19"/>
  <c r="BK144" i="19"/>
  <c r="BK183" i="19"/>
  <c r="BL30" i="19"/>
  <c r="BL33" i="19"/>
  <c r="BL32" i="19" s="1"/>
  <c r="BI67" i="19"/>
  <c r="BI66" i="19"/>
  <c r="BJ29" i="20"/>
  <c r="BJ124" i="20" s="1"/>
  <c r="BJ131" i="20" s="1"/>
  <c r="BJ138" i="20" s="1"/>
  <c r="BL135" i="21"/>
  <c r="BL138" i="21"/>
  <c r="BK181" i="19"/>
  <c r="BK142" i="19"/>
  <c r="BL62" i="21"/>
  <c r="BL125" i="21" s="1"/>
  <c r="BL132" i="21" s="1"/>
  <c r="BN16" i="20"/>
  <c r="BN120" i="20" s="1"/>
  <c r="BN18" i="20"/>
  <c r="BK182" i="19"/>
  <c r="BK53" i="19"/>
  <c r="BK143" i="19"/>
  <c r="BM119" i="21"/>
  <c r="BK145" i="19"/>
  <c r="BK184" i="19"/>
  <c r="BK81" i="19"/>
  <c r="BK82" i="19" s="1"/>
  <c r="BM19" i="21"/>
  <c r="BM243" i="21" s="1"/>
  <c r="BM246" i="21" s="1"/>
  <c r="BM247" i="21" s="1"/>
  <c r="BM244" i="21" s="1"/>
  <c r="BK36" i="19"/>
  <c r="BK37" i="19"/>
  <c r="BL111" i="19"/>
  <c r="BL105" i="19"/>
  <c r="BL103" i="19"/>
  <c r="BL107" i="19"/>
  <c r="BL109" i="19"/>
  <c r="BL106" i="19"/>
  <c r="BL113" i="19"/>
  <c r="BL110" i="19"/>
  <c r="BL108" i="19"/>
  <c r="BL104" i="19"/>
  <c r="BL114" i="19" s="1"/>
  <c r="BL112" i="19"/>
  <c r="BN41" i="20"/>
  <c r="BN44" i="20" s="1"/>
  <c r="BM35" i="20"/>
  <c r="BM34" i="20" s="1"/>
  <c r="BL78" i="19"/>
  <c r="BL18" i="19"/>
  <c r="BL237" i="19" s="1"/>
  <c r="BL240" i="19" s="1"/>
  <c r="BL241" i="19" s="1"/>
  <c r="BL238" i="19" s="1"/>
  <c r="BM7" i="19"/>
  <c r="BM10" i="19" s="1"/>
  <c r="BK140" i="19"/>
  <c r="BK179" i="19"/>
  <c r="BK38" i="19"/>
  <c r="BK168" i="19"/>
  <c r="BK79" i="19"/>
  <c r="BM167" i="20"/>
  <c r="BM168" i="20"/>
  <c r="BM169" i="20"/>
  <c r="BM170" i="20"/>
  <c r="BM163" i="20"/>
  <c r="BM173" i="20"/>
  <c r="BM162" i="20"/>
  <c r="BM164" i="20"/>
  <c r="BM165" i="20"/>
  <c r="BM172" i="20"/>
  <c r="BM166" i="20"/>
  <c r="BM171" i="20"/>
  <c r="BM245" i="20"/>
  <c r="BL11" i="19"/>
  <c r="BK84" i="20"/>
  <c r="BK83" i="20"/>
  <c r="BK25" i="20"/>
  <c r="BK27" i="20" s="1"/>
  <c r="BK151" i="19"/>
  <c r="BK190" i="19"/>
  <c r="BK189" i="19"/>
  <c r="BK150" i="19"/>
  <c r="BI64" i="19"/>
  <c r="BL74" i="20"/>
  <c r="BL76" i="20" s="1"/>
  <c r="BL67" i="20"/>
  <c r="BL68" i="20"/>
  <c r="BL197" i="21"/>
  <c r="BL20" i="21"/>
  <c r="BK147" i="19"/>
  <c r="BK186" i="19"/>
  <c r="BM52" i="21"/>
  <c r="BM51" i="21"/>
  <c r="BM58" i="21"/>
  <c r="BM60" i="21" s="1"/>
  <c r="BM58" i="20"/>
  <c r="BM60" i="20" s="1"/>
  <c r="BM52" i="20"/>
  <c r="BM51" i="20"/>
  <c r="BK84" i="21"/>
  <c r="BK83" i="21"/>
  <c r="BK25" i="21"/>
  <c r="BK27" i="21" s="1"/>
  <c r="BK81" i="21"/>
  <c r="BK78" i="21" s="1"/>
  <c r="BK126" i="21" s="1"/>
  <c r="BK133" i="21" s="1"/>
  <c r="BK140" i="21" s="1"/>
  <c r="BK185" i="19"/>
  <c r="BK146" i="19"/>
  <c r="BK68" i="19"/>
  <c r="BM46" i="21"/>
  <c r="BM124" i="21" s="1"/>
  <c r="BH129" i="19"/>
  <c r="BH123" i="19"/>
  <c r="BK180" i="19"/>
  <c r="BK141" i="19"/>
  <c r="BE51" i="18"/>
  <c r="BE53" i="18" s="1"/>
  <c r="BE59" i="18" s="1"/>
  <c r="BE48" i="18"/>
  <c r="BE49" i="18" s="1"/>
  <c r="BK188" i="19"/>
  <c r="BK83" i="19"/>
  <c r="BK149" i="19"/>
  <c r="BI126" i="19" l="1"/>
  <c r="BI127" i="19"/>
  <c r="BI128" i="19"/>
  <c r="BM172" i="21"/>
  <c r="BM165" i="21"/>
  <c r="BM173" i="21"/>
  <c r="BM166" i="21"/>
  <c r="BM167" i="21"/>
  <c r="BM164" i="21"/>
  <c r="BM170" i="21"/>
  <c r="BM169" i="21"/>
  <c r="BM168" i="21"/>
  <c r="BM171" i="21"/>
  <c r="BM163" i="21"/>
  <c r="BM162" i="21"/>
  <c r="BM245" i="21"/>
  <c r="BK85" i="21"/>
  <c r="BK86" i="21" s="1"/>
  <c r="BK85" i="20"/>
  <c r="BK86" i="20" s="1"/>
  <c r="BL80" i="19"/>
  <c r="BL79" i="19"/>
  <c r="BM24" i="19"/>
  <c r="BM27" i="19" s="1"/>
  <c r="BM189" i="20"/>
  <c r="BM150" i="20"/>
  <c r="BN47" i="20"/>
  <c r="BN50" i="20"/>
  <c r="BN49" i="20" s="1"/>
  <c r="BN46" i="20" s="1"/>
  <c r="BN125" i="20" s="1"/>
  <c r="BM195" i="20"/>
  <c r="BM156" i="20"/>
  <c r="BL76" i="19"/>
  <c r="BN19" i="21"/>
  <c r="BN243" i="21" s="1"/>
  <c r="BN246" i="21" s="1"/>
  <c r="BN247" i="21" s="1"/>
  <c r="BN244" i="21" s="1"/>
  <c r="BO8" i="21"/>
  <c r="BO11" i="21" s="1"/>
  <c r="BN33" i="21"/>
  <c r="BL161" i="19"/>
  <c r="BL165" i="19"/>
  <c r="BL156" i="19"/>
  <c r="BL160" i="19"/>
  <c r="BL163" i="19"/>
  <c r="BL166" i="19"/>
  <c r="BL167" i="19"/>
  <c r="BL159" i="19"/>
  <c r="BL162" i="19"/>
  <c r="BL157" i="19"/>
  <c r="BL158" i="19"/>
  <c r="BL164" i="19"/>
  <c r="BL239" i="19"/>
  <c r="BM36" i="21"/>
  <c r="BM37" i="21" s="1"/>
  <c r="BM194" i="20"/>
  <c r="BM155" i="20"/>
  <c r="BM38" i="20"/>
  <c r="BN33" i="20"/>
  <c r="BO8" i="20"/>
  <c r="BO11" i="20" s="1"/>
  <c r="BM65" i="21"/>
  <c r="BM66" i="21"/>
  <c r="BM63" i="21"/>
  <c r="BM187" i="20"/>
  <c r="BM148" i="20"/>
  <c r="BN17" i="20"/>
  <c r="BN12" i="20" s="1"/>
  <c r="BL40" i="19"/>
  <c r="BL42" i="19" s="1"/>
  <c r="BL35" i="19"/>
  <c r="BK30" i="20"/>
  <c r="BK14" i="20" s="1"/>
  <c r="BK13" i="20" s="1"/>
  <c r="BK32" i="20"/>
  <c r="BK29" i="20" s="1"/>
  <c r="BK124" i="20" s="1"/>
  <c r="BK131" i="20" s="1"/>
  <c r="BK138" i="20" s="1"/>
  <c r="BM53" i="21"/>
  <c r="BM54" i="21" s="1"/>
  <c r="BN50" i="21"/>
  <c r="BN49" i="21" s="1"/>
  <c r="BN46" i="21" s="1"/>
  <c r="BN124" i="21" s="1"/>
  <c r="BN47" i="21"/>
  <c r="BN116" i="20"/>
  <c r="BN118" i="20"/>
  <c r="BN114" i="20"/>
  <c r="BN80" i="20" s="1"/>
  <c r="BN111" i="20"/>
  <c r="BN64" i="20" s="1"/>
  <c r="BN115" i="20"/>
  <c r="BN113" i="20"/>
  <c r="BN112" i="20"/>
  <c r="BN108" i="20"/>
  <c r="BN48" i="20" s="1"/>
  <c r="BN109" i="20"/>
  <c r="BN117" i="20"/>
  <c r="BN31" i="20" s="1"/>
  <c r="BN110" i="20"/>
  <c r="BM147" i="20"/>
  <c r="BM186" i="20"/>
  <c r="BL46" i="19"/>
  <c r="BL81" i="21"/>
  <c r="BL78" i="21" s="1"/>
  <c r="BL126" i="21" s="1"/>
  <c r="BL133" i="21" s="1"/>
  <c r="BL79" i="21"/>
  <c r="BL82" i="21"/>
  <c r="BJ64" i="19"/>
  <c r="BJ65" i="19"/>
  <c r="BJ70" i="19"/>
  <c r="BJ72" i="19" s="1"/>
  <c r="BE63" i="18"/>
  <c r="BE65" i="18" s="1"/>
  <c r="BE71" i="18" s="1"/>
  <c r="BE60" i="18"/>
  <c r="BE61" i="18" s="1"/>
  <c r="BM157" i="20"/>
  <c r="BM196" i="20"/>
  <c r="BH126" i="19"/>
  <c r="BH127" i="19"/>
  <c r="BH128" i="19"/>
  <c r="BL69" i="20"/>
  <c r="BL70" i="20" s="1"/>
  <c r="BM154" i="20"/>
  <c r="BM193" i="20"/>
  <c r="BL61" i="19"/>
  <c r="BJ62" i="19"/>
  <c r="BJ59" i="19" s="1"/>
  <c r="BJ121" i="19" s="1"/>
  <c r="BM54" i="20"/>
  <c r="BM53" i="20"/>
  <c r="BN118" i="21"/>
  <c r="BN109" i="21"/>
  <c r="BN117" i="21"/>
  <c r="BN31" i="21" s="1"/>
  <c r="BN113" i="21"/>
  <c r="BN116" i="21"/>
  <c r="BN112" i="21"/>
  <c r="BN111" i="21"/>
  <c r="BN64" i="21" s="1"/>
  <c r="BN108" i="21"/>
  <c r="BN48" i="21" s="1"/>
  <c r="BN115" i="21"/>
  <c r="BN110" i="21"/>
  <c r="BN119" i="21"/>
  <c r="BN114" i="21"/>
  <c r="BN80" i="21" s="1"/>
  <c r="BI129" i="19"/>
  <c r="BM192" i="20"/>
  <c r="BM153" i="20"/>
  <c r="BL139" i="21"/>
  <c r="BL140" i="21" s="1"/>
  <c r="BL69" i="21"/>
  <c r="BL70" i="21" s="1"/>
  <c r="BK191" i="19"/>
  <c r="BK19" i="19"/>
  <c r="BM146" i="20"/>
  <c r="BM158" i="20" s="1"/>
  <c r="BM185" i="20"/>
  <c r="BM174" i="20"/>
  <c r="BM55" i="20"/>
  <c r="BM131" i="21"/>
  <c r="BM128" i="21"/>
  <c r="BL82" i="20"/>
  <c r="BL79" i="20"/>
  <c r="BM191" i="20"/>
  <c r="BM87" i="20"/>
  <c r="BM152" i="20"/>
  <c r="BK152" i="19"/>
  <c r="BM66" i="20"/>
  <c r="BM63" i="20"/>
  <c r="BM65" i="20"/>
  <c r="BM62" i="20" s="1"/>
  <c r="BM126" i="20" s="1"/>
  <c r="BM133" i="20" s="1"/>
  <c r="BM151" i="20"/>
  <c r="BM190" i="20"/>
  <c r="BL31" i="19"/>
  <c r="BL29" i="19" s="1"/>
  <c r="BL119" i="19" s="1"/>
  <c r="BM139" i="20"/>
  <c r="BM135" i="20"/>
  <c r="BK30" i="21"/>
  <c r="BK14" i="21" s="1"/>
  <c r="BK13" i="21" s="1"/>
  <c r="BK32" i="21"/>
  <c r="BM17" i="19"/>
  <c r="BM15" i="19"/>
  <c r="BM115" i="19" s="1"/>
  <c r="BM36" i="20"/>
  <c r="BM37" i="20" s="1"/>
  <c r="BM188" i="20"/>
  <c r="BM149" i="20"/>
  <c r="BM71" i="20"/>
  <c r="BK50" i="19"/>
  <c r="BK55" i="19"/>
  <c r="BK57" i="19" s="1"/>
  <c r="BK49" i="19"/>
  <c r="BN128" i="21" l="1"/>
  <c r="BN131" i="21" s="1"/>
  <c r="BN128" i="20"/>
  <c r="BN132" i="20"/>
  <c r="BL36" i="19"/>
  <c r="BL37" i="19"/>
  <c r="BL189" i="19"/>
  <c r="BL150" i="19"/>
  <c r="BM147" i="21"/>
  <c r="BM186" i="21"/>
  <c r="BM192" i="21"/>
  <c r="BM153" i="21"/>
  <c r="BL84" i="20"/>
  <c r="BL83" i="20"/>
  <c r="BL25" i="20"/>
  <c r="BL27" i="20" s="1"/>
  <c r="BN19" i="20"/>
  <c r="BN243" i="20" s="1"/>
  <c r="BN246" i="20" s="1"/>
  <c r="BN247" i="20" s="1"/>
  <c r="BN244" i="20" s="1"/>
  <c r="BM187" i="21"/>
  <c r="BM148" i="21"/>
  <c r="BH133" i="19"/>
  <c r="BH134" i="19" s="1"/>
  <c r="BH135" i="19" s="1"/>
  <c r="BH136" i="19" s="1"/>
  <c r="BH130" i="19"/>
  <c r="BO18" i="21"/>
  <c r="BO17" i="21"/>
  <c r="BO16" i="21"/>
  <c r="BO120" i="21" s="1"/>
  <c r="BF26" i="18"/>
  <c r="BF29" i="18" s="1"/>
  <c r="BF35" i="18" s="1"/>
  <c r="BE72" i="18"/>
  <c r="BE73" i="18" s="1"/>
  <c r="BM190" i="21"/>
  <c r="BM151" i="21"/>
  <c r="BO18" i="20"/>
  <c r="BO17" i="20"/>
  <c r="BO16" i="20"/>
  <c r="BO120" i="20" s="1"/>
  <c r="BN35" i="20"/>
  <c r="BO41" i="20"/>
  <c r="BO44" i="20" s="1"/>
  <c r="BM108" i="19"/>
  <c r="BM112" i="19"/>
  <c r="BM107" i="19"/>
  <c r="BM114" i="19" s="1"/>
  <c r="BM109" i="19"/>
  <c r="BM61" i="19" s="1"/>
  <c r="BM113" i="19"/>
  <c r="BM111" i="19"/>
  <c r="BM106" i="19"/>
  <c r="BM110" i="19"/>
  <c r="BM103" i="19"/>
  <c r="BM105" i="19"/>
  <c r="BM104" i="19"/>
  <c r="BJ77" i="19"/>
  <c r="BJ75" i="19"/>
  <c r="BJ13" i="19" s="1"/>
  <c r="BJ12" i="19" s="1"/>
  <c r="BN119" i="20"/>
  <c r="BM189" i="21"/>
  <c r="BM150" i="21"/>
  <c r="BM62" i="21"/>
  <c r="BM125" i="21" s="1"/>
  <c r="BM132" i="21" s="1"/>
  <c r="BN7" i="19"/>
  <c r="BN10" i="19" s="1"/>
  <c r="BM78" i="19"/>
  <c r="BL144" i="19"/>
  <c r="BL183" i="19"/>
  <c r="BN34" i="21"/>
  <c r="BN35" i="21"/>
  <c r="BO41" i="21"/>
  <c r="BO44" i="21" s="1"/>
  <c r="BM193" i="21"/>
  <c r="BM154" i="21"/>
  <c r="BK29" i="21"/>
  <c r="BK127" i="21" s="1"/>
  <c r="BK134" i="21" s="1"/>
  <c r="BK141" i="21" s="1"/>
  <c r="BM197" i="20"/>
  <c r="BM20" i="20"/>
  <c r="BM156" i="21"/>
  <c r="BM195" i="21"/>
  <c r="BK63" i="19"/>
  <c r="BK60" i="19"/>
  <c r="BM155" i="21"/>
  <c r="BM194" i="21"/>
  <c r="BM38" i="21"/>
  <c r="BM135" i="21"/>
  <c r="BM138" i="21"/>
  <c r="BM139" i="21" s="1"/>
  <c r="BL151" i="19"/>
  <c r="BL190" i="19"/>
  <c r="BL188" i="19"/>
  <c r="BL149" i="19"/>
  <c r="BL83" i="19"/>
  <c r="BM68" i="21"/>
  <c r="BM67" i="21" s="1"/>
  <c r="BM74" i="21"/>
  <c r="BM76" i="21" s="1"/>
  <c r="BN165" i="21"/>
  <c r="BN173" i="21"/>
  <c r="BN166" i="21"/>
  <c r="BN167" i="21"/>
  <c r="BN172" i="21"/>
  <c r="BN164" i="21"/>
  <c r="BN170" i="21"/>
  <c r="BN162" i="21"/>
  <c r="BN168" i="21"/>
  <c r="BN169" i="21"/>
  <c r="BN171" i="21"/>
  <c r="BN163" i="21"/>
  <c r="BN245" i="21"/>
  <c r="BL81" i="20"/>
  <c r="BL78" i="20" s="1"/>
  <c r="BL127" i="20" s="1"/>
  <c r="BL134" i="20" s="1"/>
  <c r="BL141" i="20" s="1"/>
  <c r="BJ66" i="19"/>
  <c r="BJ67" i="19" s="1"/>
  <c r="BM16" i="19"/>
  <c r="BM11" i="19" s="1"/>
  <c r="BN52" i="21"/>
  <c r="BN51" i="21"/>
  <c r="BN58" i="21"/>
  <c r="BN60" i="21" s="1"/>
  <c r="BL84" i="21"/>
  <c r="BL83" i="21"/>
  <c r="BL25" i="21"/>
  <c r="BL27" i="21" s="1"/>
  <c r="BL187" i="19"/>
  <c r="BL148" i="19"/>
  <c r="BM188" i="21"/>
  <c r="BM149" i="21"/>
  <c r="BM71" i="21"/>
  <c r="BM140" i="20"/>
  <c r="BL181" i="19"/>
  <c r="BL142" i="19"/>
  <c r="BM30" i="19"/>
  <c r="BM33" i="19"/>
  <c r="BM174" i="21"/>
  <c r="BM146" i="21"/>
  <c r="BM158" i="21" s="1"/>
  <c r="BM185" i="21"/>
  <c r="BM55" i="21"/>
  <c r="BL145" i="19"/>
  <c r="BL184" i="19"/>
  <c r="BN58" i="20"/>
  <c r="BN60" i="20" s="1"/>
  <c r="BN52" i="20"/>
  <c r="BN51" i="20" s="1"/>
  <c r="BL180" i="19"/>
  <c r="BL141" i="19"/>
  <c r="BI133" i="19"/>
  <c r="BI134" i="19" s="1"/>
  <c r="BI135" i="19" s="1"/>
  <c r="BI136" i="19" s="1"/>
  <c r="BI130" i="19"/>
  <c r="BL179" i="19"/>
  <c r="BL140" i="19"/>
  <c r="BL38" i="19"/>
  <c r="BL168" i="19"/>
  <c r="BM196" i="21"/>
  <c r="BM157" i="21"/>
  <c r="BL185" i="19"/>
  <c r="BL146" i="19"/>
  <c r="BL68" i="19"/>
  <c r="BL81" i="19"/>
  <c r="BL82" i="19" s="1"/>
  <c r="BL48" i="19"/>
  <c r="BL47" i="19" s="1"/>
  <c r="BL44" i="19" s="1"/>
  <c r="BL120" i="19" s="1"/>
  <c r="BL45" i="19"/>
  <c r="BL147" i="19"/>
  <c r="BL186" i="19"/>
  <c r="BM74" i="20"/>
  <c r="BM76" i="20" s="1"/>
  <c r="BM68" i="20"/>
  <c r="BM67" i="20" s="1"/>
  <c r="BK52" i="19"/>
  <c r="BK51" i="19"/>
  <c r="BM191" i="21"/>
  <c r="BM152" i="21"/>
  <c r="BM87" i="21"/>
  <c r="BL34" i="19"/>
  <c r="BL182" i="19"/>
  <c r="BL143" i="19"/>
  <c r="BL53" i="19"/>
  <c r="BN135" i="21" l="1"/>
  <c r="BN138" i="21"/>
  <c r="BM76" i="19"/>
  <c r="BN36" i="20"/>
  <c r="BN37" i="20" s="1"/>
  <c r="BM79" i="21"/>
  <c r="BM82" i="21"/>
  <c r="BM81" i="21" s="1"/>
  <c r="BM78" i="21" s="1"/>
  <c r="BM126" i="21" s="1"/>
  <c r="BM133" i="21" s="1"/>
  <c r="BM140" i="21" s="1"/>
  <c r="BN167" i="20"/>
  <c r="BN168" i="20"/>
  <c r="BN169" i="20"/>
  <c r="BN162" i="20"/>
  <c r="BN163" i="20"/>
  <c r="BN164" i="20"/>
  <c r="BN170" i="20"/>
  <c r="BN166" i="20"/>
  <c r="BN165" i="20"/>
  <c r="BN173" i="20"/>
  <c r="BN172" i="20"/>
  <c r="BN171" i="20"/>
  <c r="BN245" i="20"/>
  <c r="BO33" i="20"/>
  <c r="BP8" i="20"/>
  <c r="BP11" i="20" s="1"/>
  <c r="BO19" i="20"/>
  <c r="BO243" i="20" s="1"/>
  <c r="BO246" i="20" s="1"/>
  <c r="BO247" i="20" s="1"/>
  <c r="BO244" i="20" s="1"/>
  <c r="BL32" i="20"/>
  <c r="BL30" i="20"/>
  <c r="BL14" i="20" s="1"/>
  <c r="BL13" i="20" s="1"/>
  <c r="BN34" i="20"/>
  <c r="BL19" i="19"/>
  <c r="BL191" i="19"/>
  <c r="BN155" i="21"/>
  <c r="BN194" i="21"/>
  <c r="BN38" i="21"/>
  <c r="BN192" i="21"/>
  <c r="BN153" i="21"/>
  <c r="BN66" i="20"/>
  <c r="BN63" i="20"/>
  <c r="BN65" i="20"/>
  <c r="BN62" i="20" s="1"/>
  <c r="BN126" i="20" s="1"/>
  <c r="BN133" i="20" s="1"/>
  <c r="BL85" i="20"/>
  <c r="BL86" i="20"/>
  <c r="BL152" i="19"/>
  <c r="BN193" i="21"/>
  <c r="BN154" i="21"/>
  <c r="BJ74" i="19"/>
  <c r="BJ122" i="19" s="1"/>
  <c r="BL86" i="21"/>
  <c r="BL85" i="21"/>
  <c r="BO49" i="21"/>
  <c r="BO50" i="21"/>
  <c r="BO47" i="21"/>
  <c r="BN24" i="19"/>
  <c r="BN27" i="19" s="1"/>
  <c r="BM80" i="19"/>
  <c r="BM79" i="19" s="1"/>
  <c r="BO12" i="20"/>
  <c r="BN191" i="21"/>
  <c r="BN152" i="21"/>
  <c r="BN87" i="21"/>
  <c r="BK65" i="19"/>
  <c r="BK70" i="19"/>
  <c r="BK72" i="19" s="1"/>
  <c r="BN187" i="21"/>
  <c r="BN148" i="21"/>
  <c r="BK62" i="19"/>
  <c r="BK59" i="19" s="1"/>
  <c r="BK121" i="19" s="1"/>
  <c r="BM69" i="21"/>
  <c r="BM70" i="21"/>
  <c r="BN36" i="21"/>
  <c r="BN37" i="21" s="1"/>
  <c r="BM40" i="19"/>
  <c r="BM42" i="19" s="1"/>
  <c r="BM35" i="19"/>
  <c r="BM34" i="19"/>
  <c r="BF36" i="18"/>
  <c r="BF39" i="18"/>
  <c r="BF41" i="18" s="1"/>
  <c r="BF47" i="18" s="1"/>
  <c r="BF37" i="18"/>
  <c r="BO47" i="20"/>
  <c r="BO50" i="20"/>
  <c r="BO49" i="20"/>
  <c r="BO46" i="20" s="1"/>
  <c r="BO125" i="20" s="1"/>
  <c r="BO119" i="20"/>
  <c r="BO114" i="20"/>
  <c r="BO80" i="20" s="1"/>
  <c r="BO116" i="20"/>
  <c r="BO117" i="20"/>
  <c r="BO31" i="20" s="1"/>
  <c r="BO115" i="20"/>
  <c r="BO113" i="20"/>
  <c r="BO112" i="20"/>
  <c r="BO111" i="20"/>
  <c r="BO64" i="20" s="1"/>
  <c r="BO108" i="20"/>
  <c r="BO48" i="20" s="1"/>
  <c r="BO109" i="20"/>
  <c r="BO110" i="20"/>
  <c r="BO118" i="20"/>
  <c r="BM32" i="19"/>
  <c r="BM31" i="19"/>
  <c r="BO109" i="21"/>
  <c r="BO117" i="21"/>
  <c r="BO31" i="21" s="1"/>
  <c r="BO113" i="21"/>
  <c r="BO110" i="21"/>
  <c r="BO116" i="21"/>
  <c r="BO114" i="21"/>
  <c r="BO80" i="21" s="1"/>
  <c r="BO112" i="21"/>
  <c r="BO111" i="21"/>
  <c r="BO64" i="21" s="1"/>
  <c r="BO108" i="21"/>
  <c r="BO48" i="21" s="1"/>
  <c r="BO115" i="21"/>
  <c r="BO118" i="21"/>
  <c r="BO119" i="21"/>
  <c r="BN139" i="20"/>
  <c r="BN140" i="20" s="1"/>
  <c r="BN135" i="20"/>
  <c r="BN53" i="20"/>
  <c r="BN54" i="20" s="1"/>
  <c r="BN53" i="21"/>
  <c r="BN54" i="21" s="1"/>
  <c r="BN17" i="19"/>
  <c r="BN16" i="19" s="1"/>
  <c r="BN11" i="19" s="1"/>
  <c r="BN15" i="19"/>
  <c r="BN115" i="19" s="1"/>
  <c r="BN147" i="21"/>
  <c r="BN186" i="21"/>
  <c r="BN146" i="21"/>
  <c r="BN158" i="21" s="1"/>
  <c r="BN174" i="21"/>
  <c r="BN185" i="21"/>
  <c r="BN55" i="21"/>
  <c r="BN189" i="21"/>
  <c r="BN150" i="21"/>
  <c r="BO12" i="21"/>
  <c r="BL50" i="19"/>
  <c r="BL55" i="19"/>
  <c r="BL57" i="19" s="1"/>
  <c r="BL49" i="19"/>
  <c r="BN66" i="21"/>
  <c r="BN65" i="21" s="1"/>
  <c r="BN62" i="21" s="1"/>
  <c r="BN125" i="21" s="1"/>
  <c r="BN132" i="21" s="1"/>
  <c r="BN63" i="21"/>
  <c r="BN195" i="21"/>
  <c r="BN156" i="21"/>
  <c r="BM81" i="20"/>
  <c r="BM82" i="20"/>
  <c r="BM79" i="20"/>
  <c r="BN196" i="21"/>
  <c r="BN157" i="21"/>
  <c r="BM46" i="19"/>
  <c r="BO19" i="21"/>
  <c r="BO243" i="21" s="1"/>
  <c r="BO246" i="21" s="1"/>
  <c r="BO247" i="21" s="1"/>
  <c r="BO244" i="21" s="1"/>
  <c r="BP8" i="21"/>
  <c r="BP11" i="21" s="1"/>
  <c r="BO33" i="21"/>
  <c r="BM197" i="21"/>
  <c r="BM20" i="21"/>
  <c r="BM18" i="19"/>
  <c r="BM237" i="19" s="1"/>
  <c r="BM240" i="19" s="1"/>
  <c r="BM241" i="19" s="1"/>
  <c r="BM238" i="19" s="1"/>
  <c r="BM69" i="20"/>
  <c r="BM70" i="20" s="1"/>
  <c r="BN190" i="21"/>
  <c r="BN151" i="21"/>
  <c r="BL30" i="21"/>
  <c r="BL14" i="21" s="1"/>
  <c r="BL13" i="21" s="1"/>
  <c r="BL32" i="21"/>
  <c r="BL29" i="21" s="1"/>
  <c r="BL127" i="21" s="1"/>
  <c r="BL134" i="21" s="1"/>
  <c r="BL141" i="21" s="1"/>
  <c r="BN188" i="21"/>
  <c r="BN149" i="21"/>
  <c r="BN71" i="21"/>
  <c r="BN74" i="20" l="1"/>
  <c r="BN76" i="20" s="1"/>
  <c r="BN68" i="20"/>
  <c r="BN191" i="20"/>
  <c r="BN152" i="20"/>
  <c r="BN87" i="20"/>
  <c r="BP18" i="21"/>
  <c r="BP17" i="21"/>
  <c r="BP12" i="21" s="1"/>
  <c r="BP16" i="21"/>
  <c r="BP120" i="21" s="1"/>
  <c r="BN151" i="20"/>
  <c r="BN190" i="20"/>
  <c r="BK66" i="19"/>
  <c r="BK67" i="19"/>
  <c r="BK64" i="19"/>
  <c r="BN154" i="20"/>
  <c r="BN193" i="20"/>
  <c r="BO58" i="20"/>
  <c r="BO60" i="20" s="1"/>
  <c r="BO52" i="20"/>
  <c r="BO51" i="20"/>
  <c r="BO173" i="21"/>
  <c r="BO166" i="21"/>
  <c r="BO167" i="21"/>
  <c r="BO172" i="21"/>
  <c r="BO164" i="21"/>
  <c r="BO170" i="21"/>
  <c r="BO162" i="21"/>
  <c r="BO165" i="21"/>
  <c r="BO168" i="21"/>
  <c r="BO171" i="21"/>
  <c r="BO163" i="21"/>
  <c r="BO169" i="21"/>
  <c r="BO245" i="21"/>
  <c r="BM36" i="19"/>
  <c r="BM37" i="19"/>
  <c r="BO52" i="21"/>
  <c r="BO51" i="21"/>
  <c r="BO58" i="21"/>
  <c r="BO60" i="21" s="1"/>
  <c r="BN188" i="20"/>
  <c r="BN149" i="20"/>
  <c r="BN71" i="20"/>
  <c r="BN147" i="20"/>
  <c r="BN186" i="20"/>
  <c r="BO46" i="21"/>
  <c r="BO124" i="21" s="1"/>
  <c r="BO128" i="20"/>
  <c r="BO132" i="20"/>
  <c r="BN197" i="21"/>
  <c r="BN20" i="21"/>
  <c r="BM29" i="19"/>
  <c r="BM119" i="19" s="1"/>
  <c r="BN195" i="20"/>
  <c r="BN156" i="20"/>
  <c r="BL63" i="19"/>
  <c r="BL60" i="19"/>
  <c r="BO35" i="21"/>
  <c r="BP41" i="21"/>
  <c r="BP44" i="21" s="1"/>
  <c r="BN150" i="20"/>
  <c r="BN189" i="20"/>
  <c r="BN192" i="20"/>
  <c r="BN153" i="20"/>
  <c r="BM84" i="21"/>
  <c r="BM25" i="21"/>
  <c r="BM27" i="21" s="1"/>
  <c r="BN112" i="19"/>
  <c r="BN109" i="19"/>
  <c r="BN106" i="19"/>
  <c r="BN107" i="19"/>
  <c r="BN104" i="19"/>
  <c r="BN111" i="19"/>
  <c r="BN110" i="19"/>
  <c r="BN103" i="19"/>
  <c r="BN108" i="19"/>
  <c r="BN105" i="19"/>
  <c r="BN113" i="19"/>
  <c r="BN78" i="19"/>
  <c r="BN18" i="19"/>
  <c r="BN237" i="19" s="1"/>
  <c r="BN240" i="19" s="1"/>
  <c r="BN241" i="19" s="1"/>
  <c r="BN238" i="19" s="1"/>
  <c r="BO7" i="19"/>
  <c r="BO10" i="19" s="1"/>
  <c r="BM83" i="20"/>
  <c r="BM25" i="20"/>
  <c r="BM27" i="20" s="1"/>
  <c r="BM84" i="20"/>
  <c r="BL29" i="20"/>
  <c r="BL124" i="20" s="1"/>
  <c r="BL131" i="20" s="1"/>
  <c r="BL138" i="20" s="1"/>
  <c r="BO168" i="20"/>
  <c r="BO169" i="20"/>
  <c r="BO162" i="20"/>
  <c r="BO171" i="20"/>
  <c r="BO164" i="20"/>
  <c r="BO170" i="20"/>
  <c r="BO166" i="20"/>
  <c r="BO163" i="20"/>
  <c r="BO165" i="20"/>
  <c r="BO173" i="20"/>
  <c r="BO172" i="20"/>
  <c r="BO167" i="20"/>
  <c r="BO245" i="20"/>
  <c r="BN139" i="21"/>
  <c r="BN68" i="21"/>
  <c r="BN67" i="21"/>
  <c r="BN74" i="21"/>
  <c r="BN76" i="21" s="1"/>
  <c r="BN157" i="20"/>
  <c r="BN196" i="20"/>
  <c r="BN187" i="20"/>
  <c r="BN148" i="20"/>
  <c r="BN174" i="20"/>
  <c r="BN146" i="20"/>
  <c r="BN158" i="20" s="1"/>
  <c r="BN55" i="20"/>
  <c r="BN185" i="20"/>
  <c r="BF51" i="18"/>
  <c r="BF53" i="18" s="1"/>
  <c r="BF59" i="18" s="1"/>
  <c r="BF48" i="18"/>
  <c r="BF49" i="18" s="1"/>
  <c r="BP18" i="20"/>
  <c r="BP17" i="20" s="1"/>
  <c r="BP12" i="20" s="1"/>
  <c r="BP16" i="20"/>
  <c r="BP120" i="20" s="1"/>
  <c r="BN194" i="20"/>
  <c r="BN155" i="20"/>
  <c r="BN38" i="20"/>
  <c r="BM161" i="19"/>
  <c r="BM165" i="19"/>
  <c r="BM156" i="19"/>
  <c r="BM166" i="19"/>
  <c r="BM167" i="19"/>
  <c r="BM159" i="19"/>
  <c r="BM162" i="19"/>
  <c r="BM160" i="19"/>
  <c r="BM158" i="19"/>
  <c r="BM163" i="19"/>
  <c r="BM157" i="19"/>
  <c r="BM164" i="19"/>
  <c r="BM239" i="19"/>
  <c r="BM81" i="19"/>
  <c r="BM82" i="19" s="1"/>
  <c r="BN30" i="19"/>
  <c r="BN32" i="19"/>
  <c r="BN33" i="19"/>
  <c r="BO35" i="20"/>
  <c r="BP41" i="20"/>
  <c r="BP44" i="20" s="1"/>
  <c r="BO34" i="20"/>
  <c r="BK77" i="19"/>
  <c r="BK75" i="19"/>
  <c r="BK13" i="19" s="1"/>
  <c r="BK12" i="19" s="1"/>
  <c r="BL51" i="19"/>
  <c r="BL52" i="19" s="1"/>
  <c r="BM47" i="19"/>
  <c r="BM44" i="19" s="1"/>
  <c r="BM120" i="19" s="1"/>
  <c r="BM48" i="19"/>
  <c r="BM45" i="19"/>
  <c r="BM78" i="20"/>
  <c r="BM127" i="20" s="1"/>
  <c r="BM134" i="20" s="1"/>
  <c r="BM141" i="20" s="1"/>
  <c r="BJ123" i="19"/>
  <c r="BO53" i="20" l="1"/>
  <c r="BO54" i="20" s="1"/>
  <c r="BM179" i="19"/>
  <c r="BM168" i="19"/>
  <c r="BM140" i="19"/>
  <c r="BM38" i="19"/>
  <c r="BM184" i="19"/>
  <c r="BM145" i="19"/>
  <c r="BL64" i="19"/>
  <c r="BL65" i="19"/>
  <c r="BL70" i="19"/>
  <c r="BL72" i="19" s="1"/>
  <c r="BP116" i="20"/>
  <c r="BP117" i="20"/>
  <c r="BP31" i="20" s="1"/>
  <c r="BP111" i="20"/>
  <c r="BP64" i="20" s="1"/>
  <c r="BP113" i="20"/>
  <c r="BP112" i="20"/>
  <c r="BP118" i="20"/>
  <c r="BP110" i="20"/>
  <c r="BP108" i="20"/>
  <c r="BP48" i="20" s="1"/>
  <c r="BP114" i="20"/>
  <c r="BP80" i="20" s="1"/>
  <c r="BP109" i="20"/>
  <c r="BP115" i="20"/>
  <c r="BO157" i="20"/>
  <c r="BO196" i="20"/>
  <c r="BL62" i="19"/>
  <c r="BL59" i="19" s="1"/>
  <c r="BL121" i="19" s="1"/>
  <c r="BN31" i="19"/>
  <c r="BN40" i="19"/>
  <c r="BN42" i="19" s="1"/>
  <c r="BN35" i="19"/>
  <c r="BN34" i="19" s="1"/>
  <c r="BO149" i="20"/>
  <c r="BO188" i="20"/>
  <c r="BO71" i="20"/>
  <c r="BO192" i="21"/>
  <c r="BO153" i="21"/>
  <c r="BP116" i="21"/>
  <c r="BP109" i="21"/>
  <c r="BP117" i="21"/>
  <c r="BP31" i="21" s="1"/>
  <c r="BP113" i="21"/>
  <c r="BP114" i="21"/>
  <c r="BP80" i="21" s="1"/>
  <c r="BP108" i="21"/>
  <c r="BP48" i="21" s="1"/>
  <c r="BP115" i="21"/>
  <c r="BP118" i="21"/>
  <c r="BP110" i="21"/>
  <c r="BP111" i="21"/>
  <c r="BP64" i="21" s="1"/>
  <c r="BP112" i="21"/>
  <c r="BN165" i="19"/>
  <c r="BN156" i="19"/>
  <c r="BN160" i="19"/>
  <c r="BN164" i="19"/>
  <c r="BN166" i="19"/>
  <c r="BN167" i="19"/>
  <c r="BN159" i="19"/>
  <c r="BN162" i="19"/>
  <c r="BN163" i="19"/>
  <c r="BN157" i="19"/>
  <c r="BN158" i="19"/>
  <c r="BN161" i="19"/>
  <c r="BN239" i="19"/>
  <c r="BM188" i="19"/>
  <c r="BM149" i="19"/>
  <c r="BM83" i="19"/>
  <c r="BN114" i="19"/>
  <c r="BN76" i="19" s="1"/>
  <c r="BO154" i="20"/>
  <c r="BO193" i="20"/>
  <c r="BO191" i="21"/>
  <c r="BO152" i="21"/>
  <c r="BO87" i="21"/>
  <c r="BM190" i="19"/>
  <c r="BM151" i="19"/>
  <c r="BO66" i="21"/>
  <c r="BO63" i="21"/>
  <c r="BP50" i="20"/>
  <c r="BP49" i="20" s="1"/>
  <c r="BP46" i="20" s="1"/>
  <c r="BP125" i="20" s="1"/>
  <c r="BP47" i="20"/>
  <c r="BO155" i="21"/>
  <c r="BO194" i="21"/>
  <c r="BO38" i="21"/>
  <c r="BF63" i="18"/>
  <c r="BF65" i="18" s="1"/>
  <c r="BF71" i="18" s="1"/>
  <c r="BF60" i="18"/>
  <c r="BF61" i="18" s="1"/>
  <c r="BO187" i="20"/>
  <c r="BO148" i="20"/>
  <c r="BN61" i="19"/>
  <c r="BO188" i="21"/>
  <c r="BO149" i="21"/>
  <c r="BO71" i="21"/>
  <c r="BM185" i="19"/>
  <c r="BM146" i="19"/>
  <c r="BM68" i="19"/>
  <c r="BM150" i="19"/>
  <c r="BM189" i="19"/>
  <c r="BO24" i="19"/>
  <c r="BO27" i="19" s="1"/>
  <c r="BN80" i="19"/>
  <c r="BN79" i="19"/>
  <c r="BO146" i="21"/>
  <c r="BO158" i="21" s="1"/>
  <c r="BO174" i="21"/>
  <c r="BO185" i="21"/>
  <c r="BO55" i="21"/>
  <c r="BM182" i="19"/>
  <c r="BM143" i="19"/>
  <c r="BM53" i="19"/>
  <c r="BK74" i="19"/>
  <c r="BK122" i="19" s="1"/>
  <c r="BN69" i="21"/>
  <c r="BN70" i="21"/>
  <c r="BN29" i="19"/>
  <c r="BN119" i="19" s="1"/>
  <c r="BP19" i="21"/>
  <c r="BP243" i="21" s="1"/>
  <c r="BP246" i="21" s="1"/>
  <c r="BP247" i="21" s="1"/>
  <c r="BP244" i="21" s="1"/>
  <c r="BQ8" i="21"/>
  <c r="BQ11" i="21" s="1"/>
  <c r="BP33" i="21"/>
  <c r="BM187" i="19"/>
  <c r="BM148" i="19"/>
  <c r="BO174" i="20"/>
  <c r="BO185" i="20"/>
  <c r="BO146" i="20"/>
  <c r="BO158" i="20" s="1"/>
  <c r="BO55" i="20"/>
  <c r="BM30" i="21"/>
  <c r="BM14" i="21" s="1"/>
  <c r="BM13" i="21" s="1"/>
  <c r="BM32" i="21"/>
  <c r="BM29" i="21" s="1"/>
  <c r="BM127" i="21" s="1"/>
  <c r="BM134" i="21" s="1"/>
  <c r="BM141" i="21" s="1"/>
  <c r="BO154" i="21"/>
  <c r="BO193" i="21"/>
  <c r="BN69" i="20"/>
  <c r="BN70" i="20" s="1"/>
  <c r="BO17" i="19"/>
  <c r="BO15" i="19"/>
  <c r="BO115" i="19" s="1"/>
  <c r="BO16" i="19"/>
  <c r="BO195" i="20"/>
  <c r="BO156" i="20"/>
  <c r="BM180" i="19"/>
  <c r="BM141" i="19"/>
  <c r="BO153" i="20"/>
  <c r="BO192" i="20"/>
  <c r="BM85" i="21"/>
  <c r="BM86" i="21" s="1"/>
  <c r="BO139" i="20"/>
  <c r="BO135" i="20"/>
  <c r="BO148" i="21"/>
  <c r="BO187" i="21"/>
  <c r="BN67" i="20"/>
  <c r="BO196" i="21"/>
  <c r="BO157" i="21"/>
  <c r="BO66" i="20"/>
  <c r="BO63" i="20"/>
  <c r="BO65" i="20"/>
  <c r="BO62" i="20" s="1"/>
  <c r="BO126" i="20" s="1"/>
  <c r="BO133" i="20" s="1"/>
  <c r="BP50" i="21"/>
  <c r="BP47" i="21"/>
  <c r="BO36" i="21"/>
  <c r="BO37" i="21" s="1"/>
  <c r="BO34" i="21"/>
  <c r="BO151" i="20"/>
  <c r="BO190" i="20"/>
  <c r="BO147" i="21"/>
  <c r="BO186" i="21"/>
  <c r="BO150" i="20"/>
  <c r="BO189" i="20"/>
  <c r="BN46" i="19"/>
  <c r="BM186" i="19"/>
  <c r="BM147" i="19"/>
  <c r="BN197" i="20"/>
  <c r="BN20" i="20"/>
  <c r="BO191" i="20"/>
  <c r="BO152" i="20"/>
  <c r="BO87" i="20"/>
  <c r="BM83" i="21"/>
  <c r="BO195" i="21"/>
  <c r="BO156" i="21"/>
  <c r="BN81" i="20"/>
  <c r="BN78" i="20" s="1"/>
  <c r="BN127" i="20" s="1"/>
  <c r="BN134" i="20" s="1"/>
  <c r="BN141" i="20" s="1"/>
  <c r="BN82" i="20"/>
  <c r="BN79" i="20"/>
  <c r="BM32" i="20"/>
  <c r="BM30" i="20"/>
  <c r="BM14" i="20" s="1"/>
  <c r="BM13" i="20" s="1"/>
  <c r="BO53" i="21"/>
  <c r="BO54" i="21" s="1"/>
  <c r="BO36" i="20"/>
  <c r="BO37" i="20" s="1"/>
  <c r="BM181" i="19"/>
  <c r="BM142" i="19"/>
  <c r="BO128" i="21"/>
  <c r="BO131" i="21" s="1"/>
  <c r="BO190" i="21"/>
  <c r="BO151" i="21"/>
  <c r="BN79" i="21"/>
  <c r="BN82" i="21"/>
  <c r="BN81" i="21" s="1"/>
  <c r="BN78" i="21" s="1"/>
  <c r="BN126" i="21" s="1"/>
  <c r="BN133" i="21" s="1"/>
  <c r="BN140" i="21" s="1"/>
  <c r="BP33" i="20"/>
  <c r="BQ8" i="20"/>
  <c r="BQ11" i="20" s="1"/>
  <c r="BP19" i="20"/>
  <c r="BP243" i="20" s="1"/>
  <c r="BP246" i="20" s="1"/>
  <c r="BP247" i="20" s="1"/>
  <c r="BP244" i="20" s="1"/>
  <c r="BO147" i="20"/>
  <c r="BO186" i="20"/>
  <c r="BO194" i="20"/>
  <c r="BO155" i="20"/>
  <c r="BO38" i="20"/>
  <c r="BJ126" i="19"/>
  <c r="BJ127" i="19"/>
  <c r="BJ128" i="19"/>
  <c r="BJ129" i="19"/>
  <c r="BM50" i="19"/>
  <c r="BM49" i="19"/>
  <c r="BM55" i="19"/>
  <c r="BM57" i="19" s="1"/>
  <c r="BM144" i="19"/>
  <c r="BM183" i="19"/>
  <c r="BM85" i="20"/>
  <c r="BM86" i="20"/>
  <c r="BO189" i="21"/>
  <c r="BO150" i="21"/>
  <c r="BP128" i="20" l="1"/>
  <c r="BP132" i="20" s="1"/>
  <c r="BO135" i="21"/>
  <c r="BO138" i="21"/>
  <c r="BN186" i="19"/>
  <c r="BN147" i="19"/>
  <c r="BO140" i="20"/>
  <c r="BO30" i="19"/>
  <c r="BO33" i="19"/>
  <c r="BO32" i="19" s="1"/>
  <c r="BN185" i="19"/>
  <c r="BN68" i="19"/>
  <c r="BN146" i="19"/>
  <c r="BL77" i="19"/>
  <c r="BL75" i="19"/>
  <c r="BL13" i="19" s="1"/>
  <c r="BL12" i="19" s="1"/>
  <c r="BP52" i="21"/>
  <c r="BP51" i="21"/>
  <c r="BP58" i="21"/>
  <c r="BP60" i="21" s="1"/>
  <c r="BN81" i="19"/>
  <c r="BN82" i="19"/>
  <c r="BP119" i="20"/>
  <c r="BM51" i="19"/>
  <c r="BM52" i="19" s="1"/>
  <c r="BN143" i="19"/>
  <c r="BN182" i="19"/>
  <c r="BN53" i="19"/>
  <c r="BL66" i="19"/>
  <c r="BL67" i="19" s="1"/>
  <c r="BN180" i="19"/>
  <c r="BN141" i="19"/>
  <c r="BO197" i="20"/>
  <c r="BO20" i="20"/>
  <c r="BP173" i="21"/>
  <c r="BP166" i="21"/>
  <c r="BP167" i="21"/>
  <c r="BP170" i="21"/>
  <c r="BP162" i="21"/>
  <c r="BP168" i="21"/>
  <c r="BP165" i="21"/>
  <c r="BP172" i="21"/>
  <c r="BP171" i="21"/>
  <c r="BP164" i="21"/>
  <c r="BP163" i="21"/>
  <c r="BP169" i="21"/>
  <c r="BP245" i="21"/>
  <c r="BO74" i="20"/>
  <c r="BO76" i="20" s="1"/>
  <c r="BO68" i="20"/>
  <c r="BN183" i="19"/>
  <c r="BN144" i="19"/>
  <c r="BN48" i="19"/>
  <c r="BN47" i="19" s="1"/>
  <c r="BN44" i="19" s="1"/>
  <c r="BN120" i="19" s="1"/>
  <c r="BN45" i="19"/>
  <c r="BG26" i="18"/>
  <c r="BG29" i="18" s="1"/>
  <c r="BG35" i="18" s="1"/>
  <c r="BF72" i="18"/>
  <c r="BF73" i="18" s="1"/>
  <c r="BN84" i="21"/>
  <c r="BN83" i="21"/>
  <c r="BN25" i="21"/>
  <c r="BN27" i="21" s="1"/>
  <c r="BN189" i="19"/>
  <c r="BN150" i="19"/>
  <c r="BN179" i="19"/>
  <c r="BN168" i="19"/>
  <c r="BN140" i="19"/>
  <c r="BN38" i="19"/>
  <c r="BM152" i="19"/>
  <c r="BP35" i="20"/>
  <c r="BQ41" i="20"/>
  <c r="BQ44" i="20" s="1"/>
  <c r="BP34" i="20"/>
  <c r="BN184" i="19"/>
  <c r="BN145" i="19"/>
  <c r="BN142" i="19"/>
  <c r="BN181" i="19"/>
  <c r="BM63" i="19"/>
  <c r="BM60" i="19"/>
  <c r="BP58" i="20"/>
  <c r="BP60" i="20" s="1"/>
  <c r="BP52" i="20"/>
  <c r="BP51" i="20" s="1"/>
  <c r="BP35" i="21"/>
  <c r="BQ41" i="21"/>
  <c r="BQ44" i="21" s="1"/>
  <c r="BN190" i="19"/>
  <c r="BN151" i="19"/>
  <c r="BN83" i="19"/>
  <c r="BN188" i="19"/>
  <c r="BN149" i="19"/>
  <c r="BM191" i="19"/>
  <c r="BM19" i="19"/>
  <c r="BQ18" i="20"/>
  <c r="BQ16" i="20"/>
  <c r="BQ120" i="20" s="1"/>
  <c r="BQ17" i="20"/>
  <c r="BQ12" i="20" s="1"/>
  <c r="BO74" i="21"/>
  <c r="BO76" i="21" s="1"/>
  <c r="BO68" i="21"/>
  <c r="BO197" i="21"/>
  <c r="BO20" i="21"/>
  <c r="BQ18" i="21"/>
  <c r="BQ17" i="21"/>
  <c r="BQ16" i="21"/>
  <c r="BQ120" i="21" s="1"/>
  <c r="BN187" i="19"/>
  <c r="BN148" i="19"/>
  <c r="BJ133" i="19"/>
  <c r="BJ134" i="19" s="1"/>
  <c r="BJ135" i="19" s="1"/>
  <c r="BJ136" i="19" s="1"/>
  <c r="BJ130" i="19"/>
  <c r="BM29" i="20"/>
  <c r="BM124" i="20" s="1"/>
  <c r="BM131" i="20" s="1"/>
  <c r="BM138" i="20" s="1"/>
  <c r="BN84" i="20"/>
  <c r="BN25" i="20"/>
  <c r="BN27" i="20" s="1"/>
  <c r="BO11" i="19"/>
  <c r="BK123" i="19"/>
  <c r="BP49" i="21"/>
  <c r="BP46" i="21" s="1"/>
  <c r="BP124" i="21" s="1"/>
  <c r="BO103" i="19"/>
  <c r="BO112" i="19"/>
  <c r="BO109" i="19"/>
  <c r="BO106" i="19"/>
  <c r="BO104" i="19"/>
  <c r="BO114" i="19" s="1"/>
  <c r="BO111" i="19"/>
  <c r="BO107" i="19"/>
  <c r="BO110" i="19"/>
  <c r="BO113" i="19"/>
  <c r="BO105" i="19"/>
  <c r="BO108" i="19"/>
  <c r="BO65" i="21"/>
  <c r="BO62" i="21" s="1"/>
  <c r="BO125" i="21" s="1"/>
  <c r="BO132" i="21" s="1"/>
  <c r="BN36" i="19"/>
  <c r="BN37" i="19" s="1"/>
  <c r="BP168" i="20"/>
  <c r="BP169" i="20"/>
  <c r="BP162" i="20"/>
  <c r="BP170" i="20"/>
  <c r="BP171" i="20"/>
  <c r="BP164" i="20"/>
  <c r="BP166" i="20"/>
  <c r="BP172" i="20"/>
  <c r="BP163" i="20"/>
  <c r="BP165" i="20"/>
  <c r="BP173" i="20"/>
  <c r="BP167" i="20"/>
  <c r="BP245" i="20"/>
  <c r="BO78" i="19"/>
  <c r="BP7" i="19"/>
  <c r="BP10" i="19" s="1"/>
  <c r="BO18" i="19"/>
  <c r="BO237" i="19" s="1"/>
  <c r="BO240" i="19" s="1"/>
  <c r="BO241" i="19" s="1"/>
  <c r="BO238" i="19" s="1"/>
  <c r="BP119" i="21"/>
  <c r="BP139" i="20" l="1"/>
  <c r="BP135" i="20"/>
  <c r="BP66" i="21"/>
  <c r="BP63" i="21"/>
  <c r="BP65" i="21"/>
  <c r="BP62" i="21" s="1"/>
  <c r="BP125" i="21" s="1"/>
  <c r="BP132" i="21" s="1"/>
  <c r="BP190" i="21"/>
  <c r="BP151" i="21"/>
  <c r="BO69" i="21"/>
  <c r="BO70" i="21"/>
  <c r="BP189" i="21"/>
  <c r="BP150" i="21"/>
  <c r="BO82" i="21"/>
  <c r="BO81" i="21" s="1"/>
  <c r="BO78" i="21" s="1"/>
  <c r="BO126" i="21" s="1"/>
  <c r="BO133" i="21" s="1"/>
  <c r="BO79" i="21"/>
  <c r="BO67" i="21"/>
  <c r="BO31" i="19"/>
  <c r="BO29" i="19" s="1"/>
  <c r="BO119" i="19" s="1"/>
  <c r="BP155" i="21"/>
  <c r="BP194" i="21"/>
  <c r="BP38" i="21"/>
  <c r="BO80" i="19"/>
  <c r="BP24" i="19"/>
  <c r="BP27" i="19" s="1"/>
  <c r="BO79" i="19"/>
  <c r="BN85" i="21"/>
  <c r="BN86" i="21"/>
  <c r="BP196" i="21"/>
  <c r="BP157" i="21"/>
  <c r="BP174" i="21"/>
  <c r="BP185" i="21"/>
  <c r="BP146" i="21"/>
  <c r="BP158" i="21" s="1"/>
  <c r="BP55" i="21"/>
  <c r="BP157" i="20"/>
  <c r="BP196" i="20"/>
  <c r="BP149" i="20"/>
  <c r="BP188" i="20"/>
  <c r="BP71" i="20"/>
  <c r="BG39" i="18"/>
  <c r="BG41" i="18" s="1"/>
  <c r="BG47" i="18" s="1"/>
  <c r="BG36" i="18"/>
  <c r="BG37" i="18"/>
  <c r="BK126" i="19"/>
  <c r="BK127" i="19"/>
  <c r="BK128" i="19"/>
  <c r="BQ117" i="21"/>
  <c r="BQ31" i="21" s="1"/>
  <c r="BQ113" i="21"/>
  <c r="BQ110" i="21"/>
  <c r="BQ116" i="21"/>
  <c r="BQ114" i="21"/>
  <c r="BQ80" i="21" s="1"/>
  <c r="BQ108" i="21"/>
  <c r="BQ48" i="21" s="1"/>
  <c r="BQ115" i="21"/>
  <c r="BQ118" i="21"/>
  <c r="BQ109" i="21"/>
  <c r="BQ112" i="21"/>
  <c r="BQ111" i="21"/>
  <c r="BQ64" i="21" s="1"/>
  <c r="BP37" i="21"/>
  <c r="BP36" i="21"/>
  <c r="BP194" i="20"/>
  <c r="BP155" i="20"/>
  <c r="BP38" i="20"/>
  <c r="BP153" i="20"/>
  <c r="BP192" i="20"/>
  <c r="BN32" i="20"/>
  <c r="BN30" i="20"/>
  <c r="BN14" i="20" s="1"/>
  <c r="BN13" i="20" s="1"/>
  <c r="BQ47" i="20"/>
  <c r="BQ50" i="20"/>
  <c r="BQ49" i="20"/>
  <c r="BO69" i="20"/>
  <c r="BO70" i="20" s="1"/>
  <c r="BP15" i="19"/>
  <c r="BP115" i="19" s="1"/>
  <c r="BP17" i="19"/>
  <c r="BP188" i="21"/>
  <c r="BP149" i="21"/>
  <c r="BP71" i="21"/>
  <c r="BO46" i="19"/>
  <c r="BL74" i="19"/>
  <c r="BL122" i="19" s="1"/>
  <c r="BO76" i="19"/>
  <c r="BN85" i="20"/>
  <c r="BN86" i="20"/>
  <c r="BP36" i="20"/>
  <c r="BP37" i="20" s="1"/>
  <c r="BO67" i="20"/>
  <c r="BP151" i="20"/>
  <c r="BP190" i="20"/>
  <c r="BO61" i="19"/>
  <c r="BP189" i="20"/>
  <c r="BP150" i="20"/>
  <c r="BP193" i="20"/>
  <c r="BP154" i="20"/>
  <c r="BN83" i="20"/>
  <c r="BO82" i="20"/>
  <c r="BO79" i="20"/>
  <c r="BO139" i="21"/>
  <c r="BP156" i="21"/>
  <c r="BP195" i="21"/>
  <c r="BQ12" i="21"/>
  <c r="BP34" i="21"/>
  <c r="BP66" i="20"/>
  <c r="BP63" i="20"/>
  <c r="BP65" i="20"/>
  <c r="BP62" i="20" s="1"/>
  <c r="BP126" i="20" s="1"/>
  <c r="BP133" i="20" s="1"/>
  <c r="BP191" i="21"/>
  <c r="BP152" i="21"/>
  <c r="BP87" i="21"/>
  <c r="BP53" i="20"/>
  <c r="BP54" i="20"/>
  <c r="BP53" i="21"/>
  <c r="BP54" i="21" s="1"/>
  <c r="BP128" i="21"/>
  <c r="BP131" i="21" s="1"/>
  <c r="BQ111" i="20"/>
  <c r="BQ64" i="20" s="1"/>
  <c r="BQ117" i="20"/>
  <c r="BQ31" i="20" s="1"/>
  <c r="BQ112" i="20"/>
  <c r="BQ114" i="20"/>
  <c r="BQ80" i="20" s="1"/>
  <c r="BQ113" i="20"/>
  <c r="BQ109" i="20"/>
  <c r="BQ110" i="20"/>
  <c r="BQ116" i="20"/>
  <c r="BQ108" i="20"/>
  <c r="BQ48" i="20" s="1"/>
  <c r="BQ118" i="20"/>
  <c r="BQ115" i="20"/>
  <c r="BQ33" i="20"/>
  <c r="BR8" i="20"/>
  <c r="BR11" i="20" s="1"/>
  <c r="BQ19" i="20"/>
  <c r="BQ243" i="20" s="1"/>
  <c r="BQ246" i="20" s="1"/>
  <c r="BQ247" i="20" s="1"/>
  <c r="BQ244" i="20" s="1"/>
  <c r="BN152" i="19"/>
  <c r="BP153" i="21"/>
  <c r="BP192" i="21"/>
  <c r="BQ50" i="21"/>
  <c r="BQ47" i="21"/>
  <c r="BQ49" i="21"/>
  <c r="BN32" i="21"/>
  <c r="BN30" i="21"/>
  <c r="BN14" i="21" s="1"/>
  <c r="BN13" i="21" s="1"/>
  <c r="BQ33" i="21"/>
  <c r="BR8" i="21"/>
  <c r="BR11" i="21" s="1"/>
  <c r="BQ19" i="21"/>
  <c r="BQ243" i="21" s="1"/>
  <c r="BQ246" i="21" s="1"/>
  <c r="BQ247" i="21" s="1"/>
  <c r="BQ244" i="21" s="1"/>
  <c r="BP193" i="21"/>
  <c r="BP154" i="21"/>
  <c r="BP156" i="20"/>
  <c r="BP195" i="20"/>
  <c r="BN50" i="19"/>
  <c r="BN49" i="19"/>
  <c r="BN55" i="19"/>
  <c r="BN57" i="19" s="1"/>
  <c r="BO40" i="19"/>
  <c r="BO42" i="19" s="1"/>
  <c r="BO35" i="19"/>
  <c r="BO34" i="19" s="1"/>
  <c r="BK129" i="19"/>
  <c r="BN191" i="19"/>
  <c r="BN19" i="19"/>
  <c r="BP147" i="21"/>
  <c r="BP186" i="21"/>
  <c r="BP147" i="20"/>
  <c r="BP186" i="20"/>
  <c r="BM65" i="19"/>
  <c r="BM64" i="19"/>
  <c r="BM70" i="19"/>
  <c r="BM72" i="19" s="1"/>
  <c r="BM62" i="19"/>
  <c r="BM59" i="19" s="1"/>
  <c r="BM121" i="19" s="1"/>
  <c r="BP187" i="20"/>
  <c r="BP148" i="20"/>
  <c r="BP185" i="20"/>
  <c r="BP174" i="20"/>
  <c r="BP55" i="20"/>
  <c r="BP146" i="20"/>
  <c r="BP158" i="20" s="1"/>
  <c r="BP191" i="20"/>
  <c r="BP152" i="20"/>
  <c r="BP87" i="20"/>
  <c r="BO165" i="19"/>
  <c r="BO156" i="19"/>
  <c r="BO160" i="19"/>
  <c r="BO166" i="19"/>
  <c r="BO167" i="19"/>
  <c r="BO159" i="19"/>
  <c r="BO162" i="19"/>
  <c r="BO163" i="19"/>
  <c r="BO157" i="19"/>
  <c r="BO158" i="19"/>
  <c r="BO164" i="19"/>
  <c r="BO161" i="19"/>
  <c r="BO239" i="19"/>
  <c r="BP148" i="21"/>
  <c r="BP187" i="21"/>
  <c r="BP135" i="21" l="1"/>
  <c r="BP138" i="21"/>
  <c r="BP139" i="21" s="1"/>
  <c r="BO188" i="19"/>
  <c r="BO83" i="19"/>
  <c r="BO149" i="19"/>
  <c r="BK133" i="19"/>
  <c r="BK134" i="19" s="1"/>
  <c r="BK135" i="19" s="1"/>
  <c r="BK136" i="19" s="1"/>
  <c r="BK130" i="19"/>
  <c r="BQ119" i="21"/>
  <c r="BP68" i="20"/>
  <c r="BP74" i="20"/>
  <c r="BP76" i="20" s="1"/>
  <c r="BP67" i="20"/>
  <c r="BQ166" i="21"/>
  <c r="BQ167" i="21"/>
  <c r="BQ170" i="21"/>
  <c r="BQ162" i="21"/>
  <c r="BQ173" i="21"/>
  <c r="BQ165" i="21"/>
  <c r="BQ172" i="21"/>
  <c r="BQ168" i="21"/>
  <c r="BQ171" i="21"/>
  <c r="BQ164" i="21"/>
  <c r="BQ163" i="21"/>
  <c r="BQ169" i="21"/>
  <c r="BQ245" i="21"/>
  <c r="BO140" i="21"/>
  <c r="BQ35" i="20"/>
  <c r="BR41" i="20"/>
  <c r="BR44" i="20" s="1"/>
  <c r="BQ34" i="20"/>
  <c r="BO84" i="20"/>
  <c r="BO83" i="20" s="1"/>
  <c r="BO25" i="20"/>
  <c r="BO27" i="20" s="1"/>
  <c r="BP197" i="21"/>
  <c r="BP20" i="21"/>
  <c r="BQ119" i="20"/>
  <c r="BO84" i="21"/>
  <c r="BO83" i="21"/>
  <c r="BO25" i="21"/>
  <c r="BO27" i="21" s="1"/>
  <c r="BO81" i="20"/>
  <c r="BO78" i="20" s="1"/>
  <c r="BO127" i="20" s="1"/>
  <c r="BO134" i="20" s="1"/>
  <c r="BO141" i="20" s="1"/>
  <c r="BP74" i="21"/>
  <c r="BP76" i="21" s="1"/>
  <c r="BP68" i="21"/>
  <c r="BR16" i="20"/>
  <c r="BR120" i="20" s="1"/>
  <c r="BR18" i="20"/>
  <c r="BG51" i="18"/>
  <c r="BG53" i="18" s="1"/>
  <c r="BG59" i="18" s="1"/>
  <c r="BG48" i="18"/>
  <c r="BG49" i="18" s="1"/>
  <c r="BN52" i="19"/>
  <c r="BN51" i="19"/>
  <c r="BM77" i="19"/>
  <c r="BM75" i="19"/>
  <c r="BM13" i="19" s="1"/>
  <c r="BM12" i="19" s="1"/>
  <c r="BP78" i="19"/>
  <c r="BQ7" i="19"/>
  <c r="BQ10" i="19" s="1"/>
  <c r="BO187" i="19"/>
  <c r="BO148" i="19"/>
  <c r="BP16" i="19"/>
  <c r="BP11" i="19" s="1"/>
  <c r="BO186" i="19"/>
  <c r="BO147" i="19"/>
  <c r="BQ46" i="20"/>
  <c r="BQ125" i="20" s="1"/>
  <c r="BO179" i="19"/>
  <c r="BO140" i="19"/>
  <c r="BO38" i="19"/>
  <c r="BO168" i="19"/>
  <c r="BO36" i="19"/>
  <c r="BO37" i="19"/>
  <c r="BO48" i="19"/>
  <c r="BO45" i="19"/>
  <c r="BR18" i="21"/>
  <c r="BR17" i="21"/>
  <c r="BR16" i="21"/>
  <c r="BR120" i="21" s="1"/>
  <c r="BO142" i="19"/>
  <c r="BO181" i="19"/>
  <c r="BM66" i="19"/>
  <c r="BM67" i="19" s="1"/>
  <c r="BO180" i="19"/>
  <c r="BO141" i="19"/>
  <c r="BQ46" i="21"/>
  <c r="BQ124" i="21" s="1"/>
  <c r="BO143" i="19"/>
  <c r="BO182" i="19"/>
  <c r="BO53" i="19"/>
  <c r="BQ58" i="21"/>
  <c r="BQ60" i="21" s="1"/>
  <c r="BQ52" i="21"/>
  <c r="BQ51" i="21"/>
  <c r="BQ58" i="20"/>
  <c r="BQ60" i="20" s="1"/>
  <c r="BQ52" i="20"/>
  <c r="BQ51" i="20"/>
  <c r="BP140" i="20"/>
  <c r="BO184" i="19"/>
  <c r="BO145" i="19"/>
  <c r="BQ168" i="20"/>
  <c r="BQ169" i="20"/>
  <c r="BQ162" i="20"/>
  <c r="BQ170" i="20"/>
  <c r="BQ163" i="20"/>
  <c r="BQ164" i="20"/>
  <c r="BQ166" i="20"/>
  <c r="BQ172" i="20"/>
  <c r="BQ165" i="20"/>
  <c r="BQ173" i="20"/>
  <c r="BQ167" i="20"/>
  <c r="BQ171" i="20"/>
  <c r="BQ245" i="20"/>
  <c r="BN63" i="19"/>
  <c r="BN60" i="19"/>
  <c r="BN62" i="19"/>
  <c r="BL123" i="19"/>
  <c r="BN29" i="21"/>
  <c r="BN127" i="21" s="1"/>
  <c r="BN134" i="21" s="1"/>
  <c r="BN141" i="21" s="1"/>
  <c r="BO185" i="19"/>
  <c r="BO68" i="19"/>
  <c r="BO146" i="19"/>
  <c r="BO190" i="19"/>
  <c r="BO151" i="19"/>
  <c r="BO189" i="19"/>
  <c r="BO150" i="19"/>
  <c r="BP30" i="19"/>
  <c r="BP33" i="19"/>
  <c r="BP32" i="19" s="1"/>
  <c r="BP197" i="20"/>
  <c r="BP20" i="20"/>
  <c r="BQ35" i="21"/>
  <c r="BR41" i="21"/>
  <c r="BR44" i="21" s="1"/>
  <c r="BP104" i="19"/>
  <c r="BP112" i="19"/>
  <c r="BP109" i="19"/>
  <c r="BP106" i="19"/>
  <c r="BP113" i="19"/>
  <c r="BP110" i="19"/>
  <c r="BP111" i="19"/>
  <c r="BP107" i="19"/>
  <c r="BP105" i="19"/>
  <c r="BP108" i="19"/>
  <c r="BP103" i="19"/>
  <c r="BP114" i="19" s="1"/>
  <c r="BO183" i="19"/>
  <c r="BO144" i="19"/>
  <c r="BN29" i="20"/>
  <c r="BN124" i="20" s="1"/>
  <c r="BN131" i="20" s="1"/>
  <c r="BN138" i="20" s="1"/>
  <c r="BO81" i="19"/>
  <c r="BO82" i="19"/>
  <c r="BQ157" i="20" l="1"/>
  <c r="BQ196" i="20"/>
  <c r="BQ156" i="21"/>
  <c r="BQ195" i="21"/>
  <c r="BQ174" i="21"/>
  <c r="BQ185" i="21"/>
  <c r="BQ146" i="21"/>
  <c r="BQ158" i="21" s="1"/>
  <c r="BQ55" i="21"/>
  <c r="BP80" i="19"/>
  <c r="BP79" i="19" s="1"/>
  <c r="BQ24" i="19"/>
  <c r="BQ27" i="19" s="1"/>
  <c r="BP82" i="20"/>
  <c r="BP79" i="20"/>
  <c r="BP81" i="20"/>
  <c r="BP78" i="20" s="1"/>
  <c r="BP127" i="20" s="1"/>
  <c r="BP134" i="20" s="1"/>
  <c r="BP141" i="20" s="1"/>
  <c r="BP69" i="20"/>
  <c r="BP70" i="20" s="1"/>
  <c r="BR12" i="21"/>
  <c r="BQ37" i="20"/>
  <c r="BQ36" i="20"/>
  <c r="BO32" i="21"/>
  <c r="BO29" i="21" s="1"/>
  <c r="BO127" i="21" s="1"/>
  <c r="BO134" i="21" s="1"/>
  <c r="BO141" i="21" s="1"/>
  <c r="BO30" i="21"/>
  <c r="BO14" i="21" s="1"/>
  <c r="BO13" i="21" s="1"/>
  <c r="BQ189" i="20"/>
  <c r="BQ150" i="20"/>
  <c r="BO85" i="21"/>
  <c r="BO86" i="21"/>
  <c r="BQ190" i="21"/>
  <c r="BQ151" i="21"/>
  <c r="BP31" i="19"/>
  <c r="BP29" i="19" s="1"/>
  <c r="BP119" i="19" s="1"/>
  <c r="BQ16" i="19"/>
  <c r="BQ11" i="19" s="1"/>
  <c r="BQ15" i="19"/>
  <c r="BQ115" i="19" s="1"/>
  <c r="BQ17" i="19"/>
  <c r="BQ192" i="20"/>
  <c r="BQ153" i="20"/>
  <c r="BO30" i="20"/>
  <c r="BO14" i="20" s="1"/>
  <c r="BO13" i="20" s="1"/>
  <c r="BO32" i="20"/>
  <c r="BO29" i="20" s="1"/>
  <c r="BO124" i="20" s="1"/>
  <c r="BO131" i="20" s="1"/>
  <c r="BR50" i="20"/>
  <c r="BR49" i="20" s="1"/>
  <c r="BR46" i="20" s="1"/>
  <c r="BR125" i="20" s="1"/>
  <c r="BR47" i="20"/>
  <c r="BG63" i="18"/>
  <c r="BG65" i="18" s="1"/>
  <c r="BG71" i="18" s="1"/>
  <c r="BG60" i="18"/>
  <c r="BG61" i="18" s="1"/>
  <c r="BQ193" i="21"/>
  <c r="BQ154" i="21"/>
  <c r="BP18" i="19"/>
  <c r="BP237" i="19" s="1"/>
  <c r="BP240" i="19" s="1"/>
  <c r="BP241" i="19" s="1"/>
  <c r="BP238" i="19" s="1"/>
  <c r="BO50" i="19"/>
  <c r="BO55" i="19"/>
  <c r="BO57" i="19" s="1"/>
  <c r="BL126" i="19"/>
  <c r="BL127" i="19"/>
  <c r="BL128" i="19"/>
  <c r="BO47" i="19"/>
  <c r="BO44" i="19" s="1"/>
  <c r="BO120" i="19" s="1"/>
  <c r="BP46" i="19"/>
  <c r="BN59" i="19"/>
  <c r="BN121" i="19" s="1"/>
  <c r="BQ66" i="20"/>
  <c r="BQ63" i="20"/>
  <c r="BQ65" i="20"/>
  <c r="BQ62" i="20" s="1"/>
  <c r="BQ126" i="20" s="1"/>
  <c r="BQ133" i="20" s="1"/>
  <c r="BO191" i="19"/>
  <c r="BO19" i="19"/>
  <c r="BR33" i="20"/>
  <c r="BR19" i="20"/>
  <c r="BR243" i="20" s="1"/>
  <c r="BR246" i="20" s="1"/>
  <c r="BR247" i="20" s="1"/>
  <c r="BR244" i="20" s="1"/>
  <c r="BQ128" i="21"/>
  <c r="BQ131" i="21"/>
  <c r="BQ156" i="20"/>
  <c r="BQ195" i="20"/>
  <c r="BQ189" i="21"/>
  <c r="BQ150" i="21"/>
  <c r="BQ191" i="20"/>
  <c r="BQ87" i="20"/>
  <c r="BQ152" i="20"/>
  <c r="BR116" i="20"/>
  <c r="BR111" i="20"/>
  <c r="BR64" i="20" s="1"/>
  <c r="BR115" i="20"/>
  <c r="BR117" i="20"/>
  <c r="BR31" i="20" s="1"/>
  <c r="BR112" i="20"/>
  <c r="BR118" i="20"/>
  <c r="BR110" i="20"/>
  <c r="BR109" i="20"/>
  <c r="BR113" i="20"/>
  <c r="BR114" i="20"/>
  <c r="BR80" i="20" s="1"/>
  <c r="BR108" i="20"/>
  <c r="BR48" i="20" s="1"/>
  <c r="BQ153" i="21"/>
  <c r="BQ192" i="21"/>
  <c r="BQ185" i="20"/>
  <c r="BQ174" i="20"/>
  <c r="BQ146" i="20"/>
  <c r="BQ158" i="20" s="1"/>
  <c r="BQ55" i="20"/>
  <c r="BM74" i="19"/>
  <c r="BM122" i="19" s="1"/>
  <c r="BL129" i="19"/>
  <c r="BP61" i="19"/>
  <c r="BQ53" i="20"/>
  <c r="BQ54" i="20"/>
  <c r="BR50" i="21"/>
  <c r="BR49" i="21" s="1"/>
  <c r="BR46" i="21" s="1"/>
  <c r="BR124" i="21" s="1"/>
  <c r="BR47" i="21"/>
  <c r="BN65" i="19"/>
  <c r="BN70" i="19"/>
  <c r="BN72" i="19" s="1"/>
  <c r="BQ53" i="21"/>
  <c r="BQ54" i="21" s="1"/>
  <c r="BO152" i="19"/>
  <c r="BR17" i="20"/>
  <c r="BR12" i="20" s="1"/>
  <c r="BQ186" i="21"/>
  <c r="BQ147" i="21"/>
  <c r="BQ149" i="20"/>
  <c r="BQ188" i="20"/>
  <c r="BQ71" i="20"/>
  <c r="BP40" i="19"/>
  <c r="BP42" i="19" s="1"/>
  <c r="BP35" i="19"/>
  <c r="BQ187" i="20"/>
  <c r="BQ148" i="20"/>
  <c r="BQ193" i="20"/>
  <c r="BQ154" i="20"/>
  <c r="BQ36" i="21"/>
  <c r="BQ37" i="21" s="1"/>
  <c r="BQ66" i="21"/>
  <c r="BQ63" i="21"/>
  <c r="BQ65" i="21"/>
  <c r="BQ62" i="21" s="1"/>
  <c r="BQ125" i="21" s="1"/>
  <c r="BP69" i="21"/>
  <c r="BP70" i="21"/>
  <c r="BQ148" i="21"/>
  <c r="BQ187" i="21"/>
  <c r="BO138" i="20"/>
  <c r="BQ188" i="21"/>
  <c r="BQ149" i="21"/>
  <c r="BQ71" i="21"/>
  <c r="BQ186" i="20"/>
  <c r="BQ147" i="20"/>
  <c r="BR117" i="21"/>
  <c r="BR31" i="21" s="1"/>
  <c r="BR113" i="21"/>
  <c r="BR110" i="21"/>
  <c r="BR116" i="21"/>
  <c r="BR114" i="21"/>
  <c r="BR80" i="21" s="1"/>
  <c r="BR115" i="21"/>
  <c r="BR118" i="21"/>
  <c r="BR109" i="21"/>
  <c r="BR108" i="21"/>
  <c r="BR48" i="21" s="1"/>
  <c r="BR112" i="21"/>
  <c r="BR111" i="21"/>
  <c r="BR64" i="21" s="1"/>
  <c r="BR33" i="21"/>
  <c r="BR19" i="21"/>
  <c r="BR243" i="21" s="1"/>
  <c r="BR246" i="21" s="1"/>
  <c r="BR247" i="21" s="1"/>
  <c r="BR244" i="21" s="1"/>
  <c r="BP76" i="19"/>
  <c r="BQ34" i="21"/>
  <c r="BQ194" i="20"/>
  <c r="BQ155" i="20"/>
  <c r="BQ38" i="20"/>
  <c r="BQ128" i="20"/>
  <c r="BQ132" i="20" s="1"/>
  <c r="BP81" i="21"/>
  <c r="BP82" i="21"/>
  <c r="BP79" i="21"/>
  <c r="BQ194" i="21"/>
  <c r="BQ155" i="21"/>
  <c r="BQ38" i="21"/>
  <c r="BQ196" i="21"/>
  <c r="BQ157" i="21"/>
  <c r="BO85" i="20"/>
  <c r="BO86" i="20" s="1"/>
  <c r="BQ151" i="20"/>
  <c r="BQ190" i="20"/>
  <c r="BP67" i="21"/>
  <c r="BQ191" i="21"/>
  <c r="BQ152" i="21"/>
  <c r="BQ87" i="21"/>
  <c r="BR128" i="21" l="1"/>
  <c r="BR131" i="21"/>
  <c r="BR128" i="20"/>
  <c r="BR132" i="20"/>
  <c r="BQ139" i="20"/>
  <c r="BQ140" i="20" s="1"/>
  <c r="BQ135" i="20"/>
  <c r="BQ68" i="20"/>
  <c r="BQ74" i="20"/>
  <c r="BQ76" i="20" s="1"/>
  <c r="BQ67" i="20"/>
  <c r="BQ74" i="21"/>
  <c r="BQ76" i="21" s="1"/>
  <c r="BQ68" i="21"/>
  <c r="BQ67" i="21"/>
  <c r="BR7" i="19"/>
  <c r="BR10" i="19" s="1"/>
  <c r="BQ78" i="19"/>
  <c r="BQ18" i="19"/>
  <c r="BQ237" i="19" s="1"/>
  <c r="BQ240" i="19" s="1"/>
  <c r="BQ241" i="19" s="1"/>
  <c r="BQ238" i="19" s="1"/>
  <c r="BQ105" i="19"/>
  <c r="BQ112" i="19"/>
  <c r="BQ109" i="19"/>
  <c r="BQ106" i="19"/>
  <c r="BQ103" i="19"/>
  <c r="BQ113" i="19"/>
  <c r="BQ110" i="19"/>
  <c r="BQ107" i="19"/>
  <c r="BQ104" i="19"/>
  <c r="BQ114" i="19" s="1"/>
  <c r="BQ111" i="19"/>
  <c r="BQ108" i="19"/>
  <c r="BQ30" i="19"/>
  <c r="BQ33" i="19"/>
  <c r="BQ32" i="19" s="1"/>
  <c r="BQ135" i="21"/>
  <c r="BQ138" i="21"/>
  <c r="BR58" i="20"/>
  <c r="BR60" i="20" s="1"/>
  <c r="BR52" i="20"/>
  <c r="BR51" i="20"/>
  <c r="BP81" i="19"/>
  <c r="BP82" i="19" s="1"/>
  <c r="BO60" i="19"/>
  <c r="BO63" i="19"/>
  <c r="BR35" i="20"/>
  <c r="BR34" i="20"/>
  <c r="BN75" i="19"/>
  <c r="BN13" i="19" s="1"/>
  <c r="BN12" i="19" s="1"/>
  <c r="BN77" i="19"/>
  <c r="BN74" i="19" s="1"/>
  <c r="BN122" i="19" s="1"/>
  <c r="BN66" i="19"/>
  <c r="BN67" i="19"/>
  <c r="BR119" i="20"/>
  <c r="BO51" i="19"/>
  <c r="BO52" i="19"/>
  <c r="BQ197" i="21"/>
  <c r="BQ20" i="21"/>
  <c r="BR35" i="21"/>
  <c r="BR34" i="21" s="1"/>
  <c r="BP84" i="20"/>
  <c r="BP25" i="20"/>
  <c r="BP27" i="20" s="1"/>
  <c r="BP84" i="21"/>
  <c r="BP83" i="21"/>
  <c r="BP25" i="21"/>
  <c r="BP27" i="21" s="1"/>
  <c r="BP48" i="19"/>
  <c r="BP47" i="19" s="1"/>
  <c r="BP44" i="19" s="1"/>
  <c r="BP120" i="19" s="1"/>
  <c r="BP45" i="19"/>
  <c r="BO49" i="19"/>
  <c r="BN64" i="19"/>
  <c r="BR58" i="21"/>
  <c r="BR60" i="21" s="1"/>
  <c r="BR52" i="21"/>
  <c r="BR51" i="21"/>
  <c r="BP36" i="19"/>
  <c r="BP37" i="19" s="1"/>
  <c r="BP34" i="19"/>
  <c r="BM123" i="19"/>
  <c r="BM129" i="19" s="1"/>
  <c r="BP156" i="19"/>
  <c r="BP160" i="19"/>
  <c r="BP164" i="19"/>
  <c r="BP167" i="19"/>
  <c r="BP162" i="19"/>
  <c r="BP165" i="19"/>
  <c r="BP166" i="19"/>
  <c r="BP163" i="19"/>
  <c r="BP158" i="19"/>
  <c r="BP157" i="19"/>
  <c r="BP159" i="19"/>
  <c r="BP161" i="19"/>
  <c r="BP239" i="19"/>
  <c r="BR169" i="20"/>
  <c r="BR162" i="20"/>
  <c r="BR170" i="20"/>
  <c r="BR163" i="20"/>
  <c r="BR172" i="20"/>
  <c r="BR164" i="20"/>
  <c r="BR166" i="20"/>
  <c r="BR168" i="20"/>
  <c r="BR165" i="20"/>
  <c r="BR173" i="20"/>
  <c r="BR167" i="20"/>
  <c r="BR171" i="20"/>
  <c r="BR245" i="20"/>
  <c r="BR119" i="21"/>
  <c r="BP78" i="21"/>
  <c r="BP126" i="21" s="1"/>
  <c r="BP133" i="21" s="1"/>
  <c r="BP140" i="21" s="1"/>
  <c r="BR167" i="21"/>
  <c r="BR168" i="21"/>
  <c r="BR170" i="21"/>
  <c r="BR162" i="21"/>
  <c r="BR165" i="21"/>
  <c r="BR172" i="21"/>
  <c r="BR169" i="21"/>
  <c r="BR171" i="21"/>
  <c r="BR164" i="21"/>
  <c r="BR173" i="21"/>
  <c r="BR163" i="21"/>
  <c r="BR166" i="21"/>
  <c r="BR245" i="21"/>
  <c r="BN128" i="19"/>
  <c r="BN123" i="19"/>
  <c r="BH26" i="18"/>
  <c r="BH29" i="18" s="1"/>
  <c r="BH35" i="18" s="1"/>
  <c r="BG72" i="18"/>
  <c r="BG73" i="18" s="1"/>
  <c r="BQ132" i="21"/>
  <c r="BL133" i="19"/>
  <c r="BL134" i="19" s="1"/>
  <c r="BL135" i="19" s="1"/>
  <c r="BL136" i="19" s="1"/>
  <c r="BL130" i="19"/>
  <c r="BQ197" i="20"/>
  <c r="BQ20" i="20"/>
  <c r="BP183" i="19" l="1"/>
  <c r="BP144" i="19"/>
  <c r="BR150" i="20"/>
  <c r="BR189" i="20"/>
  <c r="BQ69" i="21"/>
  <c r="BQ70" i="21"/>
  <c r="BQ79" i="20"/>
  <c r="BQ82" i="20"/>
  <c r="BQ81" i="20" s="1"/>
  <c r="BQ78" i="20" s="1"/>
  <c r="BQ127" i="20" s="1"/>
  <c r="BQ134" i="20" s="1"/>
  <c r="BQ141" i="20" s="1"/>
  <c r="BP185" i="19"/>
  <c r="BP68" i="19"/>
  <c r="BP146" i="19"/>
  <c r="BQ82" i="21"/>
  <c r="BQ79" i="21"/>
  <c r="BQ69" i="20"/>
  <c r="BQ70" i="20" s="1"/>
  <c r="BR149" i="20"/>
  <c r="BR188" i="20"/>
  <c r="BR71" i="20"/>
  <c r="BR15" i="19"/>
  <c r="BR115" i="19" s="1"/>
  <c r="BR17" i="19"/>
  <c r="BR156" i="20"/>
  <c r="BR195" i="20"/>
  <c r="BP85" i="20"/>
  <c r="BP86" i="20" s="1"/>
  <c r="BR147" i="21"/>
  <c r="BR186" i="21"/>
  <c r="BR194" i="21"/>
  <c r="BR155" i="21"/>
  <c r="BR38" i="21"/>
  <c r="BR153" i="21"/>
  <c r="BR192" i="21"/>
  <c r="BR148" i="20"/>
  <c r="BR187" i="20"/>
  <c r="BN129" i="19"/>
  <c r="BR156" i="21"/>
  <c r="BR195" i="21"/>
  <c r="BP184" i="19"/>
  <c r="BP145" i="19"/>
  <c r="BR36" i="20"/>
  <c r="BR37" i="20"/>
  <c r="BQ31" i="19"/>
  <c r="BQ29" i="19" s="1"/>
  <c r="BQ119" i="19" s="1"/>
  <c r="BR53" i="20"/>
  <c r="BR54" i="20" s="1"/>
  <c r="BP187" i="19"/>
  <c r="BP148" i="19"/>
  <c r="BR191" i="20"/>
  <c r="BR152" i="20"/>
  <c r="BR87" i="20"/>
  <c r="BR185" i="20"/>
  <c r="BR174" i="20"/>
  <c r="BR146" i="20"/>
  <c r="BR158" i="20" s="1"/>
  <c r="BR55" i="20"/>
  <c r="BR188" i="21"/>
  <c r="BR149" i="21"/>
  <c r="BR71" i="21"/>
  <c r="BO65" i="19"/>
  <c r="BO64" i="19"/>
  <c r="BO70" i="19"/>
  <c r="BO72" i="19" s="1"/>
  <c r="BQ46" i="19"/>
  <c r="BH39" i="18"/>
  <c r="BH41" i="18" s="1"/>
  <c r="BH47" i="18" s="1"/>
  <c r="BH36" i="18"/>
  <c r="BH37" i="18" s="1"/>
  <c r="BR37" i="21"/>
  <c r="BR36" i="21"/>
  <c r="BQ80" i="19"/>
  <c r="BQ79" i="19"/>
  <c r="BR24" i="19"/>
  <c r="BR27" i="19" s="1"/>
  <c r="BR174" i="21"/>
  <c r="BR185" i="21"/>
  <c r="BR146" i="21"/>
  <c r="BR158" i="21" s="1"/>
  <c r="BR55" i="21"/>
  <c r="BP141" i="19"/>
  <c r="BP180" i="19"/>
  <c r="BQ61" i="19"/>
  <c r="BP190" i="19"/>
  <c r="BP151" i="19"/>
  <c r="BP30" i="20"/>
  <c r="BP14" i="20" s="1"/>
  <c r="BP13" i="20" s="1"/>
  <c r="BP32" i="20"/>
  <c r="BP29" i="20" s="1"/>
  <c r="BP124" i="20" s="1"/>
  <c r="BP131" i="20" s="1"/>
  <c r="BP138" i="20" s="1"/>
  <c r="BR66" i="20"/>
  <c r="BR63" i="20"/>
  <c r="BR65" i="20"/>
  <c r="BR62" i="20" s="1"/>
  <c r="BR126" i="20" s="1"/>
  <c r="BR133" i="20" s="1"/>
  <c r="BQ139" i="21"/>
  <c r="BP179" i="19"/>
  <c r="BP168" i="19"/>
  <c r="BP38" i="19"/>
  <c r="BP140" i="19"/>
  <c r="BR148" i="21"/>
  <c r="BR187" i="21"/>
  <c r="BR192" i="20"/>
  <c r="BR153" i="20"/>
  <c r="BP142" i="19"/>
  <c r="BP181" i="19"/>
  <c r="BP50" i="19"/>
  <c r="BP49" i="19"/>
  <c r="BP55" i="19"/>
  <c r="BP57" i="19" s="1"/>
  <c r="BO62" i="19"/>
  <c r="BO59" i="19" s="1"/>
  <c r="BO121" i="19" s="1"/>
  <c r="BQ76" i="19"/>
  <c r="BR139" i="20"/>
  <c r="BR140" i="20" s="1"/>
  <c r="BR135" i="20"/>
  <c r="BR194" i="20"/>
  <c r="BR155" i="20"/>
  <c r="BR38" i="20"/>
  <c r="BR151" i="20"/>
  <c r="BR190" i="20"/>
  <c r="BM126" i="19"/>
  <c r="BM127" i="19"/>
  <c r="BM128" i="19"/>
  <c r="BR189" i="21"/>
  <c r="BR150" i="21"/>
  <c r="BR193" i="20"/>
  <c r="BR154" i="20"/>
  <c r="BP186" i="19"/>
  <c r="BP147" i="19"/>
  <c r="BP32" i="21"/>
  <c r="BP30" i="21"/>
  <c r="BP14" i="21" s="1"/>
  <c r="BP13" i="21" s="1"/>
  <c r="BP83" i="20"/>
  <c r="BR186" i="20"/>
  <c r="BR147" i="20"/>
  <c r="BR196" i="21"/>
  <c r="BR157" i="21"/>
  <c r="BR53" i="21"/>
  <c r="BR54" i="21"/>
  <c r="BR66" i="21"/>
  <c r="BR63" i="21"/>
  <c r="BR65" i="21"/>
  <c r="BR62" i="21" s="1"/>
  <c r="BR125" i="21" s="1"/>
  <c r="BR132" i="21" s="1"/>
  <c r="BR193" i="21"/>
  <c r="BR154" i="21"/>
  <c r="BR190" i="21"/>
  <c r="BR151" i="21"/>
  <c r="BP150" i="19"/>
  <c r="BP189" i="19"/>
  <c r="BR135" i="21"/>
  <c r="BR138" i="21"/>
  <c r="BR139" i="21" s="1"/>
  <c r="BQ160" i="19"/>
  <c r="BQ164" i="19"/>
  <c r="BQ159" i="19"/>
  <c r="BQ156" i="19"/>
  <c r="BQ162" i="19"/>
  <c r="BQ167" i="19"/>
  <c r="BQ165" i="19"/>
  <c r="BQ158" i="19"/>
  <c r="BQ166" i="19"/>
  <c r="BQ163" i="19"/>
  <c r="BQ157" i="19"/>
  <c r="BQ161" i="19"/>
  <c r="BQ239" i="19"/>
  <c r="BR157" i="20"/>
  <c r="BR196" i="20"/>
  <c r="BN126" i="19"/>
  <c r="BN127" i="19"/>
  <c r="BQ40" i="19"/>
  <c r="BQ42" i="19" s="1"/>
  <c r="BQ35" i="19"/>
  <c r="BQ34" i="19" s="1"/>
  <c r="BP143" i="19"/>
  <c r="BP182" i="19"/>
  <c r="BP53" i="19"/>
  <c r="BR191" i="21"/>
  <c r="BR152" i="21"/>
  <c r="BR87" i="21"/>
  <c r="BP188" i="19"/>
  <c r="BP149" i="19"/>
  <c r="BP83" i="19"/>
  <c r="BP85" i="21"/>
  <c r="BP86" i="21" s="1"/>
  <c r="BQ186" i="19" l="1"/>
  <c r="BQ147" i="19"/>
  <c r="BQ84" i="21"/>
  <c r="BQ25" i="21"/>
  <c r="BQ27" i="21" s="1"/>
  <c r="BR197" i="20"/>
  <c r="BR20" i="20"/>
  <c r="BQ84" i="20"/>
  <c r="BQ25" i="20"/>
  <c r="BQ27" i="20" s="1"/>
  <c r="BQ83" i="20"/>
  <c r="BQ150" i="19"/>
  <c r="BQ189" i="19"/>
  <c r="BP63" i="19"/>
  <c r="BP60" i="19"/>
  <c r="BP62" i="19"/>
  <c r="BP59" i="19" s="1"/>
  <c r="BP121" i="19" s="1"/>
  <c r="BP152" i="19"/>
  <c r="BQ81" i="19"/>
  <c r="BQ82" i="19" s="1"/>
  <c r="BQ141" i="19"/>
  <c r="BQ180" i="19"/>
  <c r="BQ149" i="19"/>
  <c r="BQ188" i="19"/>
  <c r="BQ83" i="19"/>
  <c r="BQ179" i="19"/>
  <c r="BQ168" i="19"/>
  <c r="BQ38" i="19"/>
  <c r="BQ140" i="19"/>
  <c r="BO66" i="19"/>
  <c r="BO67" i="19" s="1"/>
  <c r="BQ190" i="19"/>
  <c r="BQ151" i="19"/>
  <c r="BQ185" i="19"/>
  <c r="BQ146" i="19"/>
  <c r="BQ68" i="19"/>
  <c r="BR30" i="19"/>
  <c r="BR33" i="19"/>
  <c r="BQ47" i="19"/>
  <c r="BQ44" i="19" s="1"/>
  <c r="BQ120" i="19" s="1"/>
  <c r="BQ45" i="19"/>
  <c r="BQ48" i="19"/>
  <c r="BP191" i="19"/>
  <c r="BP19" i="19"/>
  <c r="BQ81" i="21"/>
  <c r="BQ78" i="21" s="1"/>
  <c r="BQ126" i="21" s="1"/>
  <c r="BQ133" i="21" s="1"/>
  <c r="BQ140" i="21" s="1"/>
  <c r="BQ36" i="19"/>
  <c r="BQ37" i="19" s="1"/>
  <c r="BN130" i="19"/>
  <c r="BN133" i="19"/>
  <c r="BN134" i="19" s="1"/>
  <c r="BN135" i="19" s="1"/>
  <c r="BN136" i="19" s="1"/>
  <c r="BM130" i="19"/>
  <c r="BM133" i="19"/>
  <c r="BM134" i="19" s="1"/>
  <c r="BM135" i="19" s="1"/>
  <c r="BM136" i="19" s="1"/>
  <c r="BR78" i="19"/>
  <c r="BQ143" i="19"/>
  <c r="BQ182" i="19"/>
  <c r="BQ53" i="19"/>
  <c r="BQ148" i="19"/>
  <c r="BQ187" i="19"/>
  <c r="BH51" i="18"/>
  <c r="BH53" i="18" s="1"/>
  <c r="BH59" i="18" s="1"/>
  <c r="BH48" i="18"/>
  <c r="BH49" i="18" s="1"/>
  <c r="BR106" i="19"/>
  <c r="BR109" i="19"/>
  <c r="BR103" i="19"/>
  <c r="BR107" i="19"/>
  <c r="BR104" i="19"/>
  <c r="BR111" i="19"/>
  <c r="BR108" i="19"/>
  <c r="BR110" i="19"/>
  <c r="BR113" i="19"/>
  <c r="BR105" i="19"/>
  <c r="BR112" i="19"/>
  <c r="BR197" i="21"/>
  <c r="BR20" i="21"/>
  <c r="BR16" i="19"/>
  <c r="BR11" i="19" s="1"/>
  <c r="BQ142" i="19"/>
  <c r="BQ181" i="19"/>
  <c r="BP52" i="19"/>
  <c r="BP51" i="19"/>
  <c r="BP29" i="21"/>
  <c r="BP127" i="21" s="1"/>
  <c r="BP134" i="21" s="1"/>
  <c r="BP141" i="21" s="1"/>
  <c r="BQ183" i="19"/>
  <c r="BQ144" i="19"/>
  <c r="BQ184" i="19"/>
  <c r="BQ145" i="19"/>
  <c r="BR74" i="21"/>
  <c r="BR76" i="21" s="1"/>
  <c r="BR68" i="21"/>
  <c r="BR67" i="21"/>
  <c r="BR74" i="20"/>
  <c r="BR76" i="20" s="1"/>
  <c r="BR68" i="20"/>
  <c r="BR67" i="20"/>
  <c r="BO75" i="19"/>
  <c r="BO13" i="19" s="1"/>
  <c r="BO12" i="19" s="1"/>
  <c r="BO77" i="19"/>
  <c r="BR40" i="19" l="1"/>
  <c r="BR42" i="19" s="1"/>
  <c r="BR35" i="19"/>
  <c r="BR34" i="19" s="1"/>
  <c r="BR32" i="19"/>
  <c r="BR29" i="19" s="1"/>
  <c r="BR119" i="19" s="1"/>
  <c r="BQ32" i="21"/>
  <c r="BQ30" i="21"/>
  <c r="BQ14" i="21" s="1"/>
  <c r="BQ13" i="21" s="1"/>
  <c r="BQ86" i="20"/>
  <c r="BQ85" i="20"/>
  <c r="BQ191" i="19"/>
  <c r="BQ19" i="19"/>
  <c r="BQ85" i="21"/>
  <c r="BQ86" i="21"/>
  <c r="BQ152" i="19"/>
  <c r="BQ83" i="21"/>
  <c r="BH63" i="18"/>
  <c r="BH65" i="18" s="1"/>
  <c r="BH71" i="18" s="1"/>
  <c r="BH60" i="18"/>
  <c r="BH61" i="18" s="1"/>
  <c r="BQ30" i="20"/>
  <c r="BQ14" i="20" s="1"/>
  <c r="BQ13" i="20" s="1"/>
  <c r="BQ32" i="20"/>
  <c r="BR79" i="20"/>
  <c r="BR82" i="20"/>
  <c r="BR81" i="20" s="1"/>
  <c r="BR78" i="20" s="1"/>
  <c r="BR127" i="20" s="1"/>
  <c r="BR134" i="20" s="1"/>
  <c r="BR141" i="20" s="1"/>
  <c r="BR69" i="20"/>
  <c r="BR70" i="20" s="1"/>
  <c r="BR31" i="19"/>
  <c r="BO74" i="19"/>
  <c r="BO122" i="19" s="1"/>
  <c r="BR18" i="19"/>
  <c r="BR237" i="19" s="1"/>
  <c r="BR240" i="19" s="1"/>
  <c r="BR241" i="19" s="1"/>
  <c r="BR238" i="19" s="1"/>
  <c r="BR70" i="21"/>
  <c r="BR69" i="21"/>
  <c r="BR61" i="19"/>
  <c r="BR114" i="19"/>
  <c r="BR76" i="19" s="1"/>
  <c r="BP70" i="19"/>
  <c r="BP72" i="19" s="1"/>
  <c r="BP65" i="19"/>
  <c r="BP64" i="19" s="1"/>
  <c r="BR80" i="19"/>
  <c r="BR79" i="19"/>
  <c r="BR79" i="21"/>
  <c r="BR82" i="21"/>
  <c r="BR46" i="19"/>
  <c r="BQ50" i="19"/>
  <c r="BQ49" i="19" s="1"/>
  <c r="BQ55" i="19"/>
  <c r="BQ57" i="19" s="1"/>
  <c r="BQ29" i="21" l="1"/>
  <c r="BQ127" i="21" s="1"/>
  <c r="BQ134" i="21" s="1"/>
  <c r="BQ141" i="21" s="1"/>
  <c r="BP75" i="19"/>
  <c r="BP13" i="19" s="1"/>
  <c r="BP12" i="19" s="1"/>
  <c r="BP77" i="19"/>
  <c r="BP74" i="19" s="1"/>
  <c r="BP122" i="19" s="1"/>
  <c r="BR160" i="19"/>
  <c r="BR164" i="19"/>
  <c r="BR156" i="19"/>
  <c r="BR157" i="19"/>
  <c r="BR167" i="19"/>
  <c r="BR165" i="19"/>
  <c r="BR158" i="19"/>
  <c r="BR163" i="19"/>
  <c r="BR166" i="19"/>
  <c r="BR159" i="19"/>
  <c r="BR161" i="19"/>
  <c r="BR162" i="19"/>
  <c r="BR239" i="19"/>
  <c r="BR81" i="19"/>
  <c r="BR82" i="19" s="1"/>
  <c r="BH73" i="18"/>
  <c r="BH72" i="18"/>
  <c r="BI26" i="18"/>
  <c r="BI29" i="18" s="1"/>
  <c r="BI35" i="18" s="1"/>
  <c r="BO123" i="19"/>
  <c r="BR48" i="19"/>
  <c r="BR45" i="19"/>
  <c r="BR47" i="19"/>
  <c r="BR44" i="19" s="1"/>
  <c r="BR120" i="19" s="1"/>
  <c r="BQ29" i="20"/>
  <c r="BQ124" i="20" s="1"/>
  <c r="BQ131" i="20" s="1"/>
  <c r="BQ138" i="20" s="1"/>
  <c r="BP66" i="19"/>
  <c r="BP67" i="19"/>
  <c r="BQ51" i="19"/>
  <c r="BQ52" i="19" s="1"/>
  <c r="BR83" i="21"/>
  <c r="BR84" i="21"/>
  <c r="BR25" i="21"/>
  <c r="BR27" i="21" s="1"/>
  <c r="BQ60" i="19"/>
  <c r="BQ63" i="19"/>
  <c r="BR81" i="21"/>
  <c r="BR78" i="21" s="1"/>
  <c r="BR126" i="21" s="1"/>
  <c r="BR133" i="21" s="1"/>
  <c r="BR140" i="21" s="1"/>
  <c r="BR84" i="20"/>
  <c r="BR83" i="20" s="1"/>
  <c r="BR25" i="20"/>
  <c r="BR27" i="20" s="1"/>
  <c r="BR36" i="19"/>
  <c r="BR37" i="19" s="1"/>
  <c r="BQ70" i="19" l="1"/>
  <c r="BQ72" i="19" s="1"/>
  <c r="BQ65" i="19"/>
  <c r="BQ62" i="19"/>
  <c r="BQ59" i="19" s="1"/>
  <c r="BQ121" i="19" s="1"/>
  <c r="BR85" i="21"/>
  <c r="BR86" i="21" s="1"/>
  <c r="BR149" i="19"/>
  <c r="BR188" i="19"/>
  <c r="BR83" i="19"/>
  <c r="BR180" i="19"/>
  <c r="BR141" i="19"/>
  <c r="BR183" i="19"/>
  <c r="BR144" i="19"/>
  <c r="BR190" i="19"/>
  <c r="BR151" i="19"/>
  <c r="BR141" i="21"/>
  <c r="BR143" i="19"/>
  <c r="BR182" i="19"/>
  <c r="BR53" i="19"/>
  <c r="BR142" i="19"/>
  <c r="BR181" i="19"/>
  <c r="BR50" i="19"/>
  <c r="BR49" i="19"/>
  <c r="BR55" i="19"/>
  <c r="BR57" i="19" s="1"/>
  <c r="BR185" i="19"/>
  <c r="BR146" i="19"/>
  <c r="BR68" i="19"/>
  <c r="BR30" i="21"/>
  <c r="BR14" i="21" s="1"/>
  <c r="BR13" i="21" s="1"/>
  <c r="BR32" i="21"/>
  <c r="BR29" i="21" s="1"/>
  <c r="BR127" i="21" s="1"/>
  <c r="BR134" i="21" s="1"/>
  <c r="BR189" i="19"/>
  <c r="BR150" i="19"/>
  <c r="BR179" i="19"/>
  <c r="BR168" i="19"/>
  <c r="BR140" i="19"/>
  <c r="BR38" i="19"/>
  <c r="BO126" i="19"/>
  <c r="BO127" i="19"/>
  <c r="BO128" i="19"/>
  <c r="BP123" i="19"/>
  <c r="BR85" i="20"/>
  <c r="BR86" i="20" s="1"/>
  <c r="BR145" i="19"/>
  <c r="BR184" i="19"/>
  <c r="BR186" i="19"/>
  <c r="BR147" i="19"/>
  <c r="BO129" i="19"/>
  <c r="BR30" i="20"/>
  <c r="BR14" i="20" s="1"/>
  <c r="BR13" i="20" s="1"/>
  <c r="BR32" i="20"/>
  <c r="BR29" i="20" s="1"/>
  <c r="BR124" i="20" s="1"/>
  <c r="BR131" i="20" s="1"/>
  <c r="BR138" i="20" s="1"/>
  <c r="BR148" i="19"/>
  <c r="BR187" i="19"/>
  <c r="BI39" i="18"/>
  <c r="BI41" i="18" s="1"/>
  <c r="BI47" i="18" s="1"/>
  <c r="BI36" i="18"/>
  <c r="BI37" i="18" s="1"/>
  <c r="BO130" i="19" l="1"/>
  <c r="BO133" i="19"/>
  <c r="BO134" i="19" s="1"/>
  <c r="BO135" i="19" s="1"/>
  <c r="BO136" i="19" s="1"/>
  <c r="BI51" i="18"/>
  <c r="BI53" i="18" s="1"/>
  <c r="BI59" i="18" s="1"/>
  <c r="BI48" i="18"/>
  <c r="BI49" i="18" s="1"/>
  <c r="BQ66" i="19"/>
  <c r="BQ67" i="19" s="1"/>
  <c r="BP126" i="19"/>
  <c r="BP127" i="19"/>
  <c r="BP128" i="19"/>
  <c r="BR19" i="19"/>
  <c r="BR191" i="19"/>
  <c r="BQ64" i="19"/>
  <c r="BR51" i="19"/>
  <c r="BR52" i="19" s="1"/>
  <c r="BQ75" i="19"/>
  <c r="BQ13" i="19" s="1"/>
  <c r="BQ12" i="19" s="1"/>
  <c r="BQ77" i="19"/>
  <c r="BP129" i="19"/>
  <c r="BR152" i="19"/>
  <c r="BR60" i="19"/>
  <c r="BR63" i="19"/>
  <c r="BR62" i="19" s="1"/>
  <c r="BR59" i="19" s="1"/>
  <c r="BR121" i="19" s="1"/>
  <c r="BP133" i="19" l="1"/>
  <c r="BP134" i="19" s="1"/>
  <c r="BP135" i="19" s="1"/>
  <c r="BP136" i="19" s="1"/>
  <c r="BP130" i="19"/>
  <c r="BI60" i="18"/>
  <c r="BI61" i="18" s="1"/>
  <c r="BI63" i="18"/>
  <c r="BI65" i="18" s="1"/>
  <c r="BI71" i="18" s="1"/>
  <c r="BQ74" i="19"/>
  <c r="BQ122" i="19" s="1"/>
  <c r="BR70" i="19"/>
  <c r="BR72" i="19" s="1"/>
  <c r="BR65" i="19"/>
  <c r="BR64" i="19" s="1"/>
  <c r="BQ123" i="19" l="1"/>
  <c r="BR75" i="19"/>
  <c r="BR13" i="19" s="1"/>
  <c r="BR12" i="19" s="1"/>
  <c r="BR77" i="19"/>
  <c r="BI72" i="18"/>
  <c r="BI73" i="18" s="1"/>
  <c r="BJ26" i="18"/>
  <c r="BJ29" i="18" s="1"/>
  <c r="BJ35" i="18" s="1"/>
  <c r="BR66" i="19"/>
  <c r="BR67" i="19"/>
  <c r="BJ39" i="18" l="1"/>
  <c r="BJ41" i="18" s="1"/>
  <c r="BJ47" i="18" s="1"/>
  <c r="BJ36" i="18"/>
  <c r="BJ37" i="18" s="1"/>
  <c r="BR74" i="19"/>
  <c r="BR122" i="19" s="1"/>
  <c r="BQ126" i="19"/>
  <c r="BQ127" i="19"/>
  <c r="BQ128" i="19"/>
  <c r="BQ129" i="19"/>
  <c r="BQ133" i="19" l="1"/>
  <c r="BQ134" i="19" s="1"/>
  <c r="BQ135" i="19" s="1"/>
  <c r="BQ136" i="19" s="1"/>
  <c r="BQ130" i="19"/>
  <c r="BR123" i="19"/>
  <c r="BJ51" i="18"/>
  <c r="BJ53" i="18" s="1"/>
  <c r="BJ59" i="18" s="1"/>
  <c r="BJ48" i="18"/>
  <c r="BJ49" i="18" s="1"/>
  <c r="BJ60" i="18" l="1"/>
  <c r="BJ61" i="18" s="1"/>
  <c r="BJ63" i="18"/>
  <c r="BJ65" i="18" s="1"/>
  <c r="BJ71" i="18" s="1"/>
  <c r="BR126" i="19"/>
  <c r="BR127" i="19"/>
  <c r="BR128" i="19"/>
  <c r="BR129" i="19"/>
  <c r="BR133" i="19" l="1"/>
  <c r="BR134" i="19" s="1"/>
  <c r="BR135" i="19" s="1"/>
  <c r="BR136" i="19" s="1"/>
  <c r="BR130" i="19"/>
  <c r="BJ72" i="18"/>
  <c r="BJ73" i="18" s="1"/>
  <c r="BK26" i="18"/>
  <c r="BK29" i="18" s="1"/>
  <c r="BK35" i="18" s="1"/>
  <c r="BK39" i="18" l="1"/>
  <c r="BK41" i="18" s="1"/>
  <c r="BK47" i="18" s="1"/>
  <c r="BK36" i="18"/>
  <c r="BK37" i="18" s="1"/>
  <c r="BK51" i="18" l="1"/>
  <c r="BK53" i="18" s="1"/>
  <c r="BK59" i="18" s="1"/>
  <c r="BK48" i="18"/>
  <c r="BK49" i="18" s="1"/>
  <c r="BK60" i="18" l="1"/>
  <c r="BK63" i="18"/>
  <c r="BK65" i="18" s="1"/>
  <c r="BK71" i="18" s="1"/>
  <c r="BK61" i="18"/>
  <c r="BK72" i="18" l="1"/>
  <c r="BK73" i="18" s="1"/>
  <c r="BL26" i="18"/>
  <c r="BL29" i="18" s="1"/>
  <c r="BL35" i="18" s="1"/>
  <c r="BL39" i="18" l="1"/>
  <c r="BL41" i="18" s="1"/>
  <c r="BL47" i="18" s="1"/>
  <c r="BL36" i="18"/>
  <c r="BL37" i="18" s="1"/>
  <c r="BL51" i="18" l="1"/>
  <c r="BL53" i="18" s="1"/>
  <c r="BL59" i="18" s="1"/>
  <c r="BL48" i="18"/>
  <c r="BL49" i="18" s="1"/>
  <c r="BL60" i="18" l="1"/>
  <c r="BL61" i="18" s="1"/>
  <c r="BL63" i="18"/>
  <c r="BL65" i="18" s="1"/>
  <c r="BL71" i="18" s="1"/>
  <c r="BL72" i="18" l="1"/>
  <c r="BL73" i="18" s="1"/>
  <c r="BM26" i="18"/>
  <c r="BM29" i="18" s="1"/>
  <c r="BM35" i="18" s="1"/>
  <c r="BM39" i="18" l="1"/>
  <c r="BM41" i="18" s="1"/>
  <c r="BM47" i="18" s="1"/>
  <c r="BM36" i="18"/>
  <c r="BM37" i="18" s="1"/>
  <c r="BM48" i="18" l="1"/>
  <c r="BM51" i="18"/>
  <c r="BM53" i="18" s="1"/>
  <c r="BM59" i="18" s="1"/>
  <c r="BM49" i="18"/>
  <c r="BM60" i="18" l="1"/>
  <c r="BM63" i="18"/>
  <c r="BM65" i="18" s="1"/>
  <c r="BM71" i="18" s="1"/>
  <c r="BM61" i="18"/>
  <c r="BM72" i="18" l="1"/>
  <c r="BM73" i="18" s="1"/>
  <c r="BN26" i="18"/>
  <c r="BN29" i="18" s="1"/>
  <c r="BN35" i="18" s="1"/>
  <c r="BN39" i="18" l="1"/>
  <c r="BN41" i="18" s="1"/>
  <c r="BN47" i="18" s="1"/>
  <c r="BN36" i="18"/>
  <c r="BN37" i="18" s="1"/>
  <c r="BN51" i="18" l="1"/>
  <c r="BN53" i="18" s="1"/>
  <c r="BN59" i="18" s="1"/>
  <c r="BN48" i="18"/>
  <c r="BN49" i="18" s="1"/>
  <c r="BN60" i="18" l="1"/>
  <c r="BN63" i="18"/>
  <c r="BN65" i="18" s="1"/>
  <c r="BN71" i="18" s="1"/>
  <c r="BN61" i="18"/>
  <c r="BN72" i="18" l="1"/>
  <c r="BN73" i="18" s="1"/>
  <c r="BO26" i="18"/>
  <c r="BO29" i="18" s="1"/>
  <c r="BO35" i="18" s="1"/>
  <c r="BO39" i="18" l="1"/>
  <c r="BO41" i="18" s="1"/>
  <c r="BO47" i="18" s="1"/>
  <c r="BO36" i="18"/>
  <c r="BO37" i="18" s="1"/>
  <c r="BO48" i="18" l="1"/>
  <c r="BO49" i="18" s="1"/>
  <c r="BO51" i="18"/>
  <c r="BO53" i="18" s="1"/>
  <c r="BO59" i="18" s="1"/>
  <c r="BO60" i="18" l="1"/>
  <c r="BO63" i="18"/>
  <c r="BO65" i="18" s="1"/>
  <c r="BO71" i="18" s="1"/>
  <c r="BO61" i="18"/>
  <c r="BO72" i="18" l="1"/>
  <c r="BO73" i="18" s="1"/>
  <c r="BP26" i="18"/>
  <c r="BP29" i="18" s="1"/>
  <c r="BP35" i="18" s="1"/>
  <c r="BP39" i="18" l="1"/>
  <c r="BP41" i="18" s="1"/>
  <c r="BP47" i="18" s="1"/>
  <c r="BP36" i="18"/>
  <c r="BP37" i="18" s="1"/>
  <c r="BP51" i="18" l="1"/>
  <c r="BP53" i="18" s="1"/>
  <c r="BP59" i="18" s="1"/>
  <c r="BP48" i="18"/>
  <c r="BP49" i="18" s="1"/>
  <c r="BP63" i="18" l="1"/>
  <c r="BP65" i="18" s="1"/>
  <c r="BP71" i="18" s="1"/>
  <c r="BP60" i="18"/>
  <c r="BP61" i="18" s="1"/>
  <c r="BP72" i="18" l="1"/>
  <c r="BP73" i="18" s="1"/>
  <c r="BQ26" i="18"/>
  <c r="BQ29" i="18" s="1"/>
  <c r="BQ35" i="18" s="1"/>
  <c r="BQ36" i="18" l="1"/>
  <c r="BQ37" i="18" s="1"/>
  <c r="BQ39" i="18"/>
  <c r="BQ41" i="18" s="1"/>
  <c r="BQ47" i="18" s="1"/>
  <c r="BQ51" i="18" l="1"/>
  <c r="BQ53" i="18" s="1"/>
  <c r="BQ59" i="18" s="1"/>
  <c r="BQ48" i="18"/>
  <c r="BQ49" i="18" s="1"/>
  <c r="BQ63" i="18" l="1"/>
  <c r="BQ65" i="18" s="1"/>
  <c r="BQ71" i="18" s="1"/>
  <c r="BQ60" i="18"/>
  <c r="BQ61" i="18" s="1"/>
  <c r="BQ72" i="18" l="1"/>
  <c r="BQ73" i="18" s="1"/>
  <c r="BR26" i="18"/>
  <c r="BR29" i="18" s="1"/>
  <c r="BR35" i="18" s="1"/>
  <c r="BR36" i="18" l="1"/>
  <c r="BR37" i="18" s="1"/>
  <c r="BR39" i="18"/>
  <c r="BR41" i="18" s="1"/>
  <c r="BR47" i="18" s="1"/>
  <c r="BR51" i="18" l="1"/>
  <c r="BR53" i="18" s="1"/>
  <c r="BR59" i="18" s="1"/>
  <c r="BR48" i="18"/>
  <c r="BR49" i="18" s="1"/>
  <c r="BR63" i="18" l="1"/>
  <c r="BR65" i="18" s="1"/>
  <c r="BR71" i="18" s="1"/>
  <c r="BR60" i="18"/>
  <c r="BR61" i="18" s="1"/>
  <c r="BR72" i="18" l="1"/>
  <c r="BR73" i="1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tc={0F9EC47E-DC69-4532-B18B-4546385C7269}</author>
    <author>tc={D672BA8A-0B41-4497-BBFC-A8D8CA9C568F}</author>
    <author>tc={DB9F99CB-DFAE-4D1A-9CD6-B9D8B78B569E}</author>
    <author>tc={DC14F465-8DD7-4C04-AAFF-41A8869BD3A9}</author>
    <author>tc={996CEFBF-F4FB-44D9-88EA-3E157D7C3E93}</author>
    <author>tc={87DEF00A-1D26-4713-AF22-46FDC4AA1165}</author>
    <author>tc={15AE01E4-58B9-4C95-A96F-FC56E57EC6DE}</author>
    <author>tc={21C68E22-47B2-4C03-A130-77B8056C7C88}</author>
    <author>tc={80AA3097-CF28-4F39-9E73-8FF993E42A09}</author>
    <author>tc={14A45F0E-081C-4C5A-BE2D-D2B1BF69C7DB}</author>
    <author>tc={DC5F924A-55E0-4034-93D3-BD173A41058F}</author>
    <author>tc={C2A9B2C6-BC46-4458-8BF5-ACF754B3043E}</author>
    <author>tc={52C2BFA4-CF05-45D1-BBCE-C974187CA7CD}</author>
  </authors>
  <commentList>
    <comment ref="A10" authorId="0" shapeId="0" xr:uid="{0F9EC47E-DC69-4532-B18B-4546385C7269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access to imports data.</t>
      </text>
    </comment>
    <comment ref="A16" authorId="1" shapeId="0" xr:uid="{D672BA8A-0B41-4497-BBFC-A8D8CA9C568F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below needs updating</t>
      </text>
    </comment>
    <comment ref="A33" authorId="2" shapeId="0" xr:uid="{DB9F99CB-DFAE-4D1A-9CD6-B9D8B78B569E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copied across from Feed Grains Yearbook Tables - 2024 AS edit - File located in C:\Users\anthony.speight\OneDrive - Fastmarkets Global Ltd\TJTeam - Documents\Soybean Spreadsheets\Misc Data\AS edits</t>
      </text>
    </comment>
    <comment ref="A35" authorId="3" shapeId="0" xr:uid="{DC14F465-8DD7-4C04-AAFF-41A8869BD3A9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copied from USDA NASS US Barley stocks since 1975 - file location: &lt;C:\Users\anthony.speight\OneDrive - Fastmarkets Global Ltd\TJTeam - Documents\Soybean Spreadsheets\Misc Data\AS&gt; edits</t>
      </text>
    </comment>
    <comment ref="A50" authorId="4" shapeId="0" xr:uid="{996CEFBF-F4FB-44D9-88EA-3E157D7C3E93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copied across from Feed Grains Yearbook Tables - 2024 AS edit - File located in C:\Users\anthony.speight\OneDrive - Fastmarkets Global Ltd\TJTeam - Documents\Soybean Spreadsheets\Misc Data\AS edits</t>
      </text>
    </comment>
    <comment ref="A52" authorId="5" shapeId="0" xr:uid="{87DEF00A-1D26-4713-AF22-46FDC4AA1165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copied from USDA NASS US Barley stocks since 1975 - file location: &lt;C:\Users\anthony.speight\OneDrive - Fastmarkets Global Ltd\TJTeam - Documents\Soybean Spreadsheets\Misc Data\AS&gt; edits</t>
      </text>
    </comment>
    <comment ref="A66" authorId="6" shapeId="0" xr:uid="{15AE01E4-58B9-4C95-A96F-FC56E57EC6DE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copied across from Feed Grains Yearbook Tables - 2024 AS edit - File located in C:\Users\anthony.speight\OneDrive - Fastmarkets Global Ltd\TJTeam - Documents\Soybean Spreadsheets\Misc Data\AS edits</t>
      </text>
    </comment>
    <comment ref="A68" authorId="7" shapeId="0" xr:uid="{21C68E22-47B2-4C03-A130-77B8056C7C88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copied from USDA NASS US Barley stocks since 1975 - file location: &lt;C:\Users\anthony.speight\OneDrive - Fastmarkets Global Ltd\TJTeam - Documents\Soybean Spreadsheets\Misc Data\AS&gt; edits</t>
      </text>
    </comment>
    <comment ref="A82" authorId="8" shapeId="0" xr:uid="{80AA3097-CF28-4F39-9E73-8FF993E42A09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copied across from Feed Grains Yearbook Tables - 2024 AS edit - File located in C:\Users\anthony.speight\OneDrive - Fastmarkets Global Ltd\TJTeam - Documents\Soybean Spreadsheets\Misc Data\AS edits</t>
      </text>
    </comment>
    <comment ref="A84" authorId="9" shapeId="0" xr:uid="{14A45F0E-081C-4C5A-BE2D-D2B1BF69C7DB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copied from USDA NASS US Barley stocks since 1975 - file location: &lt;C:\Users\anthony.speight\OneDrive - Fastmarkets Global Ltd\TJTeam - Documents\Soybean Spreadsheets\Misc Data\AS&gt; edits</t>
      </text>
    </comment>
    <comment ref="A90" authorId="10" shapeId="0" xr:uid="{DC5F924A-55E0-4034-93D3-BD173A41058F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Completed 21 05 linked to USFgTrade ss</t>
      </text>
    </comment>
    <comment ref="A106" authorId="11" shapeId="0" xr:uid="{C2A9B2C6-BC46-4458-8BF5-ACF754B3043E}">
      <text>
        <t>[Threaded comment]
Your version of Excel allows you to read this threaded comment; however, any edits to it will get removed if the file is opened in a newer version of Excel. Learn more: https://go.microsoft.com/fwlink/?linkid=870924
Comment:
    Finished linking to usfg trade</t>
      </text>
    </comment>
    <comment ref="A249" authorId="12" shapeId="0" xr:uid="{52C2BFA4-CF05-45D1-BBCE-C974187CA7CD}">
      <text>
        <t>[Threaded comment]
Your version of Excel allows you to read this threaded comment; however, any edits to it will get removed if the file is opened in a newer version of Excel. Learn more: https://go.microsoft.com/fwlink/?linkid=870924
Comment:
    EIA data nothing on Barley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tc={43E7A444-571F-4AE6-A613-9B97C560A573}</author>
    <author>tc={BECFBAFF-0CB5-49D8-84AA-A220F51452D1}</author>
    <author>tc={DFF4C657-6F59-452B-B064-0D3D295D4D6F}</author>
    <author>tc={5DD1C0C4-D5AB-46D8-9549-0AA708DF3C8C}</author>
    <author>tc={4DBF97DD-18F1-48F1-829F-F6E724ECCF5D}</author>
    <author>tc={46F30808-DA5C-4703-ABB9-08E41442CEA3}</author>
    <author>tc={15F505EC-05AA-4171-9861-B89BF7B4FCE8}</author>
    <author>tc={E6B7ED3E-BDE8-4ADB-8897-9F5003D9B12C}</author>
    <author>tc={967BBDAF-ADE9-4CA5-92C6-12AE0147B4A4}</author>
    <author>tc={88670D19-8FEC-4FD1-83CA-26AF2990C57D}</author>
    <author>tc={738195E5-2D52-46EB-B314-79CBD543BCF0}</author>
    <author>tc={3E5DFBCC-EEB2-4A69-ACEA-3FE588AD9063}</author>
    <author>tc={F4BB61D3-9E08-44E6-A9F1-B91B1E81F391}</author>
    <author>tc={D6B1FE67-7A38-4C20-8C8A-D9EFAD19C8C4}</author>
  </authors>
  <commentList>
    <comment ref="A10" authorId="0" shapeId="0" xr:uid="{43E7A444-571F-4AE6-A613-9B97C560A573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access to imports data.</t>
      </text>
    </comment>
    <comment ref="A16" authorId="1" shapeId="0" xr:uid="{BECFBAFF-0CB5-49D8-84AA-A220F51452D1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below needs updating</t>
      </text>
    </comment>
    <comment ref="A33" authorId="2" shapeId="0" xr:uid="{DFF4C657-6F59-452B-B064-0D3D295D4D6F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copied across from Feed Grains Yearbook Tables - 2024 AS edit - File located in C:\Users\anthony.speight\OneDrive - Fastmarkets Global Ltd\TJTeam - Documents\Soybean Spreadsheets\Misc Data\AS edits</t>
      </text>
    </comment>
    <comment ref="A35" authorId="3" shapeId="0" xr:uid="{5DD1C0C4-D5AB-46D8-9549-0AA708DF3C8C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copied from USDA NASS US Barley stocks since 1975 - file location: &lt;C:\Users\anthony.speight\OneDrive - Fastmarkets Global Ltd\TJTeam - Documents\Soybean Spreadsheets\Misc Data\AS&gt; edits</t>
      </text>
    </comment>
    <comment ref="A50" authorId="4" shapeId="0" xr:uid="{4DBF97DD-18F1-48F1-829F-F6E724ECCF5D}">
      <text>
        <t>[Threaded comment]
Your version of Excel allows you to read this threaded comment; however, any edits to it will get removed if the file is opened in a newer version of Excel. Learn more: https://go.microsoft.com/fwlink/?linkid=870924
Comment:
    Ending stocks</t>
      </text>
    </comment>
    <comment ref="A52" authorId="5" shapeId="0" xr:uid="{46F30808-DA5C-4703-ABB9-08E41442CEA3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copied from USDA NASS US Barley stocks since 1975 - file location: &lt;C:\Users\anthony.speight\OneDrive - Fastmarkets Global Ltd\TJTeam - Documents\Soybean Spreadsheets\Misc Data\AS&gt; edits</t>
      </text>
    </comment>
    <comment ref="A66" authorId="6" shapeId="0" xr:uid="{15F505EC-05AA-4171-9861-B89BF7B4FCE8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copied across from Feed Grains Yearbook Tables - 2024 AS edit - File located in C:\Users\anthony.speight\OneDrive - Fastmarkets Global Ltd\TJTeam - Documents\Soybean Spreadsheets\Misc Data\AS edits</t>
      </text>
    </comment>
    <comment ref="A68" authorId="7" shapeId="0" xr:uid="{E6B7ED3E-BDE8-4ADB-8897-9F5003D9B12C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copied from USDA NASS US Barley stocks since 1975 - file location: &lt;C:\Users\anthony.speight\OneDrive - Fastmarkets Global Ltd\TJTeam - Documents\Soybean Spreadsheets\Misc Data\AS&gt; edits</t>
      </text>
    </comment>
    <comment ref="A82" authorId="8" shapeId="0" xr:uid="{967BBDAF-ADE9-4CA5-92C6-12AE0147B4A4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copied across from Feed Grains Yearbook Tables - 2024 AS edit - File located in C:\Users\anthony.speight\OneDrive - Fastmarkets Global Ltd\TJTeam - Documents\Soybean Spreadsheets\Misc Data\AS edits</t>
      </text>
    </comment>
    <comment ref="A84" authorId="9" shapeId="0" xr:uid="{88670D19-8FEC-4FD1-83CA-26AF2990C57D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copied from USDA NASS US Barley stocks since 1975 - file location: &lt;C:\Users\anthony.speight\OneDrive - Fastmarkets Global Ltd\TJTeam - Documents\Soybean Spreadsheets\Misc Data\AS&gt; edits</t>
      </text>
    </comment>
    <comment ref="A90" authorId="10" shapeId="0" xr:uid="{738195E5-2D52-46EB-B314-79CBD543BCF0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Completed 21 05 linked to USFgTrade ss</t>
      </text>
    </comment>
    <comment ref="A106" authorId="11" shapeId="0" xr:uid="{3E5DFBCC-EEB2-4A69-ACEA-3FE588AD9063}">
      <text>
        <t>[Threaded comment]
Your version of Excel allows you to read this threaded comment; however, any edits to it will get removed if the file is opened in a newer version of Excel. Learn more: https://go.microsoft.com/fwlink/?linkid=870924
Comment:
    Finished linking to usfg trade</t>
      </text>
    </comment>
    <comment ref="A144" authorId="12" shapeId="0" xr:uid="{F4BB61D3-9E08-44E6-A9F1-B91B1E81F391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Needs updating</t>
      </text>
    </comment>
    <comment ref="A249" authorId="13" shapeId="0" xr:uid="{D6B1FE67-7A38-4C20-8C8A-D9EFAD19C8C4}">
      <text>
        <t>[Threaded comment]
Your version of Excel allows you to read this threaded comment; however, any edits to it will get removed if the file is opened in a newer version of Excel. Learn more: https://go.microsoft.com/fwlink/?linkid=870924
Comment:
    EIA data nothing on Barley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<sst xmlns="http://schemas.openxmlformats.org/spreadsheetml/2006/main" count="1400" uniqueCount="365">
  <si>
    <t>U.S. CORN SUPPLY AND DEMAND (Million Bushels/Million Acres)</t>
  </si>
  <si>
    <t>pull from crop production report for production and harvested area.</t>
  </si>
  <si>
    <t>21/22</t>
  </si>
  <si>
    <t>22/23</t>
  </si>
  <si>
    <t>23/24</t>
  </si>
  <si>
    <t>24/25</t>
  </si>
  <si>
    <t>USDA</t>
  </si>
  <si>
    <t>Fastmarkets</t>
  </si>
  <si>
    <t>Change from July</t>
  </si>
  <si>
    <t>18/19</t>
  </si>
  <si>
    <t>19/20</t>
  </si>
  <si>
    <t>20/21</t>
  </si>
  <si>
    <t>Planted Acres</t>
  </si>
  <si>
    <t>Harvest Acres</t>
  </si>
  <si>
    <t>Yield</t>
  </si>
  <si>
    <r>
      <t xml:space="preserve">Beginning Stocks </t>
    </r>
    <r>
      <rPr>
        <b/>
        <sz val="10"/>
        <color theme="1"/>
        <rFont val="Arial Narrow"/>
        <family val="2"/>
      </rPr>
      <t>(September 1)</t>
    </r>
  </si>
  <si>
    <t>Production</t>
  </si>
  <si>
    <t>Imports</t>
  </si>
  <si>
    <t xml:space="preserve">  Total Supply</t>
  </si>
  <si>
    <t>Domestic Use</t>
  </si>
  <si>
    <t>Feed &amp; Residual</t>
  </si>
  <si>
    <t>Food/Seed/Industrial</t>
  </si>
  <si>
    <t xml:space="preserve">  Ethanol for Fuel</t>
  </si>
  <si>
    <t>Exports</t>
  </si>
  <si>
    <t xml:space="preserve">  Total Use</t>
  </si>
  <si>
    <r>
      <t xml:space="preserve">Ending Stocks </t>
    </r>
    <r>
      <rPr>
        <b/>
        <sz val="10"/>
        <color theme="1"/>
        <rFont val="Arial Narrow"/>
        <family val="2"/>
      </rPr>
      <t>(August 31)</t>
    </r>
  </si>
  <si>
    <t>Stocks/Use</t>
  </si>
  <si>
    <t>Farm Price ($/bu.)</t>
  </si>
  <si>
    <t>The Jacobsen</t>
  </si>
  <si>
    <t>Previous Record Yield/USDA Imports/Demand</t>
  </si>
  <si>
    <t>Previous Record Yield/The Jacobsen Imports/Demand</t>
  </si>
  <si>
    <t>Previous Record Yield/Modified Demand</t>
  </si>
  <si>
    <t>USDA Yield +1 Percent</t>
  </si>
  <si>
    <t>USDA Yield +2 Percent</t>
  </si>
  <si>
    <t>USDA Yield +2.5 Percent</t>
  </si>
  <si>
    <t>USDA Yield -1 Percent</t>
  </si>
  <si>
    <t>USDA Yield -2 Percent</t>
  </si>
  <si>
    <t>USDA Yield -2.5 Percent</t>
  </si>
  <si>
    <t>USDA Yield vs. Max 5-Year Demand</t>
  </si>
  <si>
    <t>USDA Yield vs. Min 5-Year Demand</t>
  </si>
  <si>
    <t>Harvested Acreage</t>
  </si>
  <si>
    <t>Total Supply</t>
  </si>
  <si>
    <t>Feed and Residual</t>
  </si>
  <si>
    <t>FSI</t>
  </si>
  <si>
    <t xml:space="preserve">  Ethanol Production</t>
  </si>
  <si>
    <t>Total Demand</t>
  </si>
  <si>
    <t>Ending Stocks</t>
  </si>
  <si>
    <t>Stocks-to-Use</t>
  </si>
  <si>
    <t>Implied Price</t>
  </si>
  <si>
    <t>Implied Ethanol Use</t>
  </si>
  <si>
    <t>Ethanol Consumption</t>
  </si>
  <si>
    <t>Gasoline Consumption mmbbl/day</t>
  </si>
  <si>
    <t>2021/22</t>
  </si>
  <si>
    <t>EMTS Ethanol Production</t>
  </si>
  <si>
    <t>Delta to Gasoline Consumption Driven Production Predictions</t>
  </si>
  <si>
    <t>Corn Consumption</t>
  </si>
  <si>
    <t>Jan</t>
  </si>
  <si>
    <t>Feb</t>
  </si>
  <si>
    <t>Mar</t>
  </si>
  <si>
    <t>Jacobsen Ethanol</t>
  </si>
  <si>
    <t>Apr</t>
  </si>
  <si>
    <t>Jacobsen Corn</t>
  </si>
  <si>
    <t>May</t>
  </si>
  <si>
    <t>Jun</t>
  </si>
  <si>
    <t>2020/21</t>
  </si>
  <si>
    <t>Jul</t>
  </si>
  <si>
    <t>EMTS/Jake Ethanol</t>
  </si>
  <si>
    <t>Aug</t>
  </si>
  <si>
    <t>Jake Corn</t>
  </si>
  <si>
    <t>Sep</t>
  </si>
  <si>
    <t>Oct</t>
  </si>
  <si>
    <t>Nov</t>
  </si>
  <si>
    <t>Dec</t>
  </si>
  <si>
    <t>Marketing-Year Chart Data</t>
  </si>
  <si>
    <t>Ethanol Production</t>
  </si>
  <si>
    <t>Corn Grind</t>
  </si>
  <si>
    <t>2019/20</t>
  </si>
  <si>
    <t>2022/23</t>
  </si>
  <si>
    <t xml:space="preserve">75/76 </t>
  </si>
  <si>
    <t xml:space="preserve">76/77 </t>
  </si>
  <si>
    <t xml:space="preserve">77/78 </t>
  </si>
  <si>
    <t xml:space="preserve">78/79 </t>
  </si>
  <si>
    <t xml:space="preserve">79/80 </t>
  </si>
  <si>
    <t xml:space="preserve">80/81 </t>
  </si>
  <si>
    <t xml:space="preserve">81/82 </t>
  </si>
  <si>
    <t xml:space="preserve">82/83 </t>
  </si>
  <si>
    <t xml:space="preserve">83/84 </t>
  </si>
  <si>
    <t xml:space="preserve">84/85 </t>
  </si>
  <si>
    <t xml:space="preserve">85/86 </t>
  </si>
  <si>
    <t xml:space="preserve">86/87 </t>
  </si>
  <si>
    <t xml:space="preserve">87/88 </t>
  </si>
  <si>
    <t xml:space="preserve">88/89 </t>
  </si>
  <si>
    <t xml:space="preserve">89/90 </t>
  </si>
  <si>
    <t xml:space="preserve">90/91 </t>
  </si>
  <si>
    <t xml:space="preserve">91/92 </t>
  </si>
  <si>
    <t xml:space="preserve">92/93 </t>
  </si>
  <si>
    <t xml:space="preserve">93/94 </t>
  </si>
  <si>
    <t xml:space="preserve">94/95 </t>
  </si>
  <si>
    <t xml:space="preserve">95/96 </t>
  </si>
  <si>
    <t xml:space="preserve">96/97 </t>
  </si>
  <si>
    <t xml:space="preserve">97/98 </t>
  </si>
  <si>
    <t xml:space="preserve">98/99 </t>
  </si>
  <si>
    <t xml:space="preserve">99/00 </t>
  </si>
  <si>
    <t xml:space="preserve">00/01 </t>
  </si>
  <si>
    <t xml:space="preserve">01/02 </t>
  </si>
  <si>
    <t xml:space="preserve">02/03 </t>
  </si>
  <si>
    <t xml:space="preserve">03/04 </t>
  </si>
  <si>
    <t xml:space="preserve">04/05 </t>
  </si>
  <si>
    <t xml:space="preserve">05/06 </t>
  </si>
  <si>
    <t xml:space="preserve">06/07 </t>
  </si>
  <si>
    <t xml:space="preserve">07/08 </t>
  </si>
  <si>
    <t xml:space="preserve">08/09 </t>
  </si>
  <si>
    <t xml:space="preserve">09/10 </t>
  </si>
  <si>
    <t xml:space="preserve">10/11 </t>
  </si>
  <si>
    <t xml:space="preserve">11/12 </t>
  </si>
  <si>
    <t xml:space="preserve">12/13 </t>
  </si>
  <si>
    <t xml:space="preserve">13/14 </t>
  </si>
  <si>
    <t xml:space="preserve">14/15 </t>
  </si>
  <si>
    <t xml:space="preserve">15/16 </t>
  </si>
  <si>
    <t xml:space="preserve">16/17 </t>
  </si>
  <si>
    <t xml:space="preserve">17/18 </t>
  </si>
  <si>
    <t xml:space="preserve">18/19 </t>
  </si>
  <si>
    <t>25/26</t>
  </si>
  <si>
    <t>26/27</t>
  </si>
  <si>
    <t>27/28</t>
  </si>
  <si>
    <t>28/29</t>
  </si>
  <si>
    <t>29/30</t>
  </si>
  <si>
    <t>30/31</t>
  </si>
  <si>
    <t>31/32</t>
  </si>
  <si>
    <t>32/33</t>
  </si>
  <si>
    <t>33/34</t>
  </si>
  <si>
    <t>34/35</t>
  </si>
  <si>
    <t>35/36</t>
  </si>
  <si>
    <t>36/37</t>
  </si>
  <si>
    <t>37/38</t>
  </si>
  <si>
    <t>38/39</t>
  </si>
  <si>
    <t>39/40</t>
  </si>
  <si>
    <t>40/41</t>
  </si>
  <si>
    <t>41/42</t>
  </si>
  <si>
    <t>42/43</t>
  </si>
  <si>
    <t>43/44</t>
  </si>
  <si>
    <t>Harvested Area</t>
  </si>
  <si>
    <t>Harvested Percent</t>
  </si>
  <si>
    <t>Ethanol Production (bil gal)</t>
  </si>
  <si>
    <t>Futures Price ($/bu.)</t>
  </si>
  <si>
    <t>Bold numbers are Jacobsen Projections</t>
  </si>
  <si>
    <t>U.S. CORN QUARTERLY SUPPLY AND DEMAND</t>
  </si>
  <si>
    <t>September - November Supply</t>
  </si>
  <si>
    <t>Beginning Stocks (September 1)</t>
  </si>
  <si>
    <t xml:space="preserve">  Q1 Total Supply</t>
  </si>
  <si>
    <t>September - November Use</t>
  </si>
  <si>
    <t xml:space="preserve">Exports </t>
  </si>
  <si>
    <t xml:space="preserve">  Q1 Total Use</t>
  </si>
  <si>
    <t>Revision</t>
  </si>
  <si>
    <t>Yr-Yr</t>
  </si>
  <si>
    <t>Stocks (November 30)</t>
  </si>
  <si>
    <t xml:space="preserve">  On-Farm Stocks</t>
  </si>
  <si>
    <t xml:space="preserve">  Commercial Stocks</t>
  </si>
  <si>
    <t>December - February Supply</t>
  </si>
  <si>
    <t>Beginning Stocks (December 1)</t>
  </si>
  <si>
    <t xml:space="preserve">  Q2 Total Supply</t>
  </si>
  <si>
    <t>December - February Use</t>
  </si>
  <si>
    <t xml:space="preserve">  Q2 Total Use</t>
  </si>
  <si>
    <t>Stocks (February 28)</t>
  </si>
  <si>
    <t>March - May Supply</t>
  </si>
  <si>
    <t>Beginning Stocks (March 1)</t>
  </si>
  <si>
    <t xml:space="preserve">  Q3 Total Supply</t>
  </si>
  <si>
    <t>March - May Use</t>
  </si>
  <si>
    <t>% of production owned by farmers</t>
  </si>
  <si>
    <t>Delta to Forecast</t>
  </si>
  <si>
    <t xml:space="preserve">  Q3 Total Use</t>
  </si>
  <si>
    <t>Stocks (May 31)</t>
  </si>
  <si>
    <t>June - August Supply</t>
  </si>
  <si>
    <t>% of total stocks owned by farmers</t>
  </si>
  <si>
    <t>Beginning Stocks (June 1)</t>
  </si>
  <si>
    <t xml:space="preserve">  Q4 Total Supply</t>
  </si>
  <si>
    <t>June - August Use</t>
  </si>
  <si>
    <t>Equation derived Q4 Feed and Residual Forecast</t>
  </si>
  <si>
    <t xml:space="preserve">  Q4 Total Use</t>
  </si>
  <si>
    <t>Stocks (August 31)</t>
  </si>
  <si>
    <t>CORN IMPORTS</t>
  </si>
  <si>
    <t>USDA Imports</t>
  </si>
  <si>
    <t>September</t>
  </si>
  <si>
    <t>Q1</t>
  </si>
  <si>
    <t>October</t>
  </si>
  <si>
    <t>Q2</t>
  </si>
  <si>
    <t>November</t>
  </si>
  <si>
    <t>HS Codes</t>
  </si>
  <si>
    <t>Q3</t>
  </si>
  <si>
    <t>December</t>
  </si>
  <si>
    <t>Q4</t>
  </si>
  <si>
    <t>January</t>
  </si>
  <si>
    <t xml:space="preserve">  Total</t>
  </si>
  <si>
    <t>February</t>
  </si>
  <si>
    <t>March</t>
  </si>
  <si>
    <t>April</t>
  </si>
  <si>
    <t>June</t>
  </si>
  <si>
    <t>July</t>
  </si>
  <si>
    <t>August</t>
  </si>
  <si>
    <t>CORN EXPORTS</t>
  </si>
  <si>
    <t>USDA Exports</t>
  </si>
  <si>
    <t>Inspections</t>
  </si>
  <si>
    <t>Forecast</t>
  </si>
  <si>
    <t>CORN FEED AND RESIDUAL (million bushels)</t>
  </si>
  <si>
    <t>Monthly Feed Grains Outlook Data File</t>
  </si>
  <si>
    <t>USDA Feed and Residual</t>
  </si>
  <si>
    <t>September - November</t>
  </si>
  <si>
    <t>Sep/Nov</t>
  </si>
  <si>
    <t>December - February</t>
  </si>
  <si>
    <t>Dec/Feb</t>
  </si>
  <si>
    <t>March - May</t>
  </si>
  <si>
    <t>Mar/May</t>
  </si>
  <si>
    <t>June - August</t>
  </si>
  <si>
    <t>Jun/Aug</t>
  </si>
  <si>
    <t>Delta</t>
  </si>
  <si>
    <t>PERCENT OF TOTAL</t>
  </si>
  <si>
    <t>CUMULATIVE PERCENT</t>
  </si>
  <si>
    <t>CORN FOOD, SEED, AND INDUSTRIAL USE (million bushels)</t>
  </si>
  <si>
    <t xml:space="preserve">  HFCS</t>
  </si>
  <si>
    <t xml:space="preserve">  Glucose and Dextrose</t>
  </si>
  <si>
    <t xml:space="preserve">  Starch</t>
  </si>
  <si>
    <t xml:space="preserve">  Fuel Alcohol</t>
  </si>
  <si>
    <t xml:space="preserve">  Beverage Alcohol</t>
  </si>
  <si>
    <t xml:space="preserve">  Cereal</t>
  </si>
  <si>
    <t xml:space="preserve">  Seed</t>
  </si>
  <si>
    <t xml:space="preserve">    Total</t>
  </si>
  <si>
    <t>September - August</t>
  </si>
  <si>
    <t>CORN FUTURES</t>
  </si>
  <si>
    <t xml:space="preserve">  Average</t>
  </si>
  <si>
    <t>STU Implied ('93/94)</t>
  </si>
  <si>
    <t>Delta to STU</t>
  </si>
  <si>
    <t>STU Implied ('07/08)</t>
  </si>
  <si>
    <t>CORN CASH PRICES</t>
  </si>
  <si>
    <t>Ag Prices Report Published on last day in September</t>
  </si>
  <si>
    <t>FARMER MARKETINGS</t>
  </si>
  <si>
    <t>Farmer Marketings</t>
  </si>
  <si>
    <t>Corn</t>
  </si>
  <si>
    <t>Soybean</t>
  </si>
  <si>
    <t>Wheat</t>
  </si>
  <si>
    <t>Total</t>
  </si>
  <si>
    <t>Cash Prices</t>
  </si>
  <si>
    <r>
      <t>U.S. SORGHUM SUPPLY AND DEMAND</t>
    </r>
    <r>
      <rPr>
        <b/>
        <sz val="10"/>
        <color theme="0"/>
        <rFont val="Arial Narrow"/>
        <family val="2"/>
      </rPr>
      <t xml:space="preserve"> (million bushels/million acres)</t>
    </r>
  </si>
  <si>
    <t>Ending Stocks (August 31)</t>
  </si>
  <si>
    <t>Bold numbers are Fastmarkets Projections</t>
  </si>
  <si>
    <t>U.S. SORGHUM QUARTERLY SUPPLY AND DEMAND</t>
  </si>
  <si>
    <t>Total Stocks</t>
  </si>
  <si>
    <t>Governmental Stocks</t>
  </si>
  <si>
    <t>Non-Governmental Stocks (November 30)</t>
  </si>
  <si>
    <t>CCC Stocks</t>
  </si>
  <si>
    <t>Non-Governmental Stocks (February 28)</t>
  </si>
  <si>
    <t xml:space="preserve">  Off-Farm Stocks</t>
  </si>
  <si>
    <t>Non-Governmental Stocks (May 31)</t>
  </si>
  <si>
    <t>Non-Governmental Stocks (August 31)</t>
  </si>
  <si>
    <t>SORGHUM IMPORTS</t>
  </si>
  <si>
    <t>SORGHUM EXPORTS</t>
  </si>
  <si>
    <t>SORGHUM FEED AND RESIDUAL (million bushels)</t>
  </si>
  <si>
    <t>SORGHUM CASH PRICE</t>
  </si>
  <si>
    <t>($/cwt)</t>
  </si>
  <si>
    <t>($/bu)</t>
  </si>
  <si>
    <t>SORGHUM/CORN FARM PRICE RATIO</t>
  </si>
  <si>
    <t>SORGHUM</t>
  </si>
  <si>
    <t>Quarterly Marketings</t>
  </si>
  <si>
    <t>Sep-Nov</t>
  </si>
  <si>
    <t xml:space="preserve">  September</t>
  </si>
  <si>
    <t xml:space="preserve">  October</t>
  </si>
  <si>
    <t xml:space="preserve">  November</t>
  </si>
  <si>
    <t>Dec-Feb</t>
  </si>
  <si>
    <t xml:space="preserve">  December</t>
  </si>
  <si>
    <t xml:space="preserve">  January</t>
  </si>
  <si>
    <t xml:space="preserve">  February</t>
  </si>
  <si>
    <t>Mar-May</t>
  </si>
  <si>
    <t xml:space="preserve">  March</t>
  </si>
  <si>
    <t xml:space="preserve">  April</t>
  </si>
  <si>
    <t xml:space="preserve">  May</t>
  </si>
  <si>
    <t>Jun-Aug</t>
  </si>
  <si>
    <t xml:space="preserve">  June</t>
  </si>
  <si>
    <t xml:space="preserve">  July</t>
  </si>
  <si>
    <t xml:space="preserve">  August</t>
  </si>
  <si>
    <t>Corn Use</t>
  </si>
  <si>
    <t>Corn Stocks</t>
  </si>
  <si>
    <t>Corn Stocks -to-Use</t>
  </si>
  <si>
    <t>Corn Price</t>
  </si>
  <si>
    <t>Sorghum Stocks-to-Use</t>
  </si>
  <si>
    <t>Sorghum Price</t>
  </si>
  <si>
    <t>STU Ratio</t>
  </si>
  <si>
    <t>Price Ratio</t>
  </si>
  <si>
    <r>
      <t>Sorghum Used in Ethanol Production</t>
    </r>
    <r>
      <rPr>
        <b/>
        <sz val="8"/>
        <color theme="1"/>
        <rFont val="Aptos Display"/>
        <family val="2"/>
      </rPr>
      <t xml:space="preserve"> (million bushels)</t>
    </r>
  </si>
  <si>
    <r>
      <t>U.S. BARLEY SUPPLY AND DEMAND</t>
    </r>
    <r>
      <rPr>
        <b/>
        <sz val="10"/>
        <color theme="0"/>
        <rFont val="Arial Narrow"/>
        <family val="2"/>
      </rPr>
      <t xml:space="preserve"> (million bushels/million acres)</t>
    </r>
    <r>
      <rPr>
        <b/>
        <sz val="22"/>
        <color theme="0"/>
        <rFont val="Arial Narrow"/>
        <family val="2"/>
      </rPr>
      <t xml:space="preserve"> </t>
    </r>
    <r>
      <rPr>
        <b/>
        <sz val="10"/>
        <color theme="0"/>
        <rFont val="Arial Narrow"/>
        <family val="2"/>
      </rPr>
      <t>MY Jun to May</t>
    </r>
  </si>
  <si>
    <t>[1] Planted Acres</t>
  </si>
  <si>
    <t>[2] Harvest Acres</t>
  </si>
  <si>
    <t>[3] Yield [6]/[2]</t>
  </si>
  <si>
    <t>[4] Harvested Percent [2]/[1]</t>
  </si>
  <si>
    <t>[5] Beginning Stocks (June 1) [12]-1Y</t>
  </si>
  <si>
    <t>[6] Production</t>
  </si>
  <si>
    <t>[7] Imports</t>
  </si>
  <si>
    <t>[8] Total Supply [5]+[6]+[7]</t>
  </si>
  <si>
    <t>[9] Domestic Use [14] - [13]</t>
  </si>
  <si>
    <t xml:space="preserve">      [9a] Feed &amp; Residual</t>
  </si>
  <si>
    <t xml:space="preserve">      [9b] Food/Seed/Industrial</t>
  </si>
  <si>
    <t xml:space="preserve">      [9c] Ethanol for Fuel</t>
  </si>
  <si>
    <t>[10] Exports</t>
  </si>
  <si>
    <t>[11] Total Use [8]-[12]</t>
  </si>
  <si>
    <t>[12] Ending Stocks (May 31)</t>
  </si>
  <si>
    <t>[13] Stocks/Use</t>
  </si>
  <si>
    <t>[14] Farm Price ($/bu.)</t>
  </si>
  <si>
    <t>U.S. BARLEY QUARTERLY SUPPLY AND DEMAND</t>
  </si>
  <si>
    <t>[1] June - August Supply</t>
  </si>
  <si>
    <t>[1a] Beginning Stocks (June 1)</t>
  </si>
  <si>
    <t>[1b] Imports</t>
  </si>
  <si>
    <t>[1c]  Q4 Total Supply</t>
  </si>
  <si>
    <t>[2a] Feed &amp; Residual [2d]-[2c]-[2b]</t>
  </si>
  <si>
    <t>[2b] Food/Seed/Industrial</t>
  </si>
  <si>
    <t xml:space="preserve">[2c] Exports </t>
  </si>
  <si>
    <t>[2d]  Q4 Total Use [1c]-[2e]</t>
  </si>
  <si>
    <t>[2e] Total Stocks</t>
  </si>
  <si>
    <t>[2f] Governmental Stocks [2e]-[2g]</t>
  </si>
  <si>
    <t>[2g] Non-Governmental Stocks (August 31)</t>
  </si>
  <si>
    <t>[2gi]       On-Farm Stocks</t>
  </si>
  <si>
    <t>[2gii]      Commercial Stocks</t>
  </si>
  <si>
    <t>[1] September - November Supply</t>
  </si>
  <si>
    <t>[1a] Beginning Stocks (September 1)</t>
  </si>
  <si>
    <t>[1b] Production</t>
  </si>
  <si>
    <t>[1c] Imports</t>
  </si>
  <si>
    <t>[1d]  Q1 Total Supply [1a]+[1b]+[1c]</t>
  </si>
  <si>
    <t>[2] September - November Use</t>
  </si>
  <si>
    <t>[2d]  Q1 Total Use [1d]-[2e]</t>
  </si>
  <si>
    <t>[2g] Non-Governmental Stocks (November 30)</t>
  </si>
  <si>
    <t>[1] December - February Supply</t>
  </si>
  <si>
    <t>[1a] Beginning Stocks (December 1)</t>
  </si>
  <si>
    <t>[1c]  Q2 Total Supply</t>
  </si>
  <si>
    <t>[2] December - February Use</t>
  </si>
  <si>
    <t>[2d]  Q2 Total Use [1c]-[2e]</t>
  </si>
  <si>
    <t>[2g] Non-Governmental Stocks (February 28)</t>
  </si>
  <si>
    <t>[1] March - May Supply</t>
  </si>
  <si>
    <t>[1a] Beginning Stocks (March 1)</t>
  </si>
  <si>
    <t>[1c]  Q3 Total Supply</t>
  </si>
  <si>
    <t>[2] March - May Use</t>
  </si>
  <si>
    <t>[2d]  Q3 Total Use [1c]-[2e]</t>
  </si>
  <si>
    <t>[2g] Non-Governmental Stocks (May 31)</t>
  </si>
  <si>
    <t>BARLEY IMPORTS</t>
  </si>
  <si>
    <t>BARLEY EXPORTS</t>
  </si>
  <si>
    <t>BARLEY FEED AND RESIDUAL (million bushels)</t>
  </si>
  <si>
    <t>BARLEY CASH PRICE</t>
  </si>
  <si>
    <t>2025/26</t>
  </si>
  <si>
    <t>BARLEY/CORN FARM PRICE RATIO</t>
  </si>
  <si>
    <t>(STARTS 2002) MY Jun to May</t>
  </si>
  <si>
    <t>BARLEY</t>
  </si>
  <si>
    <t>Corn Price ($/bu)</t>
  </si>
  <si>
    <t>Barley Stocks-to-Use</t>
  </si>
  <si>
    <t>Barley Price (</t>
  </si>
  <si>
    <t>Difference ($/bu)</t>
  </si>
  <si>
    <t>Corn/ Barley STU Ratio</t>
  </si>
  <si>
    <t>Corn/ Barley Price Ratio</t>
  </si>
  <si>
    <r>
      <t>Barley Used in Ethanol Production</t>
    </r>
    <r>
      <rPr>
        <b/>
        <sz val="8"/>
        <color theme="1"/>
        <rFont val="Aptos Display"/>
        <family val="2"/>
      </rPr>
      <t xml:space="preserve"> (million bushels)</t>
    </r>
  </si>
  <si>
    <r>
      <t>U.S. OATS SUPPLY AND DEMAND</t>
    </r>
    <r>
      <rPr>
        <b/>
        <sz val="10"/>
        <color theme="0"/>
        <rFont val="Arial Narrow"/>
        <family val="2"/>
      </rPr>
      <t xml:space="preserve"> (million bushels/million acres)</t>
    </r>
    <r>
      <rPr>
        <b/>
        <sz val="22"/>
        <color theme="0"/>
        <rFont val="Arial Narrow"/>
        <family val="2"/>
      </rPr>
      <t xml:space="preserve"> </t>
    </r>
    <r>
      <rPr>
        <b/>
        <sz val="10"/>
        <color theme="0"/>
        <rFont val="Arial Narrow"/>
        <family val="2"/>
      </rPr>
      <t>MY Sep to Aug</t>
    </r>
  </si>
  <si>
    <t>U.S. OAT QUARTERLY SUPPLY AND DEMAND</t>
  </si>
  <si>
    <t>[2d]  4 Total Use [1c]-[2e]</t>
  </si>
  <si>
    <t>OAT IMPORTS</t>
  </si>
  <si>
    <t>OAT EXPORTS</t>
  </si>
  <si>
    <t>OAT FEED AND RESIDUAL (million bushels)</t>
  </si>
  <si>
    <t>OAT CASH PRICE</t>
  </si>
  <si>
    <t>OAT/CORN FARM PRICE RATIO</t>
  </si>
  <si>
    <t>Oats Stocks-to-Use</t>
  </si>
  <si>
    <t>Oats Price</t>
  </si>
  <si>
    <r>
      <t>Oats Used in Ethanol Production</t>
    </r>
    <r>
      <rPr>
        <b/>
        <sz val="8"/>
        <color theme="1"/>
        <rFont val="Aptos Display"/>
        <family val="2"/>
      </rPr>
      <t xml:space="preserve"> (million bushels)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</si>
</sst>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8" formatCode="&quot;$&quot;#,##0.00_);[Red]\(&quot;$&quot;#,##0.00\)"/>
    <numFmt numFmtId="164" formatCode="0.0_);[Red]\(0.0\)"/>
    <numFmt numFmtId="165" formatCode="#,##0.000_);[Red]\(#,##0.000\);\-\-\-"/>
    <numFmt numFmtId="166" formatCode="0.0"/>
    <numFmt numFmtId="167" formatCode="#,##0.000_);[Red]\(#,##0.000\)"/>
    <numFmt numFmtId="168" formatCode="#,##0.0"/>
    <numFmt numFmtId="169" formatCode="#,##0.00_);[Red]\(#,##0.00\);\-\-\-"/>
    <numFmt numFmtId="170" formatCode="#,##0.0_);[Red]\(#,##0.0\);\-\-\-"/>
    <numFmt numFmtId="171" formatCode="#,##0.0_);[Red]\(#,##0.0\)"/>
    <numFmt numFmtId="172" formatCode="#,##0_);[Red]\(#,##0\);\-\-\-"/>
    <numFmt numFmtId="173" formatCode="0.0%"/>
    <numFmt numFmtId="174" formatCode="#,##0_)"/>
    <numFmt numFmtId="175" formatCode=";;;"/>
    <numFmt numFmtId="176" formatCode="&quot;$&quot;#,##0.000_);[Red]\(&quot;$&quot;#,##0.000\)"/>
    <numFmt numFmtId="177" formatCode="#,##0.0000"/>
    <numFmt numFmtId="178" formatCode="#,##0.0000_);[Red]\(#,##0.0000\)"/>
    <numFmt numFmtId="179" formatCode="0.00_);[Red]\(0.00\)"/>
    <numFmt numFmtId="180" formatCode="_-* #,##0_-;\-* #,##0_-;_-* &quot;-&quot;??_-;_-@_-"/>
    <numFmt numFmtId="181" formatCode="_-* #,##0.00_-;\-* #,##0.00_-;_-* &quot;-&quot;??_-;_-@_-"/>
    <numFmt numFmtId="182" formatCode="[$$-409]#,##0.00"/>
  </numFmts>
  <fonts count="33">
    <font>
      <sz val="10"/>
      <color theme="1"/>
      <name val="Arial Narrow"/>
      <family val="2"/>
    </font>
    <font>
      <sz val="10"/>
      <color theme="1"/>
      <name val="Arial Narrow"/>
      <family val="2"/>
    </font>
    <font>
      <b/>
      <sz val="14"/>
      <color theme="1"/>
      <name val="Arial Narrow"/>
      <family val="2"/>
    </font>
    <font>
      <b/>
      <sz val="11"/>
      <color theme="1"/>
      <name val="Arial Narrow"/>
      <family val="2"/>
    </font>
    <font>
      <sz val="10"/>
      <name val="MS Sans Serif"/>
      <family val="2"/>
    </font>
    <font>
      <b/>
      <sz val="11"/>
      <name val="Arial Narrow"/>
      <family val="2"/>
    </font>
    <font>
      <sz val="10"/>
      <color theme="1"/>
      <name val="Bahnschrift SemiBold"/>
      <family val="2"/>
    </font>
    <font>
      <b/>
      <sz val="10"/>
      <color theme="1"/>
      <name val="Helvetica-Normal"/>
    </font>
    <font>
      <b/>
      <sz val="9"/>
      <color theme="1"/>
      <name val="Helvetica-Normal"/>
    </font>
    <font>
      <b/>
      <sz val="8"/>
      <color theme="1"/>
      <name val="Helvetica-Normal"/>
    </font>
    <font>
      <sz val="12"/>
      <color theme="1"/>
      <name val="Arial Narrow"/>
      <family val="2"/>
    </font>
    <font>
      <sz val="11"/>
      <color theme="1"/>
      <name val="Arial Narrow"/>
      <family val="2"/>
    </font>
    <font>
      <b/>
      <sz val="10"/>
      <color theme="1"/>
      <name val="Arial Narrow"/>
      <family val="2"/>
    </font>
    <font>
      <sz val="20"/>
      <color theme="1"/>
      <name val="Arial Narrow"/>
      <family val="2"/>
    </font>
    <font>
      <b/>
      <sz val="10"/>
      <color rgb="FFFF0000"/>
      <name val="Arial Narrow"/>
      <family val="2"/>
    </font>
    <font>
      <b/>
      <sz val="8"/>
      <color theme="1"/>
      <name val="Arial Narrow"/>
      <family val="2"/>
    </font>
    <font>
      <sz val="10"/>
      <color rgb="FFFF0000"/>
      <name val="Arial Narrow"/>
      <family val="2"/>
    </font>
    <font>
      <u/>
      <sz val="10"/>
      <color theme="10"/>
      <name val="Arial Narrow"/>
      <family val="2"/>
    </font>
    <font>
      <b/>
      <sz val="14"/>
      <color theme="0"/>
      <name val="Arial Narrow"/>
      <family val="2"/>
    </font>
    <font>
      <sz val="10"/>
      <color theme="0"/>
      <name val="Arial Narrow"/>
      <family val="2"/>
    </font>
    <font>
      <sz val="10"/>
      <color rgb="FF6F0791"/>
      <name val="Arial Narrow"/>
      <family val="2"/>
    </font>
    <font>
      <b/>
      <sz val="9"/>
      <color theme="1"/>
      <name val="Aptos Display"/>
      <family val="2"/>
    </font>
    <font>
      <sz val="9"/>
      <color theme="1"/>
      <name val="Aptos Display"/>
      <family val="2"/>
    </font>
    <font>
      <b/>
      <sz val="22"/>
      <color theme="0"/>
      <name val="Arial Narrow"/>
      <family val="2"/>
    </font>
    <font>
      <b/>
      <sz val="10"/>
      <color theme="0"/>
      <name val="Arial Narrow"/>
      <family val="2"/>
    </font>
    <font>
      <sz val="10"/>
      <name val="Arial Narrow"/>
      <family val="2"/>
    </font>
    <font>
      <sz val="8"/>
      <color theme="1"/>
      <name val="Arial Narrow"/>
      <family val="2"/>
    </font>
    <font>
      <b/>
      <sz val="11"/>
      <color theme="1"/>
      <name val="Aptos Display"/>
      <family val="2"/>
    </font>
    <font>
      <b/>
      <sz val="8"/>
      <color theme="1"/>
      <name val="Aptos Display"/>
      <family val="2"/>
    </font>
    <font>
      <sz val="12"/>
      <color theme="1"/>
      <name val="Aptos Display"/>
      <family val="2"/>
    </font>
    <font>
      <sz val="11"/>
      <color theme="1"/>
      <name val="Aptos Display"/>
      <family val="2"/>
    </font>
    <font>
      <sz val="9"/>
      <color indexed="81"/>
      <name val="Tahoma"/>
      <charset val="1"/>
    </font>
    <font>
      <sz val="1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8C8C8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</fills>
  <borders count="46">
    <border>
      <left/>
      <right/>
      <top/>
      <bottom/>
      <diagonal/>
    </border>
    <border>
      <left/>
      <right/>
      <top style="medium">
        <color rgb="FF6F0791"/>
      </top>
      <bottom style="medium">
        <color rgb="FF6F0791"/>
      </bottom>
      <diagonal/>
    </border>
    <border>
      <left style="medium">
        <color rgb="FF8E9A44"/>
      </left>
      <right/>
      <top style="medium">
        <color rgb="FF6F0791"/>
      </top>
      <bottom style="medium">
        <color rgb="FF6F0791"/>
      </bottom>
      <diagonal/>
    </border>
    <border>
      <left style="thin">
        <color rgb="FF6F0791"/>
      </left>
      <right/>
      <top style="medium">
        <color rgb="FF6F0791"/>
      </top>
      <bottom style="medium">
        <color rgb="FF6F0791"/>
      </bottom>
      <diagonal/>
    </border>
    <border>
      <left style="medium">
        <color rgb="FF6F0791"/>
      </left>
      <right style="medium">
        <color rgb="FF6F0791"/>
      </right>
      <top style="medium">
        <color rgb="FF6F0791"/>
      </top>
      <bottom style="medium">
        <color rgb="FF6F0791"/>
      </bottom>
      <diagonal/>
    </border>
    <border>
      <left style="medium">
        <color rgb="FF6F0791"/>
      </left>
      <right/>
      <top style="medium">
        <color rgb="FF6F0791"/>
      </top>
      <bottom style="medium">
        <color rgb="FF6F0791"/>
      </bottom>
      <diagonal/>
    </border>
    <border>
      <left/>
      <right style="medium">
        <color rgb="FF6F0791"/>
      </right>
      <top style="medium">
        <color rgb="FF6F0791"/>
      </top>
      <bottom style="medium">
        <color rgb="FF6F0791"/>
      </bottom>
      <diagonal/>
    </border>
    <border>
      <left/>
      <right/>
      <top style="medium">
        <color rgb="FF6F0791"/>
      </top>
      <bottom/>
      <diagonal/>
    </border>
    <border>
      <left style="medium">
        <color rgb="FF8E9A44"/>
      </left>
      <right/>
      <top style="medium">
        <color rgb="FF6F0791"/>
      </top>
      <bottom/>
      <diagonal/>
    </border>
    <border>
      <left style="thin">
        <color rgb="FF6F0791"/>
      </left>
      <right/>
      <top style="medium">
        <color rgb="FF6F0791"/>
      </top>
      <bottom/>
      <diagonal/>
    </border>
    <border>
      <left style="medium">
        <color rgb="FF6F0791"/>
      </left>
      <right style="medium">
        <color rgb="FF6F0791"/>
      </right>
      <top style="medium">
        <color rgb="FF6F0791"/>
      </top>
      <bottom/>
      <diagonal/>
    </border>
    <border>
      <left style="medium">
        <color rgb="FF6F0791"/>
      </left>
      <right/>
      <top style="medium">
        <color rgb="FF6F0791"/>
      </top>
      <bottom/>
      <diagonal/>
    </border>
    <border>
      <left style="thin">
        <color rgb="FF6F0791"/>
      </left>
      <right style="medium">
        <color rgb="FF6F0791"/>
      </right>
      <top style="medium">
        <color rgb="FF6F0791"/>
      </top>
      <bottom/>
      <diagonal/>
    </border>
    <border>
      <left style="medium">
        <color rgb="FF8E9A44"/>
      </left>
      <right/>
      <top/>
      <bottom/>
      <diagonal/>
    </border>
    <border>
      <left style="thin">
        <color rgb="FF6F0791"/>
      </left>
      <right/>
      <top/>
      <bottom/>
      <diagonal/>
    </border>
    <border>
      <left style="medium">
        <color rgb="FF6F0791"/>
      </left>
      <right style="medium">
        <color rgb="FF6F0791"/>
      </right>
      <top/>
      <bottom/>
      <diagonal/>
    </border>
    <border>
      <left style="medium">
        <color rgb="FF6F0791"/>
      </left>
      <right/>
      <top/>
      <bottom/>
      <diagonal/>
    </border>
    <border>
      <left style="thin">
        <color rgb="FF6F0791"/>
      </left>
      <right style="medium">
        <color rgb="FF6F0791"/>
      </right>
      <top/>
      <bottom/>
      <diagonal/>
    </border>
    <border>
      <left style="medium">
        <color rgb="FF8E9A44"/>
      </left>
      <right/>
      <top style="thin">
        <color rgb="FF8E9A44"/>
      </top>
      <bottom/>
      <diagonal/>
    </border>
    <border>
      <left style="thin">
        <color rgb="FF6F0791"/>
      </left>
      <right/>
      <top style="thin">
        <color rgb="FF6F0791"/>
      </top>
      <bottom/>
      <diagonal/>
    </border>
    <border>
      <left/>
      <right style="thin">
        <color rgb="FF6F0791"/>
      </right>
      <top style="medium">
        <color rgb="FF6F0791"/>
      </top>
      <bottom/>
      <diagonal/>
    </border>
    <border>
      <left/>
      <right style="thin">
        <color rgb="FF6F0791"/>
      </right>
      <top/>
      <bottom/>
      <diagonal/>
    </border>
    <border>
      <left/>
      <right/>
      <top style="thin">
        <color rgb="FF6F0791"/>
      </top>
      <bottom/>
      <diagonal/>
    </border>
    <border>
      <left style="medium">
        <color rgb="FF8E9A44"/>
      </left>
      <right/>
      <top style="thin">
        <color rgb="FF6F0791"/>
      </top>
      <bottom/>
      <diagonal/>
    </border>
    <border>
      <left style="medium">
        <color rgb="FF6F0791"/>
      </left>
      <right style="medium">
        <color rgb="FF6F0791"/>
      </right>
      <top style="thin">
        <color rgb="FF6F0791"/>
      </top>
      <bottom/>
      <diagonal/>
    </border>
    <border>
      <left/>
      <right style="thin">
        <color rgb="FF6F0791"/>
      </right>
      <top style="thin">
        <color rgb="FF6F0791"/>
      </top>
      <bottom/>
      <diagonal/>
    </border>
    <border>
      <left style="medium">
        <color rgb="FF6F0791"/>
      </left>
      <right/>
      <top style="thin">
        <color rgb="FF6F0791"/>
      </top>
      <bottom/>
      <diagonal/>
    </border>
    <border>
      <left style="thin">
        <color rgb="FF6F0791"/>
      </left>
      <right style="medium">
        <color rgb="FF6F0791"/>
      </right>
      <top style="thin">
        <color rgb="FF6F0791"/>
      </top>
      <bottom/>
      <diagonal/>
    </border>
    <border>
      <left style="thin">
        <color rgb="FF6F0791"/>
      </left>
      <right/>
      <top/>
      <bottom style="medium">
        <color rgb="FF6F0791"/>
      </bottom>
      <diagonal/>
    </border>
    <border>
      <left style="medium">
        <color rgb="FF6F0791"/>
      </left>
      <right style="medium">
        <color rgb="FF6F0791"/>
      </right>
      <top/>
      <bottom style="medium">
        <color rgb="FF6F0791"/>
      </bottom>
      <diagonal/>
    </border>
    <border>
      <left/>
      <right/>
      <top/>
      <bottom style="medium">
        <color rgb="FF6F0791"/>
      </bottom>
      <diagonal/>
    </border>
    <border>
      <left/>
      <right style="thin">
        <color rgb="FF6F0791"/>
      </right>
      <top/>
      <bottom style="medium">
        <color rgb="FF6F0791"/>
      </bottom>
      <diagonal/>
    </border>
    <border>
      <left style="medium">
        <color rgb="FF6F0791"/>
      </left>
      <right/>
      <top/>
      <bottom style="medium">
        <color rgb="FF6F0791"/>
      </bottom>
      <diagonal/>
    </border>
    <border>
      <left style="thin">
        <color rgb="FF6F0791"/>
      </left>
      <right style="medium">
        <color rgb="FF6F0791"/>
      </right>
      <top/>
      <bottom style="medium">
        <color rgb="FF6F0791"/>
      </bottom>
      <diagonal/>
    </border>
    <border>
      <left/>
      <right/>
      <top style="thin">
        <color rgb="FF8E9A44"/>
      </top>
      <bottom/>
      <diagonal/>
    </border>
    <border>
      <left/>
      <right/>
      <top style="medium">
        <color rgb="FF8C8C8C"/>
      </top>
      <bottom style="medium">
        <color rgb="FF8C8C8C"/>
      </bottom>
      <diagonal/>
    </border>
    <border>
      <left/>
      <right/>
      <top style="medium">
        <color rgb="FF8C8C8C"/>
      </top>
      <bottom/>
      <diagonal/>
    </border>
    <border>
      <left/>
      <right/>
      <top/>
      <bottom style="medium">
        <color rgb="FF8E9A44"/>
      </bottom>
      <diagonal/>
    </border>
    <border>
      <left/>
      <right/>
      <top style="medium">
        <color rgb="FF8E9A44"/>
      </top>
      <bottom/>
      <diagonal/>
    </border>
    <border>
      <left/>
      <right/>
      <top style="medium">
        <color rgb="FF8E9A44"/>
      </top>
      <bottom style="medium">
        <color rgb="FF8E9A4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6F0791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medium">
        <color rgb="FF8E9A4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0" fontId="4" fillId="0" borderId="0" applyFont="0" applyFill="0" applyBorder="0" applyAlignment="0" applyProtection="0"/>
    <xf numFmtId="0" fontId="17" fillId="0" borderId="0" applyNumberFormat="0" applyFill="0" applyBorder="0" applyAlignment="0" applyProtection="0"/>
  </cellStyleXfs>
  <cellXfs count="347">
    <xf numFmtId="0" fontId="0" fillId="0" borderId="0" xfId="0"/>
    <xf numFmtId="0" fontId="2" fillId="2" borderId="0" xfId="0" applyFont="1" applyFill="1"/>
    <xf numFmtId="0" fontId="0" fillId="2" borderId="0" xfId="0" applyFill="1"/>
    <xf numFmtId="3" fontId="3" fillId="2" borderId="1" xfId="0" applyNumberFormat="1" applyFont="1" applyFill="1" applyBorder="1"/>
    <xf numFmtId="38" fontId="5" fillId="2" borderId="2" xfId="2" quotePrefix="1" applyNumberFormat="1" applyFont="1" applyFill="1" applyBorder="1" applyAlignment="1">
      <alignment horizontal="center" vertical="center"/>
    </xf>
    <xf numFmtId="38" fontId="5" fillId="2" borderId="3" xfId="2" quotePrefix="1" applyNumberFormat="1" applyFont="1" applyFill="1" applyBorder="1" applyAlignment="1">
      <alignment horizontal="center" vertical="center"/>
    </xf>
    <xf numFmtId="38" fontId="5" fillId="2" borderId="4" xfId="2" quotePrefix="1" applyNumberFormat="1" applyFont="1" applyFill="1" applyBorder="1" applyAlignment="1">
      <alignment horizontal="center" vertical="center"/>
    </xf>
    <xf numFmtId="0" fontId="3" fillId="2" borderId="5" xfId="0" quotePrefix="1" applyFont="1" applyFill="1" applyBorder="1" applyAlignment="1">
      <alignment horizontal="center" vertical="center"/>
    </xf>
    <xf numFmtId="0" fontId="3" fillId="2" borderId="4" xfId="0" quotePrefix="1" applyFont="1" applyFill="1" applyBorder="1" applyAlignment="1">
      <alignment horizontal="center" vertical="center"/>
    </xf>
    <xf numFmtId="0" fontId="3" fillId="2" borderId="1" xfId="0" quotePrefix="1" applyFont="1" applyFill="1" applyBorder="1" applyAlignment="1">
      <alignment horizontal="center" vertical="center"/>
    </xf>
    <xf numFmtId="0" fontId="3" fillId="2" borderId="5" xfId="0" quotePrefix="1" applyFont="1" applyFill="1" applyBorder="1" applyAlignment="1">
      <alignment horizontal="center" vertical="center"/>
    </xf>
    <xf numFmtId="0" fontId="3" fillId="2" borderId="6" xfId="0" quotePrefix="1" applyFont="1" applyFill="1" applyBorder="1" applyAlignment="1">
      <alignment horizontal="center" vertical="center"/>
    </xf>
    <xf numFmtId="0" fontId="0" fillId="2" borderId="7" xfId="0" applyFill="1" applyBorder="1"/>
    <xf numFmtId="0" fontId="6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0" fillId="0" borderId="0" xfId="0" quotePrefix="1"/>
    <xf numFmtId="0" fontId="3" fillId="2" borderId="0" xfId="0" applyFont="1" applyFill="1"/>
    <xf numFmtId="164" fontId="10" fillId="2" borderId="18" xfId="0" applyNumberFormat="1" applyFont="1" applyFill="1" applyBorder="1"/>
    <xf numFmtId="164" fontId="10" fillId="2" borderId="19" xfId="0" applyNumberFormat="1" applyFont="1" applyFill="1" applyBorder="1"/>
    <xf numFmtId="164" fontId="10" fillId="2" borderId="10" xfId="0" applyNumberFormat="1" applyFont="1" applyFill="1" applyBorder="1"/>
    <xf numFmtId="164" fontId="10" fillId="2" borderId="9" xfId="0" applyNumberFormat="1" applyFont="1" applyFill="1" applyBorder="1"/>
    <xf numFmtId="164" fontId="10" fillId="2" borderId="7" xfId="0" applyNumberFormat="1" applyFont="1" applyFill="1" applyBorder="1"/>
    <xf numFmtId="165" fontId="11" fillId="2" borderId="20" xfId="0" applyNumberFormat="1" applyFont="1" applyFill="1" applyBorder="1" applyAlignment="1">
      <alignment horizontal="center"/>
    </xf>
    <xf numFmtId="164" fontId="10" fillId="2" borderId="11" xfId="0" applyNumberFormat="1" applyFont="1" applyFill="1" applyBorder="1"/>
    <xf numFmtId="164" fontId="10" fillId="2" borderId="12" xfId="0" applyNumberFormat="1" applyFont="1" applyFill="1" applyBorder="1"/>
    <xf numFmtId="166" fontId="0" fillId="0" borderId="0" xfId="0" applyNumberFormat="1"/>
    <xf numFmtId="167" fontId="0" fillId="0" borderId="0" xfId="0" applyNumberFormat="1"/>
    <xf numFmtId="0" fontId="3" fillId="3" borderId="0" xfId="0" applyFont="1" applyFill="1"/>
    <xf numFmtId="164" fontId="10" fillId="3" borderId="13" xfId="0" applyNumberFormat="1" applyFont="1" applyFill="1" applyBorder="1"/>
    <xf numFmtId="164" fontId="10" fillId="3" borderId="14" xfId="0" applyNumberFormat="1" applyFont="1" applyFill="1" applyBorder="1"/>
    <xf numFmtId="164" fontId="10" fillId="3" borderId="15" xfId="0" applyNumberFormat="1" applyFont="1" applyFill="1" applyBorder="1"/>
    <xf numFmtId="164" fontId="10" fillId="3" borderId="0" xfId="0" applyNumberFormat="1" applyFont="1" applyFill="1"/>
    <xf numFmtId="165" fontId="11" fillId="3" borderId="21" xfId="0" applyNumberFormat="1" applyFont="1" applyFill="1" applyBorder="1" applyAlignment="1">
      <alignment horizontal="center"/>
    </xf>
    <xf numFmtId="164" fontId="10" fillId="3" borderId="16" xfId="0" applyNumberFormat="1" applyFont="1" applyFill="1" applyBorder="1"/>
    <xf numFmtId="164" fontId="10" fillId="3" borderId="17" xfId="0" applyNumberFormat="1" applyFont="1" applyFill="1" applyBorder="1"/>
    <xf numFmtId="168" fontId="10" fillId="2" borderId="13" xfId="0" applyNumberFormat="1" applyFont="1" applyFill="1" applyBorder="1"/>
    <xf numFmtId="168" fontId="10" fillId="2" borderId="14" xfId="0" applyNumberFormat="1" applyFont="1" applyFill="1" applyBorder="1"/>
    <xf numFmtId="168" fontId="10" fillId="2" borderId="15" xfId="0" applyNumberFormat="1" applyFont="1" applyFill="1" applyBorder="1"/>
    <xf numFmtId="164" fontId="10" fillId="2" borderId="15" xfId="0" applyNumberFormat="1" applyFont="1" applyFill="1" applyBorder="1"/>
    <xf numFmtId="164" fontId="10" fillId="2" borderId="0" xfId="0" applyNumberFormat="1" applyFont="1" applyFill="1"/>
    <xf numFmtId="169" fontId="11" fillId="2" borderId="21" xfId="0" applyNumberFormat="1" applyFont="1" applyFill="1" applyBorder="1" applyAlignment="1">
      <alignment horizontal="center"/>
    </xf>
    <xf numFmtId="164" fontId="10" fillId="2" borderId="14" xfId="0" applyNumberFormat="1" applyFont="1" applyFill="1" applyBorder="1"/>
    <xf numFmtId="164" fontId="10" fillId="2" borderId="16" xfId="0" applyNumberFormat="1" applyFont="1" applyFill="1" applyBorder="1"/>
    <xf numFmtId="170" fontId="11" fillId="2" borderId="21" xfId="0" applyNumberFormat="1" applyFont="1" applyFill="1" applyBorder="1" applyAlignment="1">
      <alignment horizontal="center"/>
    </xf>
    <xf numFmtId="164" fontId="10" fillId="2" borderId="17" xfId="0" applyNumberFormat="1" applyFont="1" applyFill="1" applyBorder="1"/>
    <xf numFmtId="171" fontId="0" fillId="0" borderId="0" xfId="0" applyNumberFormat="1"/>
    <xf numFmtId="3" fontId="3" fillId="3" borderId="22" xfId="0" applyNumberFormat="1" applyFont="1" applyFill="1" applyBorder="1"/>
    <xf numFmtId="38" fontId="10" fillId="3" borderId="23" xfId="0" applyNumberFormat="1" applyFont="1" applyFill="1" applyBorder="1"/>
    <xf numFmtId="38" fontId="10" fillId="3" borderId="19" xfId="0" applyNumberFormat="1" applyFont="1" applyFill="1" applyBorder="1"/>
    <xf numFmtId="38" fontId="10" fillId="3" borderId="24" xfId="0" applyNumberFormat="1" applyFont="1" applyFill="1" applyBorder="1"/>
    <xf numFmtId="38" fontId="10" fillId="3" borderId="22" xfId="0" applyNumberFormat="1" applyFont="1" applyFill="1" applyBorder="1"/>
    <xf numFmtId="172" fontId="11" fillId="3" borderId="25" xfId="0" applyNumberFormat="1" applyFont="1" applyFill="1" applyBorder="1" applyAlignment="1">
      <alignment horizontal="center"/>
    </xf>
    <xf numFmtId="38" fontId="10" fillId="3" borderId="26" xfId="0" applyNumberFormat="1" applyFont="1" applyFill="1" applyBorder="1"/>
    <xf numFmtId="38" fontId="10" fillId="3" borderId="27" xfId="0" applyNumberFormat="1" applyFont="1" applyFill="1" applyBorder="1"/>
    <xf numFmtId="3" fontId="0" fillId="0" borderId="0" xfId="0" applyNumberFormat="1"/>
    <xf numFmtId="38" fontId="0" fillId="0" borderId="0" xfId="0" applyNumberFormat="1"/>
    <xf numFmtId="38" fontId="10" fillId="2" borderId="13" xfId="0" applyNumberFormat="1" applyFont="1" applyFill="1" applyBorder="1"/>
    <xf numFmtId="38" fontId="10" fillId="2" borderId="14" xfId="0" applyNumberFormat="1" applyFont="1" applyFill="1" applyBorder="1"/>
    <xf numFmtId="38" fontId="10" fillId="2" borderId="15" xfId="0" applyNumberFormat="1" applyFont="1" applyFill="1" applyBorder="1"/>
    <xf numFmtId="38" fontId="10" fillId="2" borderId="0" xfId="0" applyNumberFormat="1" applyFont="1" applyFill="1"/>
    <xf numFmtId="172" fontId="11" fillId="2" borderId="21" xfId="0" applyNumberFormat="1" applyFont="1" applyFill="1" applyBorder="1" applyAlignment="1">
      <alignment horizontal="center"/>
    </xf>
    <xf numFmtId="38" fontId="10" fillId="2" borderId="16" xfId="0" applyNumberFormat="1" applyFont="1" applyFill="1" applyBorder="1"/>
    <xf numFmtId="38" fontId="10" fillId="2" borderId="17" xfId="0" applyNumberFormat="1" applyFont="1" applyFill="1" applyBorder="1"/>
    <xf numFmtId="38" fontId="10" fillId="3" borderId="13" xfId="0" applyNumberFormat="1" applyFont="1" applyFill="1" applyBorder="1"/>
    <xf numFmtId="38" fontId="10" fillId="3" borderId="14" xfId="0" applyNumberFormat="1" applyFont="1" applyFill="1" applyBorder="1"/>
    <xf numFmtId="38" fontId="10" fillId="3" borderId="15" xfId="0" applyNumberFormat="1" applyFont="1" applyFill="1" applyBorder="1"/>
    <xf numFmtId="38" fontId="10" fillId="3" borderId="0" xfId="0" applyNumberFormat="1" applyFont="1" applyFill="1"/>
    <xf numFmtId="172" fontId="11" fillId="3" borderId="21" xfId="0" applyNumberFormat="1" applyFont="1" applyFill="1" applyBorder="1" applyAlignment="1">
      <alignment horizontal="center"/>
    </xf>
    <xf numFmtId="38" fontId="10" fillId="3" borderId="16" xfId="0" applyNumberFormat="1" applyFont="1" applyFill="1" applyBorder="1"/>
    <xf numFmtId="38" fontId="10" fillId="3" borderId="17" xfId="0" applyNumberFormat="1" applyFont="1" applyFill="1" applyBorder="1"/>
    <xf numFmtId="173" fontId="10" fillId="2" borderId="13" xfId="1" applyNumberFormat="1" applyFont="1" applyFill="1" applyBorder="1"/>
    <xf numFmtId="173" fontId="10" fillId="2" borderId="14" xfId="1" applyNumberFormat="1" applyFont="1" applyFill="1" applyBorder="1"/>
    <xf numFmtId="173" fontId="10" fillId="2" borderId="15" xfId="1" applyNumberFormat="1" applyFont="1" applyFill="1" applyBorder="1"/>
    <xf numFmtId="173" fontId="10" fillId="2" borderId="0" xfId="1" applyNumberFormat="1" applyFont="1" applyFill="1" applyBorder="1"/>
    <xf numFmtId="173" fontId="11" fillId="2" borderId="21" xfId="1" applyNumberFormat="1" applyFont="1" applyFill="1" applyBorder="1" applyAlignment="1">
      <alignment horizontal="center"/>
    </xf>
    <xf numFmtId="173" fontId="10" fillId="2" borderId="16" xfId="1" applyNumberFormat="1" applyFont="1" applyFill="1" applyBorder="1"/>
    <xf numFmtId="173" fontId="10" fillId="2" borderId="17" xfId="1" applyNumberFormat="1" applyFont="1" applyFill="1" applyBorder="1"/>
    <xf numFmtId="173" fontId="0" fillId="0" borderId="0" xfId="1" applyNumberFormat="1" applyFont="1"/>
    <xf numFmtId="8" fontId="10" fillId="3" borderId="13" xfId="0" applyNumberFormat="1" applyFont="1" applyFill="1" applyBorder="1"/>
    <xf numFmtId="8" fontId="10" fillId="3" borderId="28" xfId="0" applyNumberFormat="1" applyFont="1" applyFill="1" applyBorder="1"/>
    <xf numFmtId="8" fontId="10" fillId="3" borderId="29" xfId="0" applyNumberFormat="1" applyFont="1" applyFill="1" applyBorder="1"/>
    <xf numFmtId="8" fontId="10" fillId="3" borderId="30" xfId="0" applyNumberFormat="1" applyFont="1" applyFill="1" applyBorder="1"/>
    <xf numFmtId="169" fontId="11" fillId="3" borderId="31" xfId="0" applyNumberFormat="1" applyFont="1" applyFill="1" applyBorder="1" applyAlignment="1">
      <alignment horizontal="center"/>
    </xf>
    <xf numFmtId="8" fontId="10" fillId="3" borderId="32" xfId="0" applyNumberFormat="1" applyFont="1" applyFill="1" applyBorder="1"/>
    <xf numFmtId="8" fontId="10" fillId="3" borderId="33" xfId="0" applyNumberFormat="1" applyFont="1" applyFill="1" applyBorder="1"/>
    <xf numFmtId="2" fontId="0" fillId="0" borderId="0" xfId="0" applyNumberFormat="1"/>
    <xf numFmtId="40" fontId="0" fillId="0" borderId="0" xfId="0" applyNumberFormat="1"/>
    <xf numFmtId="0" fontId="3" fillId="2" borderId="0" xfId="0" applyFont="1" applyFill="1" applyAlignment="1">
      <alignment horizontal="right"/>
    </xf>
    <xf numFmtId="0" fontId="3" fillId="3" borderId="0" xfId="0" applyFont="1" applyFill="1" applyAlignment="1">
      <alignment horizontal="right"/>
    </xf>
    <xf numFmtId="3" fontId="3" fillId="3" borderId="34" xfId="0" applyNumberFormat="1" applyFont="1" applyFill="1" applyBorder="1" applyAlignment="1">
      <alignment horizontal="right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171" fontId="12" fillId="0" borderId="0" xfId="0" applyNumberFormat="1" applyFont="1" applyAlignment="1">
      <alignment horizontal="center"/>
    </xf>
    <xf numFmtId="171" fontId="0" fillId="0" borderId="0" xfId="0" applyNumberFormat="1" applyAlignment="1">
      <alignment horizontal="center"/>
    </xf>
    <xf numFmtId="38" fontId="12" fillId="0" borderId="0" xfId="0" applyNumberFormat="1" applyFont="1" applyAlignment="1">
      <alignment horizontal="center"/>
    </xf>
    <xf numFmtId="173" fontId="12" fillId="0" borderId="0" xfId="1" applyNumberFormat="1" applyFont="1" applyAlignment="1">
      <alignment horizontal="center"/>
    </xf>
    <xf numFmtId="40" fontId="12" fillId="0" borderId="0" xfId="0" applyNumberFormat="1" applyFont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right" wrapText="1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14" fillId="0" borderId="0" xfId="0" applyFont="1"/>
    <xf numFmtId="0" fontId="15" fillId="0" borderId="0" xfId="0" applyFont="1" applyAlignment="1">
      <alignment horizontal="right"/>
    </xf>
    <xf numFmtId="3" fontId="12" fillId="0" borderId="0" xfId="0" applyNumberFormat="1" applyFont="1"/>
    <xf numFmtId="0" fontId="16" fillId="0" borderId="0" xfId="0" applyFont="1"/>
    <xf numFmtId="38" fontId="1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74" fontId="18" fillId="4" borderId="0" xfId="0" quotePrefix="1" applyNumberFormat="1" applyFont="1" applyFill="1" applyAlignment="1">
      <alignment horizontal="left"/>
    </xf>
    <xf numFmtId="0" fontId="19" fillId="4" borderId="0" xfId="0" applyFont="1" applyFill="1"/>
    <xf numFmtId="9" fontId="19" fillId="4" borderId="0" xfId="1" applyFont="1" applyFill="1"/>
    <xf numFmtId="175" fontId="0" fillId="2" borderId="35" xfId="0" applyNumberFormat="1" applyFill="1" applyBorder="1" applyAlignment="1">
      <alignment horizontal="right"/>
    </xf>
    <xf numFmtId="0" fontId="3" fillId="2" borderId="35" xfId="0" applyFont="1" applyFill="1" applyBorder="1" applyAlignment="1">
      <alignment horizontal="center"/>
    </xf>
    <xf numFmtId="0" fontId="3" fillId="5" borderId="35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175" fontId="0" fillId="2" borderId="0" xfId="0" applyNumberFormat="1" applyFill="1" applyAlignment="1">
      <alignment horizontal="right"/>
    </xf>
    <xf numFmtId="171" fontId="0" fillId="2" borderId="0" xfId="0" applyNumberFormat="1" applyFill="1" applyAlignment="1">
      <alignment horizontal="right"/>
    </xf>
    <xf numFmtId="171" fontId="12" fillId="2" borderId="0" xfId="0" applyNumberFormat="1" applyFont="1" applyFill="1" applyAlignment="1">
      <alignment horizontal="right"/>
    </xf>
    <xf numFmtId="173" fontId="0" fillId="2" borderId="0" xfId="1" applyNumberFormat="1" applyFont="1" applyFill="1" applyAlignment="1">
      <alignment horizontal="right"/>
    </xf>
    <xf numFmtId="173" fontId="1" fillId="2" borderId="0" xfId="1" applyNumberFormat="1" applyFont="1" applyFill="1" applyAlignment="1">
      <alignment horizontal="right"/>
    </xf>
    <xf numFmtId="173" fontId="12" fillId="2" borderId="0" xfId="1" applyNumberFormat="1" applyFont="1" applyFill="1" applyAlignment="1">
      <alignment horizontal="right"/>
    </xf>
    <xf numFmtId="166" fontId="12" fillId="2" borderId="0" xfId="1" applyNumberFormat="1" applyFont="1" applyFill="1" applyAlignment="1">
      <alignment horizontal="right"/>
    </xf>
    <xf numFmtId="3" fontId="3" fillId="2" borderId="22" xfId="0" applyNumberFormat="1" applyFont="1" applyFill="1" applyBorder="1"/>
    <xf numFmtId="38" fontId="0" fillId="2" borderId="22" xfId="0" applyNumberFormat="1" applyFill="1" applyBorder="1" applyAlignment="1">
      <alignment horizontal="right"/>
    </xf>
    <xf numFmtId="38" fontId="12" fillId="2" borderId="22" xfId="0" applyNumberFormat="1" applyFont="1" applyFill="1" applyBorder="1" applyAlignment="1">
      <alignment horizontal="right"/>
    </xf>
    <xf numFmtId="38" fontId="12" fillId="2" borderId="0" xfId="0" applyNumberFormat="1" applyFont="1" applyFill="1" applyAlignment="1">
      <alignment horizontal="right"/>
    </xf>
    <xf numFmtId="38" fontId="0" fillId="2" borderId="0" xfId="0" applyNumberFormat="1" applyFill="1" applyAlignment="1">
      <alignment horizontal="right"/>
    </xf>
    <xf numFmtId="38" fontId="0" fillId="2" borderId="0" xfId="0" applyNumberFormat="1" applyFill="1"/>
    <xf numFmtId="38" fontId="12" fillId="2" borderId="0" xfId="0" applyNumberFormat="1" applyFont="1" applyFill="1"/>
    <xf numFmtId="38" fontId="0" fillId="2" borderId="22" xfId="0" applyNumberFormat="1" applyFill="1" applyBorder="1"/>
    <xf numFmtId="38" fontId="12" fillId="2" borderId="22" xfId="0" applyNumberFormat="1" applyFont="1" applyFill="1" applyBorder="1"/>
    <xf numFmtId="0" fontId="12" fillId="2" borderId="0" xfId="0" applyFont="1" applyFill="1"/>
    <xf numFmtId="40" fontId="12" fillId="2" borderId="0" xfId="0" applyNumberFormat="1" applyFont="1" applyFill="1"/>
    <xf numFmtId="38" fontId="12" fillId="5" borderId="0" xfId="0" applyNumberFormat="1" applyFont="1" applyFill="1"/>
    <xf numFmtId="0" fontId="0" fillId="0" borderId="0" xfId="0" applyAlignment="1">
      <alignment horizontal="right" vertical="center"/>
    </xf>
    <xf numFmtId="173" fontId="0" fillId="2" borderId="0" xfId="1" applyNumberFormat="1" applyFont="1" applyFill="1"/>
    <xf numFmtId="173" fontId="1" fillId="2" borderId="0" xfId="1" applyNumberFormat="1" applyFont="1" applyFill="1"/>
    <xf numFmtId="173" fontId="12" fillId="2" borderId="0" xfId="1" applyNumberFormat="1" applyFont="1" applyFill="1"/>
    <xf numFmtId="8" fontId="0" fillId="2" borderId="22" xfId="0" applyNumberFormat="1" applyFill="1" applyBorder="1"/>
    <xf numFmtId="8" fontId="12" fillId="2" borderId="22" xfId="0" applyNumberFormat="1" applyFont="1" applyFill="1" applyBorder="1"/>
    <xf numFmtId="8" fontId="12" fillId="2" borderId="0" xfId="0" applyNumberFormat="1" applyFont="1" applyFill="1"/>
    <xf numFmtId="8" fontId="0" fillId="2" borderId="0" xfId="0" applyNumberFormat="1" applyFill="1"/>
    <xf numFmtId="176" fontId="0" fillId="2" borderId="0" xfId="0" applyNumberFormat="1" applyFill="1"/>
    <xf numFmtId="3" fontId="12" fillId="2" borderId="36" xfId="0" applyNumberFormat="1" applyFont="1" applyFill="1" applyBorder="1" applyAlignment="1">
      <alignment vertical="top"/>
    </xf>
    <xf numFmtId="3" fontId="3" fillId="2" borderId="36" xfId="0" applyNumberFormat="1" applyFont="1" applyFill="1" applyBorder="1"/>
    <xf numFmtId="4" fontId="11" fillId="2" borderId="36" xfId="0" applyNumberFormat="1" applyFont="1" applyFill="1" applyBorder="1"/>
    <xf numFmtId="4" fontId="11" fillId="2" borderId="0" xfId="0" applyNumberFormat="1" applyFont="1" applyFill="1"/>
    <xf numFmtId="3" fontId="12" fillId="2" borderId="0" xfId="0" applyNumberFormat="1" applyFont="1" applyFill="1" applyAlignment="1">
      <alignment vertical="top"/>
    </xf>
    <xf numFmtId="3" fontId="3" fillId="2" borderId="0" xfId="0" applyNumberFormat="1" applyFont="1" applyFill="1"/>
    <xf numFmtId="40" fontId="11" fillId="2" borderId="0" xfId="0" applyNumberFormat="1" applyFont="1" applyFill="1"/>
    <xf numFmtId="3" fontId="3" fillId="0" borderId="37" xfId="0" applyNumberFormat="1" applyFont="1" applyBorder="1"/>
    <xf numFmtId="4" fontId="12" fillId="0" borderId="37" xfId="0" quotePrefix="1" applyNumberFormat="1" applyFont="1" applyBorder="1" applyAlignment="1">
      <alignment horizontal="right"/>
    </xf>
    <xf numFmtId="3" fontId="12" fillId="0" borderId="0" xfId="0" quotePrefix="1" applyNumberFormat="1" applyFont="1" applyAlignment="1">
      <alignment horizontal="right"/>
    </xf>
    <xf numFmtId="3" fontId="12" fillId="0" borderId="34" xfId="0" applyNumberFormat="1" applyFont="1" applyBorder="1"/>
    <xf numFmtId="38" fontId="3" fillId="0" borderId="34" xfId="0" applyNumberFormat="1" applyFont="1" applyBorder="1"/>
    <xf numFmtId="38" fontId="3" fillId="0" borderId="0" xfId="0" applyNumberFormat="1" applyFont="1"/>
    <xf numFmtId="38" fontId="0" fillId="5" borderId="0" xfId="0" applyNumberFormat="1" applyFill="1"/>
    <xf numFmtId="3" fontId="12" fillId="0" borderId="38" xfId="0" applyNumberFormat="1" applyFont="1" applyBorder="1"/>
    <xf numFmtId="38" fontId="0" fillId="0" borderId="38" xfId="0" applyNumberFormat="1" applyBorder="1"/>
    <xf numFmtId="38" fontId="0" fillId="0" borderId="34" xfId="0" applyNumberFormat="1" applyBorder="1"/>
    <xf numFmtId="38" fontId="12" fillId="0" borderId="34" xfId="0" applyNumberFormat="1" applyFont="1" applyBorder="1"/>
    <xf numFmtId="173" fontId="0" fillId="0" borderId="38" xfId="1" applyNumberFormat="1" applyFont="1" applyBorder="1"/>
    <xf numFmtId="173" fontId="20" fillId="0" borderId="34" xfId="1" applyNumberFormat="1" applyFont="1" applyBorder="1"/>
    <xf numFmtId="38" fontId="20" fillId="0" borderId="0" xfId="0" applyNumberFormat="1" applyFont="1"/>
    <xf numFmtId="0" fontId="0" fillId="0" borderId="0" xfId="0" applyAlignment="1">
      <alignment horizontal="center" wrapText="1"/>
    </xf>
    <xf numFmtId="173" fontId="20" fillId="0" borderId="38" xfId="1" applyNumberFormat="1" applyFont="1" applyBorder="1"/>
    <xf numFmtId="0" fontId="0" fillId="0" borderId="38" xfId="0" applyBorder="1"/>
    <xf numFmtId="0" fontId="21" fillId="0" borderId="0" xfId="0" applyFont="1"/>
    <xf numFmtId="0" fontId="22" fillId="0" borderId="0" xfId="0" applyFont="1"/>
    <xf numFmtId="3" fontId="3" fillId="0" borderId="39" xfId="0" applyNumberFormat="1" applyFont="1" applyBorder="1"/>
    <xf numFmtId="3" fontId="12" fillId="0" borderId="39" xfId="0" applyNumberFormat="1" applyFont="1" applyBorder="1" applyAlignment="1">
      <alignment horizontal="right"/>
    </xf>
    <xf numFmtId="3" fontId="12" fillId="0" borderId="39" xfId="0" quotePrefix="1" applyNumberFormat="1" applyFont="1" applyBorder="1" applyAlignment="1">
      <alignment horizontal="right"/>
    </xf>
    <xf numFmtId="3" fontId="21" fillId="0" borderId="0" xfId="0" applyNumberFormat="1" applyFont="1"/>
    <xf numFmtId="168" fontId="0" fillId="0" borderId="0" xfId="0" applyNumberFormat="1"/>
    <xf numFmtId="168" fontId="12" fillId="0" borderId="0" xfId="0" applyNumberFormat="1" applyFont="1"/>
    <xf numFmtId="167" fontId="22" fillId="0" borderId="0" xfId="0" applyNumberFormat="1" applyFont="1"/>
    <xf numFmtId="177" fontId="0" fillId="0" borderId="0" xfId="0" applyNumberFormat="1"/>
    <xf numFmtId="38" fontId="22" fillId="0" borderId="0" xfId="0" applyNumberFormat="1" applyFont="1"/>
    <xf numFmtId="9" fontId="0" fillId="0" borderId="38" xfId="1" applyFont="1" applyBorder="1"/>
    <xf numFmtId="0" fontId="17" fillId="0" borderId="0" xfId="3"/>
    <xf numFmtId="0" fontId="0" fillId="5" borderId="0" xfId="0" applyFill="1"/>
    <xf numFmtId="173" fontId="1" fillId="0" borderId="0" xfId="1" applyNumberFormat="1" applyFont="1"/>
    <xf numFmtId="173" fontId="12" fillId="0" borderId="0" xfId="1" applyNumberFormat="1" applyFont="1"/>
    <xf numFmtId="173" fontId="0" fillId="0" borderId="0" xfId="0" applyNumberFormat="1"/>
    <xf numFmtId="173" fontId="12" fillId="0" borderId="0" xfId="0" applyNumberFormat="1" applyFont="1"/>
    <xf numFmtId="171" fontId="12" fillId="0" borderId="0" xfId="0" applyNumberFormat="1" applyFont="1"/>
    <xf numFmtId="178" fontId="12" fillId="0" borderId="0" xfId="0" applyNumberFormat="1" applyFont="1"/>
    <xf numFmtId="171" fontId="0" fillId="5" borderId="0" xfId="0" applyNumberFormat="1" applyFill="1"/>
    <xf numFmtId="171" fontId="12" fillId="5" borderId="0" xfId="0" applyNumberFormat="1" applyFont="1" applyFill="1"/>
    <xf numFmtId="9" fontId="12" fillId="0" borderId="0" xfId="1" applyFont="1"/>
    <xf numFmtId="0" fontId="0" fillId="0" borderId="34" xfId="0" applyBorder="1"/>
    <xf numFmtId="171" fontId="0" fillId="0" borderId="34" xfId="0" applyNumberFormat="1" applyBorder="1"/>
    <xf numFmtId="40" fontId="0" fillId="5" borderId="0" xfId="0" applyNumberFormat="1" applyFill="1"/>
    <xf numFmtId="4" fontId="0" fillId="0" borderId="0" xfId="0" applyNumberFormat="1"/>
    <xf numFmtId="2" fontId="12" fillId="0" borderId="0" xfId="0" applyNumberFormat="1" applyFont="1"/>
    <xf numFmtId="179" fontId="0" fillId="0" borderId="0" xfId="0" applyNumberFormat="1"/>
    <xf numFmtId="3" fontId="12" fillId="0" borderId="0" xfId="0" applyNumberFormat="1" applyFont="1" applyAlignment="1">
      <alignment horizontal="right"/>
    </xf>
    <xf numFmtId="40" fontId="12" fillId="0" borderId="0" xfId="0" applyNumberFormat="1" applyFont="1"/>
    <xf numFmtId="167" fontId="0" fillId="0" borderId="0" xfId="0" applyNumberFormat="1" applyAlignment="1">
      <alignment horizontal="center" vertical="center"/>
    </xf>
    <xf numFmtId="174" fontId="23" fillId="4" borderId="0" xfId="0" quotePrefix="1" applyNumberFormat="1" applyFont="1" applyFill="1" applyAlignment="1">
      <alignment horizontal="left"/>
    </xf>
    <xf numFmtId="40" fontId="0" fillId="2" borderId="0" xfId="0" applyNumberFormat="1" applyFill="1"/>
    <xf numFmtId="9" fontId="12" fillId="2" borderId="36" xfId="1" applyFont="1" applyFill="1" applyBorder="1" applyAlignment="1">
      <alignment vertical="top"/>
    </xf>
    <xf numFmtId="38" fontId="12" fillId="0" borderId="0" xfId="2" applyNumberFormat="1" applyFont="1" applyFill="1" applyBorder="1" applyAlignment="1">
      <alignment horizontal="right"/>
    </xf>
    <xf numFmtId="38" fontId="14" fillId="0" borderId="0" xfId="0" applyNumberFormat="1" applyFont="1"/>
    <xf numFmtId="38" fontId="14" fillId="0" borderId="0" xfId="2" applyNumberFormat="1" applyFont="1" applyFill="1" applyBorder="1" applyAlignment="1">
      <alignment horizontal="right"/>
    </xf>
    <xf numFmtId="38" fontId="16" fillId="0" borderId="0" xfId="0" applyNumberFormat="1" applyFont="1"/>
    <xf numFmtId="38" fontId="25" fillId="0" borderId="0" xfId="2" applyNumberFormat="1" applyFont="1" applyFill="1" applyBorder="1" applyAlignment="1">
      <alignment horizontal="right"/>
    </xf>
    <xf numFmtId="38" fontId="25" fillId="0" borderId="0" xfId="0" applyNumberFormat="1" applyFont="1"/>
    <xf numFmtId="3" fontId="26" fillId="0" borderId="39" xfId="0" applyNumberFormat="1" applyFont="1" applyBorder="1" applyAlignment="1">
      <alignment horizontal="right"/>
    </xf>
    <xf numFmtId="9" fontId="0" fillId="0" borderId="0" xfId="0" applyNumberFormat="1"/>
    <xf numFmtId="9" fontId="12" fillId="0" borderId="0" xfId="0" applyNumberFormat="1" applyFont="1"/>
    <xf numFmtId="9" fontId="0" fillId="0" borderId="0" xfId="1" applyFont="1"/>
    <xf numFmtId="8" fontId="0" fillId="0" borderId="0" xfId="0" applyNumberFormat="1"/>
    <xf numFmtId="3" fontId="27" fillId="0" borderId="37" xfId="0" applyNumberFormat="1" applyFont="1" applyBorder="1"/>
    <xf numFmtId="0" fontId="29" fillId="0" borderId="0" xfId="0" applyFont="1"/>
    <xf numFmtId="38" fontId="30" fillId="0" borderId="0" xfId="0" applyNumberFormat="1" applyFont="1"/>
    <xf numFmtId="171" fontId="30" fillId="0" borderId="0" xfId="0" applyNumberFormat="1" applyFont="1"/>
    <xf numFmtId="171" fontId="27" fillId="0" borderId="0" xfId="0" applyNumberFormat="1" applyFont="1"/>
    <xf numFmtId="175" fontId="0" fillId="6" borderId="35" xfId="0" applyNumberFormat="1" applyFill="1" applyBorder="1" applyAlignment="1">
      <alignment horizontal="right"/>
    </xf>
    <xf numFmtId="0" fontId="3" fillId="6" borderId="35" xfId="0" applyFont="1" applyFill="1" applyBorder="1" applyAlignment="1">
      <alignment horizontal="center"/>
    </xf>
    <xf numFmtId="175" fontId="0" fillId="7" borderId="0" xfId="0" applyNumberFormat="1" applyFill="1" applyAlignment="1">
      <alignment horizontal="right"/>
    </xf>
    <xf numFmtId="0" fontId="3" fillId="7" borderId="0" xfId="0" applyFont="1" applyFill="1" applyAlignment="1">
      <alignment horizontal="center"/>
    </xf>
    <xf numFmtId="0" fontId="3" fillId="8" borderId="0" xfId="0" applyFont="1" applyFill="1"/>
    <xf numFmtId="166" fontId="0" fillId="8" borderId="0" xfId="0" applyNumberFormat="1" applyFill="1" applyAlignment="1">
      <alignment horizontal="right"/>
    </xf>
    <xf numFmtId="171" fontId="12" fillId="0" borderId="0" xfId="0" applyNumberFormat="1" applyFont="1" applyAlignment="1">
      <alignment horizontal="right"/>
    </xf>
    <xf numFmtId="166" fontId="12" fillId="9" borderId="0" xfId="0" applyNumberFormat="1" applyFont="1" applyFill="1" applyAlignment="1">
      <alignment horizontal="right"/>
    </xf>
    <xf numFmtId="171" fontId="12" fillId="5" borderId="0" xfId="0" applyNumberFormat="1" applyFont="1" applyFill="1" applyAlignment="1">
      <alignment horizontal="right"/>
    </xf>
    <xf numFmtId="171" fontId="12" fillId="9" borderId="0" xfId="0" applyNumberFormat="1" applyFont="1" applyFill="1" applyAlignment="1">
      <alignment horizontal="right"/>
    </xf>
    <xf numFmtId="173" fontId="0" fillId="8" borderId="40" xfId="1" applyNumberFormat="1" applyFont="1" applyFill="1" applyBorder="1" applyAlignment="1">
      <alignment horizontal="right"/>
    </xf>
    <xf numFmtId="173" fontId="1" fillId="8" borderId="40" xfId="1" applyNumberFormat="1" applyFont="1" applyFill="1" applyBorder="1" applyAlignment="1">
      <alignment horizontal="right"/>
    </xf>
    <xf numFmtId="173" fontId="12" fillId="9" borderId="0" xfId="1" applyNumberFormat="1" applyFont="1" applyFill="1" applyAlignment="1">
      <alignment horizontal="right"/>
    </xf>
    <xf numFmtId="173" fontId="12" fillId="5" borderId="0" xfId="1" applyNumberFormat="1" applyFont="1" applyFill="1" applyAlignment="1">
      <alignment horizontal="right"/>
    </xf>
    <xf numFmtId="3" fontId="3" fillId="10" borderId="22" xfId="0" applyNumberFormat="1" applyFont="1" applyFill="1" applyBorder="1"/>
    <xf numFmtId="1" fontId="0" fillId="10" borderId="0" xfId="0" applyNumberFormat="1" applyFill="1" applyAlignment="1">
      <alignment horizontal="right"/>
    </xf>
    <xf numFmtId="1" fontId="0" fillId="0" borderId="0" xfId="0" applyNumberFormat="1"/>
    <xf numFmtId="38" fontId="12" fillId="5" borderId="22" xfId="0" applyNumberFormat="1" applyFont="1" applyFill="1" applyBorder="1" applyAlignment="1">
      <alignment horizontal="right"/>
    </xf>
    <xf numFmtId="0" fontId="3" fillId="10" borderId="0" xfId="0" applyFont="1" applyFill="1"/>
    <xf numFmtId="166" fontId="0" fillId="10" borderId="0" xfId="0" applyNumberFormat="1" applyFill="1" applyAlignment="1">
      <alignment horizontal="right"/>
    </xf>
    <xf numFmtId="166" fontId="0" fillId="11" borderId="0" xfId="0" applyNumberFormat="1" applyFill="1"/>
    <xf numFmtId="0" fontId="3" fillId="10" borderId="40" xfId="0" applyFont="1" applyFill="1" applyBorder="1"/>
    <xf numFmtId="38" fontId="0" fillId="5" borderId="40" xfId="0" applyNumberFormat="1" applyFill="1" applyBorder="1" applyAlignment="1">
      <alignment horizontal="right"/>
    </xf>
    <xf numFmtId="38" fontId="12" fillId="5" borderId="40" xfId="0" applyNumberFormat="1" applyFont="1" applyFill="1" applyBorder="1" applyAlignment="1">
      <alignment horizontal="right"/>
    </xf>
    <xf numFmtId="38" fontId="12" fillId="9" borderId="0" xfId="0" applyNumberFormat="1" applyFont="1" applyFill="1"/>
    <xf numFmtId="0" fontId="3" fillId="12" borderId="0" xfId="0" applyFont="1" applyFill="1"/>
    <xf numFmtId="38" fontId="0" fillId="12" borderId="40" xfId="0" applyNumberFormat="1" applyFill="1" applyBorder="1"/>
    <xf numFmtId="38" fontId="12" fillId="12" borderId="40" xfId="0" applyNumberFormat="1" applyFont="1" applyFill="1" applyBorder="1"/>
    <xf numFmtId="38" fontId="0" fillId="10" borderId="0" xfId="0" applyNumberFormat="1" applyFill="1"/>
    <xf numFmtId="38" fontId="12" fillId="10" borderId="0" xfId="0" applyNumberFormat="1" applyFont="1" applyFill="1"/>
    <xf numFmtId="38" fontId="12" fillId="9" borderId="22" xfId="0" applyNumberFormat="1" applyFont="1" applyFill="1" applyBorder="1"/>
    <xf numFmtId="38" fontId="12" fillId="5" borderId="22" xfId="0" applyNumberFormat="1" applyFont="1" applyFill="1" applyBorder="1"/>
    <xf numFmtId="3" fontId="3" fillId="12" borderId="41" xfId="0" applyNumberFormat="1" applyFont="1" applyFill="1" applyBorder="1"/>
    <xf numFmtId="38" fontId="0" fillId="12" borderId="41" xfId="0" applyNumberFormat="1" applyFill="1" applyBorder="1"/>
    <xf numFmtId="38" fontId="12" fillId="12" borderId="41" xfId="0" applyNumberFormat="1" applyFont="1" applyFill="1" applyBorder="1"/>
    <xf numFmtId="38" fontId="12" fillId="9" borderId="41" xfId="0" applyNumberFormat="1" applyFont="1" applyFill="1" applyBorder="1"/>
    <xf numFmtId="173" fontId="0" fillId="10" borderId="0" xfId="1" applyNumberFormat="1" applyFont="1" applyFill="1"/>
    <xf numFmtId="173" fontId="1" fillId="10" borderId="0" xfId="1" applyNumberFormat="1" applyFont="1" applyFill="1"/>
    <xf numFmtId="173" fontId="12" fillId="10" borderId="0" xfId="1" applyNumberFormat="1" applyFont="1" applyFill="1"/>
    <xf numFmtId="173" fontId="12" fillId="9" borderId="0" xfId="1" applyNumberFormat="1" applyFont="1" applyFill="1"/>
    <xf numFmtId="173" fontId="12" fillId="5" borderId="0" xfId="1" applyNumberFormat="1" applyFont="1" applyFill="1"/>
    <xf numFmtId="2" fontId="0" fillId="10" borderId="0" xfId="1" applyNumberFormat="1" applyFont="1" applyFill="1"/>
    <xf numFmtId="2" fontId="1" fillId="10" borderId="0" xfId="1" applyNumberFormat="1" applyFont="1" applyFill="1"/>
    <xf numFmtId="2" fontId="12" fillId="10" borderId="0" xfId="1" applyNumberFormat="1" applyFont="1" applyFill="1"/>
    <xf numFmtId="40" fontId="12" fillId="9" borderId="0" xfId="0" applyNumberFormat="1" applyFont="1" applyFill="1"/>
    <xf numFmtId="40" fontId="12" fillId="5" borderId="0" xfId="0" applyNumberFormat="1" applyFont="1" applyFill="1"/>
    <xf numFmtId="3" fontId="12" fillId="2" borderId="42" xfId="0" applyNumberFormat="1" applyFont="1" applyFill="1" applyBorder="1" applyAlignment="1">
      <alignment vertical="top"/>
    </xf>
    <xf numFmtId="9" fontId="12" fillId="2" borderId="42" xfId="1" applyFont="1" applyFill="1" applyBorder="1" applyAlignment="1">
      <alignment vertical="top"/>
    </xf>
    <xf numFmtId="3" fontId="3" fillId="7" borderId="39" xfId="0" applyNumberFormat="1" applyFont="1" applyFill="1" applyBorder="1"/>
    <xf numFmtId="3" fontId="12" fillId="7" borderId="39" xfId="0" applyNumberFormat="1" applyFont="1" applyFill="1" applyBorder="1" applyAlignment="1">
      <alignment horizontal="right"/>
    </xf>
    <xf numFmtId="3" fontId="12" fillId="10" borderId="43" xfId="0" applyNumberFormat="1" applyFont="1" applyFill="1" applyBorder="1"/>
    <xf numFmtId="3" fontId="12" fillId="0" borderId="43" xfId="0" applyNumberFormat="1" applyFont="1" applyBorder="1"/>
    <xf numFmtId="3" fontId="0" fillId="10" borderId="0" xfId="0" applyNumberFormat="1" applyFill="1"/>
    <xf numFmtId="0" fontId="0" fillId="10" borderId="0" xfId="0" applyFill="1"/>
    <xf numFmtId="3" fontId="12" fillId="12" borderId="43" xfId="0" applyNumberFormat="1" applyFont="1" applyFill="1" applyBorder="1"/>
    <xf numFmtId="38" fontId="0" fillId="12" borderId="43" xfId="0" applyNumberFormat="1" applyFill="1" applyBorder="1"/>
    <xf numFmtId="0" fontId="0" fillId="12" borderId="43" xfId="0" applyFill="1" applyBorder="1"/>
    <xf numFmtId="0" fontId="0" fillId="12" borderId="0" xfId="0" applyFill="1"/>
    <xf numFmtId="38" fontId="0" fillId="12" borderId="0" xfId="0" applyNumberFormat="1" applyFill="1"/>
    <xf numFmtId="38" fontId="12" fillId="12" borderId="0" xfId="0" applyNumberFormat="1" applyFont="1" applyFill="1"/>
    <xf numFmtId="38" fontId="14" fillId="12" borderId="0" xfId="0" applyNumberFormat="1" applyFont="1" applyFill="1"/>
    <xf numFmtId="0" fontId="0" fillId="12" borderId="44" xfId="0" applyFill="1" applyBorder="1"/>
    <xf numFmtId="40" fontId="0" fillId="12" borderId="44" xfId="0" applyNumberFormat="1" applyFill="1" applyBorder="1"/>
    <xf numFmtId="40" fontId="12" fillId="12" borderId="44" xfId="0" applyNumberFormat="1" applyFont="1" applyFill="1" applyBorder="1"/>
    <xf numFmtId="3" fontId="12" fillId="10" borderId="0" xfId="0" applyNumberFormat="1" applyFont="1" applyFill="1"/>
    <xf numFmtId="0" fontId="0" fillId="10" borderId="40" xfId="0" applyFill="1" applyBorder="1"/>
    <xf numFmtId="38" fontId="0" fillId="10" borderId="40" xfId="0" applyNumberFormat="1" applyFill="1" applyBorder="1"/>
    <xf numFmtId="38" fontId="12" fillId="10" borderId="40" xfId="0" applyNumberFormat="1" applyFont="1" applyFill="1" applyBorder="1"/>
    <xf numFmtId="3" fontId="12" fillId="12" borderId="0" xfId="0" applyNumberFormat="1" applyFont="1" applyFill="1"/>
    <xf numFmtId="38" fontId="12" fillId="12" borderId="0" xfId="2" applyNumberFormat="1" applyFont="1" applyFill="1" applyBorder="1" applyAlignment="1">
      <alignment horizontal="right"/>
    </xf>
    <xf numFmtId="166" fontId="0" fillId="12" borderId="0" xfId="0" applyNumberFormat="1" applyFill="1"/>
    <xf numFmtId="3" fontId="12" fillId="10" borderId="38" xfId="0" applyNumberFormat="1" applyFont="1" applyFill="1" applyBorder="1"/>
    <xf numFmtId="180" fontId="0" fillId="12" borderId="0" xfId="0" applyNumberFormat="1" applyFill="1"/>
    <xf numFmtId="38" fontId="16" fillId="12" borderId="0" xfId="0" applyNumberFormat="1" applyFont="1" applyFill="1"/>
    <xf numFmtId="181" fontId="0" fillId="12" borderId="0" xfId="0" applyNumberFormat="1" applyFill="1"/>
    <xf numFmtId="0" fontId="0" fillId="12" borderId="45" xfId="0" applyFill="1" applyBorder="1"/>
    <xf numFmtId="38" fontId="0" fillId="12" borderId="45" xfId="0" applyNumberFormat="1" applyFill="1" applyBorder="1"/>
    <xf numFmtId="38" fontId="12" fillId="12" borderId="45" xfId="0" applyNumberFormat="1" applyFont="1" applyFill="1" applyBorder="1"/>
    <xf numFmtId="9" fontId="0" fillId="10" borderId="0" xfId="1" applyFont="1" applyFill="1"/>
    <xf numFmtId="0" fontId="0" fillId="0" borderId="37" xfId="0" applyBorder="1"/>
    <xf numFmtId="168" fontId="3" fillId="7" borderId="39" xfId="0" applyNumberFormat="1" applyFont="1" applyFill="1" applyBorder="1"/>
    <xf numFmtId="168" fontId="12" fillId="7" borderId="39" xfId="0" applyNumberFormat="1" applyFont="1" applyFill="1" applyBorder="1" applyAlignment="1">
      <alignment horizontal="right"/>
    </xf>
    <xf numFmtId="168" fontId="0" fillId="10" borderId="0" xfId="0" applyNumberFormat="1" applyFill="1"/>
    <xf numFmtId="4" fontId="0" fillId="10" borderId="0" xfId="0" applyNumberFormat="1" applyFill="1"/>
    <xf numFmtId="4" fontId="12" fillId="0" borderId="0" xfId="0" applyNumberFormat="1" applyFont="1"/>
    <xf numFmtId="168" fontId="0" fillId="12" borderId="45" xfId="0" applyNumberFormat="1" applyFill="1" applyBorder="1"/>
    <xf numFmtId="168" fontId="12" fillId="12" borderId="45" xfId="0" applyNumberFormat="1" applyFont="1" applyFill="1" applyBorder="1"/>
    <xf numFmtId="9" fontId="3" fillId="7" borderId="39" xfId="0" applyNumberFormat="1" applyFont="1" applyFill="1" applyBorder="1"/>
    <xf numFmtId="9" fontId="12" fillId="7" borderId="39" xfId="0" applyNumberFormat="1" applyFont="1" applyFill="1" applyBorder="1" applyAlignment="1">
      <alignment horizontal="right"/>
    </xf>
    <xf numFmtId="9" fontId="0" fillId="10" borderId="0" xfId="0" applyNumberFormat="1" applyFill="1"/>
    <xf numFmtId="9" fontId="0" fillId="12" borderId="45" xfId="0" applyNumberFormat="1" applyFill="1" applyBorder="1"/>
    <xf numFmtId="9" fontId="12" fillId="12" borderId="45" xfId="0" applyNumberFormat="1" applyFont="1" applyFill="1" applyBorder="1"/>
    <xf numFmtId="9" fontId="3" fillId="7" borderId="38" xfId="0" applyNumberFormat="1" applyFont="1" applyFill="1" applyBorder="1"/>
    <xf numFmtId="9" fontId="12" fillId="7" borderId="38" xfId="0" applyNumberFormat="1" applyFont="1" applyFill="1" applyBorder="1" applyAlignment="1">
      <alignment horizontal="right"/>
    </xf>
    <xf numFmtId="9" fontId="0" fillId="12" borderId="0" xfId="0" applyNumberFormat="1" applyFill="1"/>
    <xf numFmtId="9" fontId="12" fillId="12" borderId="0" xfId="0" applyNumberFormat="1" applyFont="1" applyFill="1"/>
    <xf numFmtId="9" fontId="0" fillId="12" borderId="43" xfId="0" applyNumberFormat="1" applyFill="1" applyBorder="1"/>
    <xf numFmtId="9" fontId="12" fillId="12" borderId="43" xfId="0" applyNumberFormat="1" applyFont="1" applyFill="1" applyBorder="1"/>
    <xf numFmtId="9" fontId="0" fillId="10" borderId="44" xfId="0" applyNumberFormat="1" applyFill="1" applyBorder="1"/>
    <xf numFmtId="9" fontId="12" fillId="0" borderId="44" xfId="0" applyNumberFormat="1" applyFont="1" applyBorder="1"/>
    <xf numFmtId="1" fontId="0" fillId="10" borderId="0" xfId="0" applyNumberFormat="1" applyFill="1"/>
    <xf numFmtId="1" fontId="12" fillId="0" borderId="0" xfId="0" applyNumberFormat="1" applyFont="1"/>
    <xf numFmtId="182" fontId="0" fillId="10" borderId="0" xfId="0" applyNumberFormat="1" applyFill="1"/>
    <xf numFmtId="182" fontId="12" fillId="0" borderId="0" xfId="0" applyNumberFormat="1" applyFont="1"/>
    <xf numFmtId="182" fontId="0" fillId="0" borderId="0" xfId="0" applyNumberFormat="1"/>
    <xf numFmtId="182" fontId="0" fillId="12" borderId="0" xfId="0" applyNumberFormat="1" applyFill="1"/>
    <xf numFmtId="182" fontId="12" fillId="12" borderId="0" xfId="0" applyNumberFormat="1" applyFont="1" applyFill="1"/>
    <xf numFmtId="182" fontId="3" fillId="7" borderId="43" xfId="0" applyNumberFormat="1" applyFont="1" applyFill="1" applyBorder="1"/>
    <xf numFmtId="182" fontId="12" fillId="7" borderId="43" xfId="0" applyNumberFormat="1" applyFont="1" applyFill="1" applyBorder="1" applyAlignment="1">
      <alignment horizontal="right"/>
    </xf>
    <xf numFmtId="9" fontId="3" fillId="7" borderId="0" xfId="0" applyNumberFormat="1" applyFont="1" applyFill="1"/>
    <xf numFmtId="9" fontId="12" fillId="7" borderId="0" xfId="0" applyNumberFormat="1" applyFont="1" applyFill="1" applyAlignment="1">
      <alignment horizontal="right"/>
    </xf>
    <xf numFmtId="0" fontId="32" fillId="0" borderId="0" xfId="0" applyFont="1"/>
  </cellXfs>
  <cellStyles count="4">
    <cellStyle name="Comma 9" xfId="2" xr:uid="{552E3C36-3E33-40F2-99D0-0BC186785AEA}"/>
    <cellStyle name="Hyperlink" xfId="3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hartsheet" Target="chartsheets/sheet11.xml"/><Relationship Id="rId18" Type="http://schemas.openxmlformats.org/officeDocument/2006/relationships/worksheet" Target="worksheets/sheet3.xml"/><Relationship Id="rId26" Type="http://schemas.openxmlformats.org/officeDocument/2006/relationships/externalLink" Target="externalLinks/externalLink5.xml"/><Relationship Id="rId3" Type="http://schemas.openxmlformats.org/officeDocument/2006/relationships/chartsheet" Target="chartsheets/sheet2.xml"/><Relationship Id="rId21" Type="http://schemas.openxmlformats.org/officeDocument/2006/relationships/worksheet" Target="worksheets/sheet6.xml"/><Relationship Id="rId34" Type="http://schemas.openxmlformats.org/officeDocument/2006/relationships/sheetMetadata" Target="metadata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5" Type="http://schemas.openxmlformats.org/officeDocument/2006/relationships/externalLink" Target="externalLinks/externalLink4.xml"/><Relationship Id="rId33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6" Type="http://schemas.openxmlformats.org/officeDocument/2006/relationships/chartsheet" Target="chartsheets/sheet14.xml"/><Relationship Id="rId20" Type="http://schemas.openxmlformats.org/officeDocument/2006/relationships/worksheet" Target="worksheets/sheet5.xml"/><Relationship Id="rId29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24" Type="http://schemas.openxmlformats.org/officeDocument/2006/relationships/externalLink" Target="externalLinks/externalLink3.xml"/><Relationship Id="rId32" Type="http://schemas.openxmlformats.org/officeDocument/2006/relationships/styles" Target="styles.xml"/><Relationship Id="rId5" Type="http://schemas.openxmlformats.org/officeDocument/2006/relationships/worksheet" Target="worksheets/sheet2.xml"/><Relationship Id="rId15" Type="http://schemas.openxmlformats.org/officeDocument/2006/relationships/chartsheet" Target="chartsheets/sheet13.xml"/><Relationship Id="rId23" Type="http://schemas.openxmlformats.org/officeDocument/2006/relationships/externalLink" Target="externalLinks/externalLink2.xml"/><Relationship Id="rId28" Type="http://schemas.openxmlformats.org/officeDocument/2006/relationships/externalLink" Target="externalLinks/externalLink7.xml"/><Relationship Id="rId36" Type="http://schemas.openxmlformats.org/officeDocument/2006/relationships/calcChain" Target="calcChain.xml"/><Relationship Id="rId10" Type="http://schemas.openxmlformats.org/officeDocument/2006/relationships/chartsheet" Target="chartsheets/sheet8.xml"/><Relationship Id="rId19" Type="http://schemas.openxmlformats.org/officeDocument/2006/relationships/worksheet" Target="worksheets/sheet4.xml"/><Relationship Id="rId31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externalLink" Target="externalLinks/externalLink9.xml"/><Relationship Id="rId35" Type="http://schemas.microsoft.com/office/2017/10/relationships/person" Target="persons/person.xml"/><Relationship Id="rId8" Type="http://schemas.openxmlformats.org/officeDocument/2006/relationships/chartsheet" Target="chartsheets/sheet6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2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4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6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8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U.S. Stocks-to-Use</a:t>
            </a:r>
            <a:r>
              <a:rPr lang="en-US" sz="2800" baseline="0"/>
              <a:t> versus </a:t>
            </a:r>
          </a:p>
          <a:p>
            <a:pPr>
              <a:defRPr sz="2800"/>
            </a:pPr>
            <a:r>
              <a:rPr lang="en-US" sz="2800" baseline="0"/>
              <a:t>Central Illinois Average </a:t>
            </a:r>
            <a:r>
              <a:rPr lang="en-US" sz="2800"/>
              <a:t>Corn Prices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09073414469129"/>
          <c:y val="0.20797770190230647"/>
          <c:w val="0.85127110940609896"/>
          <c:h val="0.69880640141221284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8C8C8C"/>
              </a:solidFill>
              <a:ln w="9525">
                <a:solidFill>
                  <a:srgbClr val="8C8C8C"/>
                </a:solidFill>
              </a:ln>
              <a:effectLst/>
            </c:spPr>
          </c:marker>
          <c:dPt>
            <c:idx val="15"/>
            <c:marker>
              <c:symbol val="circle"/>
              <c:size val="8"/>
              <c:spPr>
                <a:solidFill>
                  <a:srgbClr val="8C8C8C"/>
                </a:solidFill>
                <a:ln w="9525">
                  <a:solidFill>
                    <a:srgbClr val="8C8C8C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E138-431F-8AE9-39FC19881942}"/>
              </c:ext>
            </c:extLst>
          </c:dPt>
          <c:dPt>
            <c:idx val="16"/>
            <c:marker>
              <c:symbol val="circle"/>
              <c:size val="8"/>
              <c:spPr>
                <a:solidFill>
                  <a:srgbClr val="FF5050"/>
                </a:solidFill>
                <a:ln w="9525">
                  <a:solidFill>
                    <a:srgbClr val="FF5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E138-431F-8AE9-39FC19881942}"/>
              </c:ext>
            </c:extLst>
          </c:dPt>
          <c:dPt>
            <c:idx val="17"/>
            <c:marker>
              <c:symbol val="circle"/>
              <c:size val="8"/>
              <c:spPr>
                <a:solidFill>
                  <a:srgbClr val="FF5050"/>
                </a:solidFill>
                <a:ln w="9525">
                  <a:solidFill>
                    <a:srgbClr val="FF5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E138-431F-8AE9-39FC19881942}"/>
              </c:ext>
            </c:extLst>
          </c:dPt>
          <c:dPt>
            <c:idx val="18"/>
            <c:marker>
              <c:symbol val="circle"/>
              <c:size val="8"/>
              <c:spPr>
                <a:solidFill>
                  <a:srgbClr val="FF5050"/>
                </a:solidFill>
                <a:ln w="9525">
                  <a:solidFill>
                    <a:srgbClr val="FF5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E138-431F-8AE9-39FC19881942}"/>
              </c:ext>
            </c:extLst>
          </c:dPt>
          <c:dPt>
            <c:idx val="19"/>
            <c:marker>
              <c:symbol val="circle"/>
              <c:size val="8"/>
              <c:spPr>
                <a:solidFill>
                  <a:srgbClr val="FF5050"/>
                </a:solidFill>
                <a:ln w="9525">
                  <a:solidFill>
                    <a:srgbClr val="FF5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E138-431F-8AE9-39FC19881942}"/>
              </c:ext>
            </c:extLst>
          </c:dPt>
          <c:dPt>
            <c:idx val="20"/>
            <c:marker>
              <c:symbol val="circle"/>
              <c:size val="8"/>
              <c:spPr>
                <a:solidFill>
                  <a:srgbClr val="FF5050"/>
                </a:solidFill>
                <a:ln w="9525">
                  <a:solidFill>
                    <a:srgbClr val="FF5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E138-431F-8AE9-39FC19881942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rgbClr val="8C8C8C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4CBB50FB-945C-4EE6-A9EF-87CB7885C63B}" type="CELLRANGE">
                      <a:rPr lang="en-US"/>
                      <a:pPr>
                        <a:defRPr sz="1400">
                          <a:solidFill>
                            <a:srgbClr val="8C8C8C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8C8C8C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138-431F-8AE9-39FC19881942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rgbClr val="8C8C8C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B995B411-41A1-403E-8775-99026A0926EE}" type="CELLRANGE">
                      <a:rPr lang="en-US"/>
                      <a:pPr>
                        <a:defRPr sz="1400">
                          <a:solidFill>
                            <a:srgbClr val="8C8C8C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8C8C8C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138-431F-8AE9-39FC19881942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rgbClr val="8C8C8C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BB5CE023-C9D8-4B25-BCBC-FA27C43CF277}" type="CELLRANGE">
                      <a:rPr lang="en-US"/>
                      <a:pPr>
                        <a:defRPr sz="1400">
                          <a:solidFill>
                            <a:srgbClr val="8C8C8C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8C8C8C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138-431F-8AE9-39FC19881942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rgbClr val="8C8C8C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96C1D397-6EE5-4F38-B869-990CEA25CEE1}" type="CELLRANGE">
                      <a:rPr lang="en-US"/>
                      <a:pPr>
                        <a:defRPr sz="1400">
                          <a:solidFill>
                            <a:srgbClr val="8C8C8C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8C8C8C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138-431F-8AE9-39FC19881942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rgbClr val="8C8C8C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77E5CE74-5CF8-4EBF-9CC4-D901E0DDEF3C}" type="CELLRANGE">
                      <a:rPr lang="en-US"/>
                      <a:pPr>
                        <a:defRPr sz="1400">
                          <a:solidFill>
                            <a:srgbClr val="8C8C8C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8C8C8C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138-431F-8AE9-39FC19881942}"/>
                </c:ext>
              </c:extLst>
            </c:dLbl>
            <c:dLbl>
              <c:idx val="5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rgbClr val="8C8C8C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C149A381-2BCA-43D1-81A8-1875E1E6DAF7}" type="CELLRANGE">
                      <a:rPr lang="en-US"/>
                      <a:pPr>
                        <a:defRPr sz="1400">
                          <a:solidFill>
                            <a:srgbClr val="8C8C8C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8C8C8C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138-431F-8AE9-39FC19881942}"/>
                </c:ext>
              </c:extLst>
            </c:dLbl>
            <c:dLbl>
              <c:idx val="6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rgbClr val="8C8C8C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35FB013A-8D06-45BF-858C-53D38EE3FBEE}" type="CELLRANGE">
                      <a:rPr lang="en-US"/>
                      <a:pPr>
                        <a:defRPr sz="1400">
                          <a:solidFill>
                            <a:srgbClr val="8C8C8C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8C8C8C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138-431F-8AE9-39FC19881942}"/>
                </c:ext>
              </c:extLst>
            </c:dLbl>
            <c:dLbl>
              <c:idx val="7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chemeClr val="accent6">
                            <a:lumMod val="60000"/>
                            <a:lumOff val="40000"/>
                          </a:schemeClr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0485E85F-72C6-4D68-BFBD-426754FBDF5F}" type="CELLRANGE">
                      <a:rPr lang="en-US"/>
                      <a:pPr>
                        <a:defRPr sz="1400">
                          <a:solidFill>
                            <a:schemeClr val="accent6">
                              <a:lumMod val="60000"/>
                              <a:lumOff val="40000"/>
                            </a:schemeClr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138-431F-8AE9-39FC19881942}"/>
                </c:ext>
              </c:extLst>
            </c:dLbl>
            <c:dLbl>
              <c:idx val="8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chemeClr val="accent6">
                            <a:lumMod val="60000"/>
                            <a:lumOff val="40000"/>
                          </a:schemeClr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8C5B1825-D114-46DA-986A-44580CE2CB18}" type="CELLRANGE">
                      <a:rPr lang="en-US"/>
                      <a:pPr>
                        <a:defRPr sz="1400">
                          <a:solidFill>
                            <a:schemeClr val="accent6">
                              <a:lumMod val="60000"/>
                              <a:lumOff val="40000"/>
                            </a:schemeClr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138-431F-8AE9-39FC19881942}"/>
                </c:ext>
              </c:extLst>
            </c:dLbl>
            <c:dLbl>
              <c:idx val="9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chemeClr val="accent6">
                            <a:lumMod val="60000"/>
                            <a:lumOff val="40000"/>
                          </a:schemeClr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D84FC8DE-1ABD-4471-88A5-B5D64032EF7F}" type="CELLRANGE">
                      <a:rPr lang="en-US"/>
                      <a:pPr>
                        <a:defRPr sz="1400">
                          <a:solidFill>
                            <a:schemeClr val="accent6">
                              <a:lumMod val="60000"/>
                              <a:lumOff val="40000"/>
                            </a:schemeClr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138-431F-8AE9-39FC19881942}"/>
                </c:ext>
              </c:extLst>
            </c:dLbl>
            <c:dLbl>
              <c:idx val="1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chemeClr val="accent6">
                            <a:lumMod val="60000"/>
                            <a:lumOff val="40000"/>
                          </a:schemeClr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E37D9716-3869-43EF-9E82-E9C4D1B335B1}" type="CELLRANGE">
                      <a:rPr lang="en-US"/>
                      <a:pPr>
                        <a:defRPr sz="1400">
                          <a:solidFill>
                            <a:schemeClr val="accent6">
                              <a:lumMod val="60000"/>
                              <a:lumOff val="40000"/>
                            </a:schemeClr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E138-431F-8AE9-39FC19881942}"/>
                </c:ext>
              </c:extLst>
            </c:dLbl>
            <c:dLbl>
              <c:idx val="1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rgbClr val="8C8C8C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E2120A7F-57D4-4CDB-A992-6BDFE2C71E32}" type="CELLRANGE">
                      <a:rPr lang="en-US"/>
                      <a:pPr>
                        <a:defRPr sz="1400">
                          <a:solidFill>
                            <a:srgbClr val="8C8C8C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8C8C8C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138-431F-8AE9-39FC19881942}"/>
                </c:ext>
              </c:extLst>
            </c:dLbl>
            <c:dLbl>
              <c:idx val="1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rgbClr val="8C8C8C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E57ABF76-1C1F-4B78-ACA4-92DFCD35EE0F}" type="CELLRANGE">
                      <a:rPr lang="en-US"/>
                      <a:pPr>
                        <a:defRPr sz="1400">
                          <a:solidFill>
                            <a:srgbClr val="8C8C8C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8C8C8C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138-431F-8AE9-39FC19881942}"/>
                </c:ext>
              </c:extLst>
            </c:dLbl>
            <c:dLbl>
              <c:idx val="1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rgbClr val="8C8C8C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8F6FDE69-8D66-4829-AA4A-2F6A02777551}" type="CELLRANGE">
                      <a:rPr lang="en-US"/>
                      <a:pPr>
                        <a:defRPr sz="1400">
                          <a:solidFill>
                            <a:srgbClr val="8C8C8C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8C8C8C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E138-431F-8AE9-39FC19881942}"/>
                </c:ext>
              </c:extLst>
            </c:dLbl>
            <c:dLbl>
              <c:idx val="1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rgbClr val="8C8C8C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5BA75AF6-10F4-4C89-AF00-05B62E6DE98C}" type="CELLRANGE">
                      <a:rPr lang="en-US"/>
                      <a:pPr>
                        <a:defRPr sz="1400">
                          <a:solidFill>
                            <a:srgbClr val="8C8C8C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8C8C8C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E138-431F-8AE9-39FC19881942}"/>
                </c:ext>
              </c:extLst>
            </c:dLbl>
            <c:dLbl>
              <c:idx val="15"/>
              <c:tx>
                <c:strRef>
                  <c:f>Corn!$AS$2</c:f>
                  <c:strCache>
                    <c:ptCount val="1"/>
                    <c:pt idx="0">
                      <c:v>18/19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8C8C8C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{09DA0775-76D1-4070-9CA7-5BAA461F24E9}</c15:txfldGUID>
                      <c15:f>Corn!$AS$2</c15:f>
                      <c15:dlblFieldTableCache>
                        <c:ptCount val="1"/>
                        <c:pt idx="0">
                          <c:v>18/19 </c:v>
                        </c:pt>
                      </c15:dlblFieldTableCache>
                    </c15:dlblFTEntry>
                  </c15:dlblFieldTable>
                  <c15:showDataLabelsRange val="1"/>
                </c:ext>
                <c:ext xmlns:c16="http://schemas.microsoft.com/office/drawing/2014/chart" uri="{C3380CC4-5D6E-409C-BE32-E72D297353CC}">
                  <c16:uniqueId val="{00000000-E138-431F-8AE9-39FC19881942}"/>
                </c:ext>
              </c:extLst>
            </c:dLbl>
            <c:dLbl>
              <c:idx val="16"/>
              <c:tx>
                <c:strRef>
                  <c:f>Corn!$AT$2</c:f>
                  <c:strCache>
                    <c:ptCount val="1"/>
                    <c:pt idx="0">
                      <c:v>19/20</c:v>
                    </c:pt>
                  </c:strCache>
                </c:strRef>
              </c:tx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FF505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{E9F45670-E219-41B9-9EC7-4347988147F8}</c15:txfldGUID>
                      <c15:f>Corn!$AT$2</c15:f>
                      <c15:dlblFieldTableCache>
                        <c:ptCount val="1"/>
                        <c:pt idx="0">
                          <c:v>19/20</c:v>
                        </c:pt>
                      </c15:dlblFieldTableCache>
                    </c15:dlblFTEntry>
                  </c15:dlblFieldTable>
                  <c15:showDataLabelsRange val="1"/>
                </c:ext>
                <c:ext xmlns:c16="http://schemas.microsoft.com/office/drawing/2014/chart" uri="{C3380CC4-5D6E-409C-BE32-E72D297353CC}">
                  <c16:uniqueId val="{00000001-E138-431F-8AE9-39FC19881942}"/>
                </c:ext>
              </c:extLst>
            </c:dLbl>
            <c:dLbl>
              <c:idx val="17"/>
              <c:tx>
                <c:strRef>
                  <c:f>Corn!$AU$2</c:f>
                  <c:strCache>
                    <c:ptCount val="1"/>
                    <c:pt idx="0">
                      <c:v>20/21</c:v>
                    </c:pt>
                  </c:strCache>
                </c:strRef>
              </c:tx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FF505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{B687A01F-B03B-486A-9700-2EDA2DCA5116}</c15:txfldGUID>
                      <c15:f>Corn!$AU$2</c15:f>
                      <c15:dlblFieldTableCache>
                        <c:ptCount val="1"/>
                        <c:pt idx="0">
                          <c:v>20/21</c:v>
                        </c:pt>
                      </c15:dlblFieldTableCache>
                    </c15:dlblFTEntry>
                  </c15:dlblFieldTable>
                  <c15:showDataLabelsRange val="1"/>
                </c:ext>
                <c:ext xmlns:c16="http://schemas.microsoft.com/office/drawing/2014/chart" uri="{C3380CC4-5D6E-409C-BE32-E72D297353CC}">
                  <c16:uniqueId val="{00000002-E138-431F-8AE9-39FC19881942}"/>
                </c:ext>
              </c:extLst>
            </c:dLbl>
            <c:dLbl>
              <c:idx val="18"/>
              <c:tx>
                <c:strRef>
                  <c:f>Corn!$AV$2</c:f>
                  <c:strCache>
                    <c:ptCount val="1"/>
                    <c:pt idx="0">
                      <c:v>21/22</c:v>
                    </c:pt>
                  </c:strCache>
                </c:strRef>
              </c:tx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FF505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{FA8DDC80-8960-46F4-821C-BF5A82D86613}</c15:txfldGUID>
                      <c15:f>Corn!$AV$2</c15:f>
                      <c15:dlblFieldTableCache>
                        <c:ptCount val="1"/>
                        <c:pt idx="0">
                          <c:v>21/22</c:v>
                        </c:pt>
                      </c15:dlblFieldTableCache>
                    </c15:dlblFTEntry>
                  </c15:dlblFieldTable>
                  <c15:showDataLabelsRange val="1"/>
                </c:ext>
                <c:ext xmlns:c16="http://schemas.microsoft.com/office/drawing/2014/chart" uri="{C3380CC4-5D6E-409C-BE32-E72D297353CC}">
                  <c16:uniqueId val="{00000003-E138-431F-8AE9-39FC19881942}"/>
                </c:ext>
              </c:extLst>
            </c:dLbl>
            <c:dLbl>
              <c:idx val="19"/>
              <c:tx>
                <c:strRef>
                  <c:f>Corn!$AW$2</c:f>
                  <c:strCache>
                    <c:ptCount val="1"/>
                    <c:pt idx="0">
                      <c:v>22/23</c:v>
                    </c:pt>
                  </c:strCache>
                </c:strRef>
              </c:tx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FF505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{EDB1D302-45AA-4702-988C-F3F15534D741}</c15:txfldGUID>
                      <c15:f>Corn!$AW$2</c15:f>
                      <c15:dlblFieldTableCache>
                        <c:ptCount val="1"/>
                        <c:pt idx="0">
                          <c:v>22/23</c:v>
                        </c:pt>
                      </c15:dlblFieldTableCache>
                    </c15:dlblFTEntry>
                  </c15:dlblFieldTable>
                  <c15:showDataLabelsRange val="1"/>
                </c:ext>
                <c:ext xmlns:c16="http://schemas.microsoft.com/office/drawing/2014/chart" uri="{C3380CC4-5D6E-409C-BE32-E72D297353CC}">
                  <c16:uniqueId val="{00000004-E138-431F-8AE9-39FC19881942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42F30568-860C-4F59-B346-5328C109FC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138-431F-8AE9-39FC198819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505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og"/>
            <c:dispRSqr val="0"/>
            <c:dispEq val="0"/>
          </c:trendline>
          <c:xVal>
            <c:numRef>
              <c:f>Corn!$AD$19:$AX$19</c:f>
              <c:numCache>
                <c:formatCode>0.0%</c:formatCode>
                <c:ptCount val="21"/>
                <c:pt idx="0">
                  <c:v>9.3655488577306531E-2</c:v>
                </c:pt>
                <c:pt idx="1">
                  <c:v>0.19829896332079275</c:v>
                </c:pt>
                <c:pt idx="2">
                  <c:v>0.17458246656157086</c:v>
                </c:pt>
                <c:pt idx="3">
                  <c:v>0.11632829840217916</c:v>
                </c:pt>
                <c:pt idx="4">
                  <c:v>0.12751039897748831</c:v>
                </c:pt>
                <c:pt idx="5">
                  <c:v>0.13935465322797205</c:v>
                </c:pt>
                <c:pt idx="6">
                  <c:v>0.13095498503994843</c:v>
                </c:pt>
                <c:pt idx="7">
                  <c:v>8.6521351367722169E-2</c:v>
                </c:pt>
                <c:pt idx="8">
                  <c:v>7.9236595676894131E-2</c:v>
                </c:pt>
                <c:pt idx="9">
                  <c:v>7.4094785617898964E-2</c:v>
                </c:pt>
                <c:pt idx="10">
                  <c:v>9.1552040307978075E-2</c:v>
                </c:pt>
                <c:pt idx="11">
                  <c:v>0.125905818316072</c:v>
                </c:pt>
                <c:pt idx="12">
                  <c:v>0.12712312579370424</c:v>
                </c:pt>
                <c:pt idx="13">
                  <c:v>0.15656923274889165</c:v>
                </c:pt>
                <c:pt idx="14">
                  <c:v>0.14463225521744352</c:v>
                </c:pt>
                <c:pt idx="15">
                  <c:v>0.15563167049782478</c:v>
                </c:pt>
                <c:pt idx="16">
                  <c:v>0.13797685623339231</c:v>
                </c:pt>
                <c:pt idx="17">
                  <c:v>8.3436188528673044E-2</c:v>
                </c:pt>
                <c:pt idx="18">
                  <c:v>9.2410976186869512E-2</c:v>
                </c:pt>
                <c:pt idx="19">
                  <c:v>9.9241744598836584E-2</c:v>
                </c:pt>
                <c:pt idx="20">
                  <c:v>0.11805329750897098</c:v>
                </c:pt>
              </c:numCache>
            </c:numRef>
          </c:xVal>
          <c:yVal>
            <c:numRef>
              <c:f>Corn!$AD$21:$AX$21</c:f>
              <c:numCache>
                <c:formatCode>"$"#,##0.00_);[Red]\("$"#,##0.00\)</c:formatCode>
                <c:ptCount val="21"/>
                <c:pt idx="0">
                  <c:v>2.4198299999999997</c:v>
                </c:pt>
                <c:pt idx="1">
                  <c:v>2.05932</c:v>
                </c:pt>
                <c:pt idx="2">
                  <c:v>1.9954800000000001</c:v>
                </c:pt>
                <c:pt idx="3">
                  <c:v>3.0347899999999997</c:v>
                </c:pt>
                <c:pt idx="4">
                  <c:v>4.2014700000000005</c:v>
                </c:pt>
                <c:pt idx="5">
                  <c:v>4.0608900000000006</c:v>
                </c:pt>
                <c:pt idx="6">
                  <c:v>3.5487399999999996</c:v>
                </c:pt>
                <c:pt idx="7">
                  <c:v>5.1840400000000004</c:v>
                </c:pt>
                <c:pt idx="8">
                  <c:v>6.2199900000000001</c:v>
                </c:pt>
                <c:pt idx="9">
                  <c:v>6.8923799999999993</c:v>
                </c:pt>
                <c:pt idx="10">
                  <c:v>4.4624199999999998</c:v>
                </c:pt>
                <c:pt idx="11">
                  <c:v>3.6957100000000001</c:v>
                </c:pt>
                <c:pt idx="12">
                  <c:v>3.6142699999999999</c:v>
                </c:pt>
                <c:pt idx="13">
                  <c:v>3.35954</c:v>
                </c:pt>
                <c:pt idx="14">
                  <c:v>3.3613799999999996</c:v>
                </c:pt>
                <c:pt idx="15">
                  <c:v>3.6105399999999999</c:v>
                </c:pt>
                <c:pt idx="16">
                  <c:v>3.5614800000000004</c:v>
                </c:pt>
                <c:pt idx="17">
                  <c:v>4.52677</c:v>
                </c:pt>
                <c:pt idx="18">
                  <c:v>5.9999600000000006</c:v>
                </c:pt>
                <c:pt idx="19" formatCode="&quot;$&quot;#,##0.000_);[Red]\(&quot;$&quot;#,##0.000\)">
                  <c:v>6.546009999999999</c:v>
                </c:pt>
                <c:pt idx="20" formatCode="&quot;$&quot;#,##0.000_);[Red]\(&quot;$&quot;#,##0.000\)">
                  <c:v>4.6083290984207084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Corn!$AD$2:$AX$2</c15:f>
                <c15:dlblRangeCache>
                  <c:ptCount val="21"/>
                  <c:pt idx="0">
                    <c:v>03/04 </c:v>
                  </c:pt>
                  <c:pt idx="1">
                    <c:v>04/05 </c:v>
                  </c:pt>
                  <c:pt idx="2">
                    <c:v>05/06 </c:v>
                  </c:pt>
                  <c:pt idx="3">
                    <c:v>06/07 </c:v>
                  </c:pt>
                  <c:pt idx="4">
                    <c:v>07/08 </c:v>
                  </c:pt>
                  <c:pt idx="5">
                    <c:v>08/09 </c:v>
                  </c:pt>
                  <c:pt idx="6">
                    <c:v>09/10 </c:v>
                  </c:pt>
                  <c:pt idx="7">
                    <c:v>10/11 </c:v>
                  </c:pt>
                  <c:pt idx="8">
                    <c:v>11/12 </c:v>
                  </c:pt>
                  <c:pt idx="9">
                    <c:v>12/13 </c:v>
                  </c:pt>
                  <c:pt idx="10">
                    <c:v>13/14 </c:v>
                  </c:pt>
                  <c:pt idx="11">
                    <c:v>14/15 </c:v>
                  </c:pt>
                  <c:pt idx="12">
                    <c:v>15/16 </c:v>
                  </c:pt>
                  <c:pt idx="13">
                    <c:v>16/17 </c:v>
                  </c:pt>
                  <c:pt idx="14">
                    <c:v>17/18 </c:v>
                  </c:pt>
                  <c:pt idx="15">
                    <c:v>18/19 </c:v>
                  </c:pt>
                  <c:pt idx="16">
                    <c:v>19/20</c:v>
                  </c:pt>
                  <c:pt idx="17">
                    <c:v>20/21</c:v>
                  </c:pt>
                  <c:pt idx="18">
                    <c:v>21/22</c:v>
                  </c:pt>
                  <c:pt idx="19">
                    <c:v>22/23</c:v>
                  </c:pt>
                  <c:pt idx="20">
                    <c:v>23/24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E138-431F-8AE9-39FC19881942}"/>
            </c:ext>
          </c:extLst>
        </c:ser>
        <c:ser>
          <c:idx val="1"/>
          <c:order val="1"/>
          <c:tx>
            <c:v>HigbyBarrett 24/25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6F0791"/>
              </a:solidFill>
              <a:ln w="15875">
                <a:solidFill>
                  <a:srgbClr val="8C8C8C"/>
                </a:solidFill>
              </a:ln>
              <a:effectLst/>
            </c:spPr>
          </c:marker>
          <c:xVal>
            <c:numRef>
              <c:f>Corn!$AY$19</c:f>
              <c:numCache>
                <c:formatCode>0.0%</c:formatCode>
                <c:ptCount val="1"/>
                <c:pt idx="0">
                  <c:v>9.7867808896210884E-2</c:v>
                </c:pt>
              </c:numCache>
            </c:numRef>
          </c:xVal>
          <c:yVal>
            <c:numRef>
              <c:f>Corn!$AY$21</c:f>
              <c:numCache>
                <c:formatCode>"$"#,##0.00_);[Red]\("$"#,##0.00\)</c:formatCode>
                <c:ptCount val="1"/>
                <c:pt idx="0">
                  <c:v>4.45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7-E138-431F-8AE9-39FC19881942}"/>
            </c:ext>
          </c:extLst>
        </c:ser>
        <c:ser>
          <c:idx val="3"/>
          <c:order val="2"/>
          <c:tx>
            <c:v>USDA 23/24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Lbl>
              <c:idx val="0"/>
              <c:spPr>
                <a:noFill/>
                <a:ln w="15875">
                  <a:noFill/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2704328207720272"/>
                      <c:h val="6.083422757995957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8-E138-431F-8AE9-39FC198819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'USDA Comp'!$G$19</c:f>
              <c:numCache>
                <c:formatCode>0.0%</c:formatCode>
                <c:ptCount val="1"/>
                <c:pt idx="0">
                  <c:v>0.1255833165153043</c:v>
                </c:pt>
              </c:numCache>
            </c:numRef>
          </c:xVal>
          <c:yVal>
            <c:numRef>
              <c:f>'USDA Comp'!$G$20</c:f>
              <c:numCache>
                <c:formatCode>"$"#,##0.00_);[Red]\("$"#,##0.00\)</c:formatCode>
                <c:ptCount val="1"/>
                <c:pt idx="0">
                  <c:v>4.6500000000000004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9-E138-431F-8AE9-39FC19881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3700096"/>
        <c:axId val="903703376"/>
        <c:extLst/>
      </c:scatterChart>
      <c:valAx>
        <c:axId val="903700096"/>
        <c:scaling>
          <c:orientation val="minMax"/>
          <c:min val="6.0000000000000012E-2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Stocks-to-Use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8C8C8C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03703376"/>
        <c:crosses val="autoZero"/>
        <c:crossBetween val="midCat"/>
      </c:valAx>
      <c:valAx>
        <c:axId val="90370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Marketing</a:t>
                </a:r>
                <a:r>
                  <a:rPr lang="en-US" sz="1200" baseline="0"/>
                  <a:t>-Year Average $/bu.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&quot;$&quot;#,##0.00_);[Red]\(&quot;$&quot;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8C8C8C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03700096"/>
        <c:crosses val="autoZero"/>
        <c:crossBetween val="midCat"/>
      </c:valAx>
      <c:spPr>
        <a:noFill/>
        <a:ln w="22225">
          <a:solidFill>
            <a:srgbClr val="8C8C8C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Yield and Demand Scenarios and Implied Prices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471306497033783E-2"/>
          <c:y val="9.3122333111892983E-2"/>
          <c:w val="0.89604503643644506"/>
          <c:h val="0.8427248287712962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8C8C8C"/>
              </a:solidFill>
              <a:ln w="9525">
                <a:solidFill>
                  <a:srgbClr val="6F0791"/>
                </a:solidFill>
              </a:ln>
              <a:effectLst/>
            </c:spPr>
          </c:marker>
          <c:dLbls>
            <c:dLbl>
              <c:idx val="0"/>
              <c:tx>
                <c:strRef>
                  <c:f>'Yield Scenarios'!$B$2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{A5A0ED5C-774B-4B5B-BBA6-C5AFCB49CBFE}</c15:txfldGUID>
                      <c15:f>'Yield Scenarios'!$B$2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D970-4440-8E80-076C343D7013}"/>
                </c:ext>
              </c:extLst>
            </c:dLbl>
            <c:dLbl>
              <c:idx val="1"/>
              <c:tx>
                <c:strRef>
                  <c:f>'Yield Scenarios'!$C$2</c:f>
                  <c:strCache>
                    <c:ptCount val="1"/>
                    <c:pt idx="0">
                      <c:v>176.7 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{C9019B99-4CEF-4D05-AB3A-3EEC5D992F14}</c15:txfldGUID>
                      <c15:f>'Yield Scenarios'!$C$2</c15:f>
                      <c15:dlblFieldTableCache>
                        <c:ptCount val="1"/>
                        <c:pt idx="0">
                          <c:v>176.7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D970-4440-8E80-076C343D7013}"/>
                </c:ext>
              </c:extLst>
            </c:dLbl>
            <c:dLbl>
              <c:idx val="2"/>
              <c:layout>
                <c:manualLayout>
                  <c:x val="-5.0308316485582856E-3"/>
                  <c:y val="-3.503154083230451E-2"/>
                </c:manualLayout>
              </c:layout>
              <c:tx>
                <c:strRef>
                  <c:f>'Yield Scenarios'!$D$2</c:f>
                  <c:strCache>
                    <c:ptCount val="1"/>
                    <c:pt idx="0">
                      <c:v>176.6 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{4CE2B18F-DF66-4615-A7AB-ADC299E2DDCA}</c15:txfldGUID>
                      <c15:f>'Yield Scenarios'!$D$2</c15:f>
                      <c15:dlblFieldTableCache>
                        <c:ptCount val="1"/>
                        <c:pt idx="0">
                          <c:v>176.6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D970-4440-8E80-076C343D7013}"/>
                </c:ext>
              </c:extLst>
            </c:dLbl>
            <c:dLbl>
              <c:idx val="3"/>
              <c:layout>
                <c:manualLayout>
                  <c:x val="-5.4536355849795666E-2"/>
                  <c:y val="2.4033688202190144E-2"/>
                </c:manualLayout>
              </c:layout>
              <c:tx>
                <c:strRef>
                  <c:f>'Yield Scenarios'!$E$2</c:f>
                  <c:strCache>
                    <c:ptCount val="1"/>
                    <c:pt idx="0">
                      <c:v>176.6 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{7B0690EF-B172-4D46-BBBF-64EDB9E4C59D}</c15:txfldGUID>
                      <c15:f>'Yield Scenarios'!$E$2</c15:f>
                      <c15:dlblFieldTableCache>
                        <c:ptCount val="1"/>
                        <c:pt idx="0">
                          <c:v>176.6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D970-4440-8E80-076C343D7013}"/>
                </c:ext>
              </c:extLst>
            </c:dLbl>
            <c:dLbl>
              <c:idx val="4"/>
              <c:layout>
                <c:manualLayout>
                  <c:x val="-6.3911564514747443E-2"/>
                  <c:y val="3.0086149866658432E-2"/>
                </c:manualLayout>
              </c:layout>
              <c:tx>
                <c:strRef>
                  <c:f>'Yield Scenarios'!$F$2</c:f>
                  <c:strCache>
                    <c:ptCount val="1"/>
                    <c:pt idx="0">
                      <c:v>176.6 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{446B6578-422C-4C11-B924-C044E3DA7184}</c15:txfldGUID>
                      <c15:f>'Yield Scenarios'!$F$2</c15:f>
                      <c15:dlblFieldTableCache>
                        <c:ptCount val="1"/>
                        <c:pt idx="0">
                          <c:v>176.6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D970-4440-8E80-076C343D7013}"/>
                </c:ext>
              </c:extLst>
            </c:dLbl>
            <c:dLbl>
              <c:idx val="5"/>
              <c:layout>
                <c:manualLayout>
                  <c:x val="-5.4544291658733382E-2"/>
                  <c:y val="3.0086149866658432E-2"/>
                </c:manualLayout>
              </c:layout>
              <c:tx>
                <c:strRef>
                  <c:f>'Yield Scenarios'!$G$2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{FE1A2CF8-6739-4C58-9594-0ABC47F6FA04}</c15:txfldGUID>
                      <c15:f>'Yield Scenarios'!$G$2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D970-4440-8E80-076C343D7013}"/>
                </c:ext>
              </c:extLst>
            </c:dLbl>
            <c:dLbl>
              <c:idx val="6"/>
              <c:layout>
                <c:manualLayout>
                  <c:x val="7.0110526166076862E-3"/>
                  <c:y val="-2.7943713348165061E-2"/>
                </c:manualLayout>
              </c:layout>
              <c:tx>
                <c:strRef>
                  <c:f>'Yield Scenarios'!$H$2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{E275BB1E-31AD-4C92-90A0-9F0CC1D0820E}</c15:txfldGUID>
                      <c15:f>'Yield Scenarios'!$H$2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D970-4440-8E80-076C343D7013}"/>
                </c:ext>
              </c:extLst>
            </c:dLbl>
            <c:dLbl>
              <c:idx val="7"/>
              <c:layout>
                <c:manualLayout>
                  <c:x val="-1.4396741632576088E-2"/>
                  <c:y val="-4.920719580058322E-2"/>
                </c:manualLayout>
              </c:layout>
              <c:tx>
                <c:strRef>
                  <c:f>'Yield Scenarios'!$I$2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{CE172CD3-2137-45B7-B734-FD860E44C9E3}</c15:txfldGUID>
                      <c15:f>'Yield Scenarios'!$I$2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D970-4440-8E80-076C343D7013}"/>
                </c:ext>
              </c:extLst>
            </c:dLbl>
            <c:dLbl>
              <c:idx val="8"/>
              <c:layout>
                <c:manualLayout>
                  <c:x val="1.1027437164647219E-2"/>
                  <c:y val="-5.2597260898837067E-2"/>
                </c:manualLayout>
              </c:layout>
              <c:tx>
                <c:strRef>
                  <c:f>'Yield Scenarios'!$J$2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{0078513A-5D3B-41F7-AEDD-60E3FE8E169A}</c15:txfldGUID>
                      <c15:f>'Yield Scenarios'!$J$2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D970-4440-8E80-076C343D7013}"/>
                </c:ext>
              </c:extLst>
            </c:dLbl>
            <c:dLbl>
              <c:idx val="9"/>
              <c:layout>
                <c:manualLayout>
                  <c:x val="-4.9184407287499725E-2"/>
                  <c:y val="-3.2668931670924724E-2"/>
                </c:manualLayout>
              </c:layout>
              <c:tx>
                <c:strRef>
                  <c:f>'Yield Scenarios'!$K$2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{ABAD3A46-79F0-491C-B951-27318E0959B3}</c15:txfldGUID>
                      <c15:f>'Yield Scenarios'!$K$2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D970-4440-8E80-076C343D7013}"/>
                </c:ext>
              </c:extLst>
            </c:dLbl>
            <c:dLbl>
              <c:idx val="10"/>
              <c:layout>
                <c:manualLayout>
                  <c:x val="-6.256680717287541E-2"/>
                  <c:y val="5.3709175462424937E-2"/>
                </c:manualLayout>
              </c:layout>
              <c:tx>
                <c:strRef>
                  <c:f>'Yield Scenarios'!$L$2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{052D2CBD-E74E-415E-8E4A-4C1CA175B962}</c15:txfldGUID>
                      <c15:f>'Yield Scenarios'!$L$2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D970-4440-8E80-076C343D7013}"/>
                </c:ext>
              </c:extLst>
            </c:dLbl>
            <c:dLbl>
              <c:idx val="11"/>
              <c:tx>
                <c:strRef>
                  <c:f>'Yield Scenarios'!$M$1</c:f>
                  <c:strCache>
                    <c:ptCount val="1"/>
                    <c:pt idx="0">
                      <c:v>USDA Yield vs. Max 5-Year Demand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{47C15591-57B3-4715-83B5-2A51430CC7DC}</c15:txfldGUID>
                      <c15:f>'Yield Scenarios'!$M$1</c15:f>
                      <c15:dlblFieldTableCache>
                        <c:ptCount val="1"/>
                        <c:pt idx="0">
                          <c:v>USDA Yield vs. Max 5-Year Demand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D970-4440-8E80-076C343D7013}"/>
                </c:ext>
              </c:extLst>
            </c:dLbl>
            <c:dLbl>
              <c:idx val="12"/>
              <c:layout>
                <c:manualLayout>
                  <c:x val="-4.9512727953217164E-2"/>
                  <c:y val="-2.8344033329905108E-2"/>
                </c:manualLayout>
              </c:layout>
              <c:tx>
                <c:strRef>
                  <c:f>'Yield Scenarios'!$N$1</c:f>
                  <c:strCache>
                    <c:ptCount val="1"/>
                    <c:pt idx="0">
                      <c:v>USDA Yield vs. Min 5-Year Demand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{AE9B2DE9-E5AE-4967-A0AA-BD5EFF922962}</c15:txfldGUID>
                      <c15:f>'Yield Scenarios'!$N$1</c15:f>
                      <c15:dlblFieldTableCache>
                        <c:ptCount val="1"/>
                        <c:pt idx="0">
                          <c:v>USDA Yield vs. Min 5-Year Demand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D970-4440-8E80-076C343D701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rgbClr val="8C8C8C"/>
                </a:solidFill>
                <a:prstDash val="solid"/>
              </a:ln>
              <a:effectLst/>
            </c:spPr>
            <c:trendlineType val="exp"/>
            <c:dispRSqr val="1"/>
            <c:dispEq val="0"/>
            <c:trendlineLbl>
              <c:layout>
                <c:manualLayout>
                  <c:x val="1.2425791756524267E-2"/>
                  <c:y val="-0.6125328416625848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'Yield Scenarios'!$B$14:$N$14</c:f>
              <c:numCache>
                <c:formatCode>0.0%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'Yield Scenarios'!$B$15:$N$15</c:f>
              <c:numCache>
                <c:formatCode>#,##0.00_);[Red]\(#,##0.00\)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970-4440-8E80-076C343D7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0454008"/>
        <c:axId val="1570454336"/>
      </c:scatterChart>
      <c:valAx>
        <c:axId val="1570454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0454336"/>
        <c:crosses val="autoZero"/>
        <c:crossBetween val="midCat"/>
      </c:valAx>
      <c:valAx>
        <c:axId val="157045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0454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US Corn Grind in Ethanol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675867668891881E-2"/>
          <c:y val="9.6852769304219655E-2"/>
          <c:w val="0.89362287410545427"/>
          <c:h val="0.79436229926839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'Yield Scenarios'!$F$38</c:f>
              <c:strCache>
                <c:ptCount val="1"/>
                <c:pt idx="0">
                  <c:v>2020/21</c:v>
                </c:pt>
              </c:strCache>
            </c:strRef>
          </c:tx>
          <c:spPr>
            <a:solidFill>
              <a:srgbClr val="6F0791"/>
            </a:solidFill>
            <a:ln>
              <a:solidFill>
                <a:srgbClr val="323232"/>
              </a:solidFill>
            </a:ln>
            <a:effectLst/>
          </c:spPr>
          <c:invertIfNegative val="0"/>
          <c:cat>
            <c:strRef>
              <c:f>'Yield Scenarios'!$A$39:$A$50</c:f>
              <c:strCache>
                <c:ptCount val="12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</c:strCache>
            </c:strRef>
          </c:cat>
          <c:val>
            <c:numRef>
              <c:f>'Yield Scenarios'!$F$39:$F$50</c:f>
              <c:numCache>
                <c:formatCode>#,##0_);[Red]\(#,##0\)</c:formatCode>
                <c:ptCount val="12"/>
                <c:pt idx="0">
                  <c:v>406.30600000000004</c:v>
                </c:pt>
                <c:pt idx="1">
                  <c:v>431.99099999999999</c:v>
                </c:pt>
                <c:pt idx="2">
                  <c:v>432.51900000000001</c:v>
                </c:pt>
                <c:pt idx="3">
                  <c:v>429.49799999999999</c:v>
                </c:pt>
                <c:pt idx="4">
                  <c:v>403.82599999999996</c:v>
                </c:pt>
                <c:pt idx="5">
                  <c:v>336.02199999999999</c:v>
                </c:pt>
                <c:pt idx="6">
                  <c:v>420.84899999999999</c:v>
                </c:pt>
                <c:pt idx="7">
                  <c:v>448.22200000000004</c:v>
                </c:pt>
                <c:pt idx="8">
                  <c:v>442.03800000000001</c:v>
                </c:pt>
                <c:pt idx="9">
                  <c:v>448.702</c:v>
                </c:pt>
                <c:pt idx="10">
                  <c:v>468.09700000000004</c:v>
                </c:pt>
                <c:pt idx="11">
                  <c:v>475.23599999999999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AE-4AE5-8B1A-BD1D49510DC4}"/>
            </c:ext>
          </c:extLst>
        </c:ser>
        <c:ser>
          <c:idx val="1"/>
          <c:order val="1"/>
          <c:tx>
            <c:strRef>
              <c:f>'Yield Scenarios'!$G$38</c:f>
              <c:strCache>
                <c:ptCount val="1"/>
                <c:pt idx="0">
                  <c:v>2021/22</c:v>
                </c:pt>
              </c:strCache>
            </c:strRef>
          </c:tx>
          <c:spPr>
            <a:solidFill>
              <a:srgbClr val="8C8C8C"/>
            </a:solidFill>
            <a:ln>
              <a:solidFill>
                <a:srgbClr val="323232"/>
              </a:solidFill>
            </a:ln>
            <a:effectLst/>
          </c:spPr>
          <c:invertIfNegative val="0"/>
          <c:cat>
            <c:strRef>
              <c:f>'Yield Scenarios'!$A$39:$A$50</c:f>
              <c:strCache>
                <c:ptCount val="12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</c:strCache>
            </c:strRef>
          </c:cat>
          <c:val>
            <c:numRef>
              <c:f>'Yield Scenarios'!$G$39:$G$50</c:f>
              <c:numCache>
                <c:formatCode>#,##0_);[Red]\(#,##0\)</c:formatCode>
                <c:ptCount val="12"/>
                <c:pt idx="0">
                  <c:v>412.15800000000002</c:v>
                </c:pt>
                <c:pt idx="1">
                  <c:v>464.66099999999994</c:v>
                </c:pt>
                <c:pt idx="2">
                  <c:v>467.91300000000001</c:v>
                </c:pt>
                <c:pt idx="3">
                  <c:v>474.88</c:v>
                </c:pt>
                <c:pt idx="4">
                  <c:v>455.42499999999995</c:v>
                </c:pt>
                <c:pt idx="5">
                  <c:v>412.06100000000004</c:v>
                </c:pt>
                <c:pt idx="6">
                  <c:v>448.66299999999995</c:v>
                </c:pt>
                <c:pt idx="7">
                  <c:v>420.839</c:v>
                </c:pt>
                <c:pt idx="8">
                  <c:v>449.072</c:v>
                </c:pt>
                <c:pt idx="9">
                  <c:v>439.94300000000004</c:v>
                </c:pt>
                <c:pt idx="10">
                  <c:v>441.90899999999999</c:v>
                </c:pt>
                <c:pt idx="11">
                  <c:v>430.30099999999999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AE-4AE5-8B1A-BD1D49510DC4}"/>
            </c:ext>
          </c:extLst>
        </c:ser>
        <c:ser>
          <c:idx val="2"/>
          <c:order val="2"/>
          <c:tx>
            <c:strRef>
              <c:f>'Yield Scenarios'!$H$38</c:f>
              <c:strCache>
                <c:ptCount val="1"/>
                <c:pt idx="0">
                  <c:v>2022/23</c:v>
                </c:pt>
              </c:strCache>
            </c:strRef>
          </c:tx>
          <c:spPr>
            <a:solidFill>
              <a:srgbClr val="FF6161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7"/>
            <c:invertIfNegative val="0"/>
            <c:bubble3D val="0"/>
            <c:spPr>
              <a:pattFill prst="pct30">
                <a:fgClr>
                  <a:srgbClr val="FF616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CAE-4AE5-8B1A-BD1D49510DC4}"/>
              </c:ext>
            </c:extLst>
          </c:dPt>
          <c:dPt>
            <c:idx val="8"/>
            <c:invertIfNegative val="0"/>
            <c:bubble3D val="0"/>
            <c:spPr>
              <a:pattFill prst="pct30">
                <a:fgClr>
                  <a:srgbClr val="FF616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CAE-4AE5-8B1A-BD1D49510DC4}"/>
              </c:ext>
            </c:extLst>
          </c:dPt>
          <c:dPt>
            <c:idx val="9"/>
            <c:invertIfNegative val="0"/>
            <c:bubble3D val="0"/>
            <c:spPr>
              <a:pattFill prst="pct30">
                <a:fgClr>
                  <a:srgbClr val="FF616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CAE-4AE5-8B1A-BD1D49510DC4}"/>
              </c:ext>
            </c:extLst>
          </c:dPt>
          <c:dPt>
            <c:idx val="10"/>
            <c:invertIfNegative val="0"/>
            <c:bubble3D val="0"/>
            <c:spPr>
              <a:pattFill prst="pct30">
                <a:fgClr>
                  <a:srgbClr val="FF616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CAE-4AE5-8B1A-BD1D49510DC4}"/>
              </c:ext>
            </c:extLst>
          </c:dPt>
          <c:dPt>
            <c:idx val="11"/>
            <c:invertIfNegative val="0"/>
            <c:bubble3D val="0"/>
            <c:spPr>
              <a:pattFill prst="pct30">
                <a:fgClr>
                  <a:srgbClr val="FF616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CAE-4AE5-8B1A-BD1D49510DC4}"/>
              </c:ext>
            </c:extLst>
          </c:dPt>
          <c:cat>
            <c:strRef>
              <c:f>'Yield Scenarios'!$A$39:$A$50</c:f>
              <c:strCache>
                <c:ptCount val="12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</c:strCache>
            </c:strRef>
          </c:cat>
          <c:val>
            <c:numRef>
              <c:f>'Yield Scenarios'!$H$39:$H$50</c:f>
              <c:numCache>
                <c:formatCode>#,##0_);[Red]\(#,##0\)</c:formatCode>
                <c:ptCount val="12"/>
                <c:pt idx="0">
                  <c:v>383.27299999999997</c:v>
                </c:pt>
                <c:pt idx="1">
                  <c:v>448.61599999999999</c:v>
                </c:pt>
                <c:pt idx="2">
                  <c:v>450.53500000000003</c:v>
                </c:pt>
                <c:pt idx="3">
                  <c:v>425.78800000000001</c:v>
                </c:pt>
                <c:pt idx="4">
                  <c:v>440.96100000000001</c:v>
                </c:pt>
                <c:pt idx="5">
                  <c:v>398.75299999999999</c:v>
                </c:pt>
                <c:pt idx="6">
                  <c:v>436.13599999999997</c:v>
                </c:pt>
                <c:pt idx="7">
                  <c:v>414.05900000000003</c:v>
                </c:pt>
                <c:pt idx="8">
                  <c:v>439.01100000000002</c:v>
                </c:pt>
                <c:pt idx="9">
                  <c:v>442.072</c:v>
                </c:pt>
                <c:pt idx="10">
                  <c:v>455.24100000000004</c:v>
                </c:pt>
                <c:pt idx="11">
                  <c:v>441.69600000000003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CAE-4AE5-8B1A-BD1D49510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5"/>
        <c:axId val="391403887"/>
        <c:axId val="391407847"/>
      </c:barChart>
      <c:catAx>
        <c:axId val="391403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91407847"/>
        <c:crosses val="autoZero"/>
        <c:auto val="1"/>
        <c:lblAlgn val="ctr"/>
        <c:lblOffset val="100"/>
        <c:noMultiLvlLbl val="0"/>
      </c:catAx>
      <c:valAx>
        <c:axId val="391407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million</a:t>
                </a:r>
                <a:r>
                  <a:rPr lang="en-US" sz="1200" baseline="0"/>
                  <a:t> bushels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91403887"/>
        <c:crosses val="autoZero"/>
        <c:crossBetween val="between"/>
      </c:valAx>
      <c:spPr>
        <a:noFill/>
        <a:ln w="15875"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1720954333703613"/>
          <c:y val="0.79344146601561982"/>
          <c:w val="0.31117838635117084"/>
          <c:h val="5.0725214284758152E-2"/>
        </c:manualLayout>
      </c:layout>
      <c:overlay val="0"/>
      <c:spPr>
        <a:solidFill>
          <a:schemeClr val="bg1"/>
        </a:solidFill>
        <a:ln w="15875">
          <a:solidFill>
            <a:schemeClr val="bg1">
              <a:lumMod val="6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U.S. Domestic Ethanol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693571528232996E-2"/>
          <c:y val="0.10922077113665515"/>
          <c:w val="0.89718762586973499"/>
          <c:h val="0.78279564621242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'Yield Scenarios'!$B$38</c:f>
              <c:strCache>
                <c:ptCount val="1"/>
                <c:pt idx="0">
                  <c:v>2019/20</c:v>
                </c:pt>
              </c:strCache>
            </c:strRef>
          </c:tx>
          <c:spPr>
            <a:solidFill>
              <a:srgbClr val="6F079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'Yield Scenarios'!$A$39:$A$50</c:f>
              <c:strCache>
                <c:ptCount val="12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</c:strCache>
            </c:strRef>
          </c:cat>
          <c:val>
            <c:numRef>
              <c:f>'Yield Scenarios'!$B$39:$B$50</c:f>
              <c:numCache>
                <c:formatCode>#,##0</c:formatCode>
                <c:ptCount val="12"/>
                <c:pt idx="0">
                  <c:v>1276.7090470000001</c:v>
                </c:pt>
                <c:pt idx="1">
                  <c:v>1233.4050279999999</c:v>
                </c:pt>
                <c:pt idx="2">
                  <c:v>1312.3516999999999</c:v>
                </c:pt>
                <c:pt idx="3">
                  <c:v>1243.6710889999999</c:v>
                </c:pt>
                <c:pt idx="4">
                  <c:v>12857.192617000001</c:v>
                </c:pt>
                <c:pt idx="5">
                  <c:v>7.1235264762524067E-8</c:v>
                </c:pt>
                <c:pt idx="6">
                  <c:v>0</c:v>
                </c:pt>
                <c:pt idx="7">
                  <c:v>2.0200000000000001E-3</c:v>
                </c:pt>
                <c:pt idx="8">
                  <c:v>1238.3037959999999</c:v>
                </c:pt>
                <c:pt idx="9">
                  <c:v>1141.726932</c:v>
                </c:pt>
                <c:pt idx="10">
                  <c:v>1112.164188</c:v>
                </c:pt>
                <c:pt idx="11">
                  <c:v>628.05049199999996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99-4E3D-A7CE-D43DEC978C1A}"/>
            </c:ext>
          </c:extLst>
        </c:ser>
        <c:ser>
          <c:idx val="1"/>
          <c:order val="1"/>
          <c:tx>
            <c:strRef>
              <c:f>'Yield Scenarios'!$C$38</c:f>
              <c:strCache>
                <c:ptCount val="1"/>
                <c:pt idx="0">
                  <c:v>2020/21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D99-4E3D-A7CE-D43DEC978C1A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5D99-4E3D-A7CE-D43DEC978C1A}"/>
              </c:ext>
            </c:extLst>
          </c:dPt>
          <c:cat>
            <c:strRef>
              <c:f>'Yield Scenarios'!$A$39:$A$50</c:f>
              <c:strCache>
                <c:ptCount val="12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</c:strCache>
            </c:strRef>
          </c:cat>
          <c:val>
            <c:numRef>
              <c:f>'Yield Scenarios'!$C$39:$C$50</c:f>
              <c:numCache>
                <c:formatCode>#,##0</c:formatCode>
                <c:ptCount val="12"/>
                <c:pt idx="0">
                  <c:v>835.52162999999996</c:v>
                </c:pt>
                <c:pt idx="1">
                  <c:v>1065.2603120000001</c:v>
                </c:pt>
                <c:pt idx="2">
                  <c:v>1169.0020950000001</c:v>
                </c:pt>
                <c:pt idx="3">
                  <c:v>1124.709247</c:v>
                </c:pt>
                <c:pt idx="4">
                  <c:v>14123.603899</c:v>
                </c:pt>
                <c:pt idx="5">
                  <c:v>1.0766851467458483E-7</c:v>
                </c:pt>
                <c:pt idx="6">
                  <c:v>0</c:v>
                </c:pt>
                <c:pt idx="7">
                  <c:v>2.0209999999999998E-3</c:v>
                </c:pt>
                <c:pt idx="8">
                  <c:v>1072.5818859999999</c:v>
                </c:pt>
                <c:pt idx="9">
                  <c:v>889.09639000000004</c:v>
                </c:pt>
                <c:pt idx="10">
                  <c:v>1175.862799</c:v>
                </c:pt>
                <c:pt idx="11">
                  <c:v>1121.341351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D99-4E3D-A7CE-D43DEC978C1A}"/>
            </c:ext>
          </c:extLst>
        </c:ser>
        <c:ser>
          <c:idx val="2"/>
          <c:order val="2"/>
          <c:tx>
            <c:strRef>
              <c:f>'Yield Scenarios'!$D$38</c:f>
              <c:strCache>
                <c:ptCount val="1"/>
                <c:pt idx="0">
                  <c:v>2021/22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D99-4E3D-A7CE-D43DEC978C1A}"/>
              </c:ext>
            </c:extLst>
          </c:dPt>
          <c:dPt>
            <c:idx val="1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D99-4E3D-A7CE-D43DEC978C1A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D99-4E3D-A7CE-D43DEC978C1A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D99-4E3D-A7CE-D43DEC978C1A}"/>
              </c:ext>
            </c:extLst>
          </c:dPt>
          <c:dPt>
            <c:idx val="4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D99-4E3D-A7CE-D43DEC978C1A}"/>
              </c:ext>
            </c:extLst>
          </c:dPt>
          <c:dPt>
            <c:idx val="5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D99-4E3D-A7CE-D43DEC978C1A}"/>
              </c:ext>
            </c:extLst>
          </c:dPt>
          <c:dPt>
            <c:idx val="6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D99-4E3D-A7CE-D43DEC978C1A}"/>
              </c:ext>
            </c:extLst>
          </c:dPt>
          <c:dPt>
            <c:idx val="7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D99-4E3D-A7CE-D43DEC978C1A}"/>
              </c:ext>
            </c:extLst>
          </c:dPt>
          <c:dPt>
            <c:idx val="8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5D99-4E3D-A7CE-D43DEC978C1A}"/>
              </c:ext>
            </c:extLst>
          </c:dPt>
          <c:dPt>
            <c:idx val="9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5D99-4E3D-A7CE-D43DEC978C1A}"/>
              </c:ext>
            </c:extLst>
          </c:dPt>
          <c:dPt>
            <c:idx val="10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5D99-4E3D-A7CE-D43DEC978C1A}"/>
              </c:ext>
            </c:extLst>
          </c:dPt>
          <c:dPt>
            <c:idx val="11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5D99-4E3D-A7CE-D43DEC978C1A}"/>
              </c:ext>
            </c:extLst>
          </c:dPt>
          <c:cat>
            <c:strRef>
              <c:f>'Yield Scenarios'!$A$39:$A$50</c:f>
              <c:strCache>
                <c:ptCount val="12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</c:strCache>
            </c:strRef>
          </c:cat>
          <c:val>
            <c:numRef>
              <c:f>'Yield Scenarios'!$D$39:$D$50</c:f>
              <c:numCache>
                <c:formatCode>#,##0</c:formatCode>
                <c:ptCount val="12"/>
                <c:pt idx="0">
                  <c:v>1249.1460480000001</c:v>
                </c:pt>
                <c:pt idx="1">
                  <c:v>1253.638702</c:v>
                </c:pt>
                <c:pt idx="2">
                  <c:v>1272.91246</c:v>
                </c:pt>
                <c:pt idx="3">
                  <c:v>1211.315327</c:v>
                </c:pt>
                <c:pt idx="4">
                  <c:v>14423.50383</c:v>
                </c:pt>
                <c:pt idx="5">
                  <c:v>-6.991503667965082E-9</c:v>
                </c:pt>
                <c:pt idx="6">
                  <c:v>0</c:v>
                </c:pt>
                <c:pt idx="7">
                  <c:v>2.0219999999999999E-3</c:v>
                </c:pt>
                <c:pt idx="8">
                  <c:v>1206.1533219999999</c:v>
                </c:pt>
                <c:pt idx="9">
                  <c:v>1065.448384</c:v>
                </c:pt>
                <c:pt idx="10">
                  <c:v>1259.985238</c:v>
                </c:pt>
                <c:pt idx="11">
                  <c:v>1126.6547310000001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5D99-4E3D-A7CE-D43DEC978C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5"/>
        <c:axId val="1565926984"/>
        <c:axId val="1565927312"/>
      </c:barChart>
      <c:catAx>
        <c:axId val="1565926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6F079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65927312"/>
        <c:crosses val="autoZero"/>
        <c:auto val="1"/>
        <c:lblAlgn val="ctr"/>
        <c:lblOffset val="100"/>
        <c:noMultiLvlLbl val="0"/>
      </c:catAx>
      <c:valAx>
        <c:axId val="15659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(million</a:t>
                </a:r>
                <a:r>
                  <a:rPr lang="en-US" sz="1200" baseline="0"/>
                  <a:t> gallons)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solidFill>
              <a:srgbClr val="6F079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65926984"/>
        <c:crosses val="autoZero"/>
        <c:crossBetween val="between"/>
      </c:valAx>
      <c:spPr>
        <a:noFill/>
        <a:ln>
          <a:solidFill>
            <a:srgbClr val="6F0791"/>
          </a:solidFill>
        </a:ln>
        <a:effectLst/>
      </c:spPr>
    </c:plotArea>
    <c:legend>
      <c:legendPos val="b"/>
      <c:layout>
        <c:manualLayout>
          <c:xMode val="edge"/>
          <c:yMode val="edge"/>
          <c:x val="0.24966677789454397"/>
          <c:y val="0.11857194415659941"/>
          <c:w val="0.48015147760004401"/>
          <c:h val="4.437882869465503E-2"/>
        </c:manualLayout>
      </c:layout>
      <c:overlay val="0"/>
      <c:spPr>
        <a:solidFill>
          <a:schemeClr val="bg1"/>
        </a:solidFill>
        <a:ln w="9525">
          <a:solidFill>
            <a:srgbClr val="6F079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March-May Corn Used in Ethanol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643870358901769E-2"/>
          <c:y val="0.11665495602001591"/>
          <c:w val="0.89664237897229138"/>
          <c:h val="0.756172997851189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6161"/>
            </a:solidFill>
            <a:ln>
              <a:solidFill>
                <a:srgbClr val="FF0000"/>
              </a:solidFill>
            </a:ln>
            <a:effectLst/>
          </c:spPr>
          <c:invertIfNegative val="0"/>
          <c:cat>
            <c:strRef>
              <c:f>Corn!$M$2:$AV$2</c:f>
              <c:strCache>
                <c:ptCount val="36"/>
                <c:pt idx="0">
                  <c:v>86/87 </c:v>
                </c:pt>
                <c:pt idx="1">
                  <c:v>87/88 </c:v>
                </c:pt>
                <c:pt idx="2">
                  <c:v>88/89 </c:v>
                </c:pt>
                <c:pt idx="3">
                  <c:v>89/90 </c:v>
                </c:pt>
                <c:pt idx="4">
                  <c:v>90/91 </c:v>
                </c:pt>
                <c:pt idx="5">
                  <c:v>91/92 </c:v>
                </c:pt>
                <c:pt idx="6">
                  <c:v>92/93 </c:v>
                </c:pt>
                <c:pt idx="7">
                  <c:v>93/94 </c:v>
                </c:pt>
                <c:pt idx="8">
                  <c:v>94/95 </c:v>
                </c:pt>
                <c:pt idx="9">
                  <c:v>95/96 </c:v>
                </c:pt>
                <c:pt idx="10">
                  <c:v>96/97 </c:v>
                </c:pt>
                <c:pt idx="11">
                  <c:v>97/98 </c:v>
                </c:pt>
                <c:pt idx="12">
                  <c:v>98/99 </c:v>
                </c:pt>
                <c:pt idx="13">
                  <c:v>99/00 </c:v>
                </c:pt>
                <c:pt idx="14">
                  <c:v>00/01 </c:v>
                </c:pt>
                <c:pt idx="15">
                  <c:v>01/02 </c:v>
                </c:pt>
                <c:pt idx="16">
                  <c:v>02/03 </c:v>
                </c:pt>
                <c:pt idx="17">
                  <c:v>03/04 </c:v>
                </c:pt>
                <c:pt idx="18">
                  <c:v>04/05 </c:v>
                </c:pt>
                <c:pt idx="19">
                  <c:v>05/06 </c:v>
                </c:pt>
                <c:pt idx="20">
                  <c:v>06/07 </c:v>
                </c:pt>
                <c:pt idx="21">
                  <c:v>07/08 </c:v>
                </c:pt>
                <c:pt idx="22">
                  <c:v>08/09 </c:v>
                </c:pt>
                <c:pt idx="23">
                  <c:v>09/10 </c:v>
                </c:pt>
                <c:pt idx="24">
                  <c:v>10/11 </c:v>
                </c:pt>
                <c:pt idx="25">
                  <c:v>11/12 </c:v>
                </c:pt>
                <c:pt idx="26">
                  <c:v>12/13 </c:v>
                </c:pt>
                <c:pt idx="27">
                  <c:v>13/14 </c:v>
                </c:pt>
                <c:pt idx="28">
                  <c:v>14/15 </c:v>
                </c:pt>
                <c:pt idx="29">
                  <c:v>15/16 </c:v>
                </c:pt>
                <c:pt idx="30">
                  <c:v>16/17 </c:v>
                </c:pt>
                <c:pt idx="31">
                  <c:v>17/18 </c:v>
                </c:pt>
                <c:pt idx="32">
                  <c:v>18/19 </c:v>
                </c:pt>
                <c:pt idx="33">
                  <c:v>19/20</c:v>
                </c:pt>
                <c:pt idx="34">
                  <c:v>20/21</c:v>
                </c:pt>
                <c:pt idx="35">
                  <c:v>21/22</c:v>
                </c:pt>
              </c:strCache>
            </c:strRef>
          </c:cat>
          <c:val>
            <c:numRef>
              <c:f>Corn!$M$152:$AV$152</c:f>
              <c:numCache>
                <c:formatCode>#,##0.0_);[Red]\(#,##0.0\)</c:formatCode>
                <c:ptCount val="36"/>
                <c:pt idx="0">
                  <c:v>77.433000000000007</c:v>
                </c:pt>
                <c:pt idx="1">
                  <c:v>72.962000000000003</c:v>
                </c:pt>
                <c:pt idx="2">
                  <c:v>72.52</c:v>
                </c:pt>
                <c:pt idx="3">
                  <c:v>89.466999999999999</c:v>
                </c:pt>
                <c:pt idx="4">
                  <c:v>90.879000000000005</c:v>
                </c:pt>
                <c:pt idx="5">
                  <c:v>100.877</c:v>
                </c:pt>
                <c:pt idx="6">
                  <c:v>112.001</c:v>
                </c:pt>
                <c:pt idx="7">
                  <c:v>113.104</c:v>
                </c:pt>
                <c:pt idx="8">
                  <c:v>139.114</c:v>
                </c:pt>
                <c:pt idx="9">
                  <c:v>92.2</c:v>
                </c:pt>
                <c:pt idx="10">
                  <c:v>119.23699999999999</c:v>
                </c:pt>
                <c:pt idx="11">
                  <c:v>120.31359999999999</c:v>
                </c:pt>
                <c:pt idx="12">
                  <c:v>137.78319999999999</c:v>
                </c:pt>
                <c:pt idx="13">
                  <c:v>150.51679999999999</c:v>
                </c:pt>
                <c:pt idx="14">
                  <c:v>161.292</c:v>
                </c:pt>
                <c:pt idx="15">
                  <c:v>179.69157691999999</c:v>
                </c:pt>
                <c:pt idx="16">
                  <c:v>256.52102361999999</c:v>
                </c:pt>
                <c:pt idx="17">
                  <c:v>304.64393939000001</c:v>
                </c:pt>
                <c:pt idx="18">
                  <c:v>332.15426415000002</c:v>
                </c:pt>
                <c:pt idx="19">
                  <c:v>406.45518519000001</c:v>
                </c:pt>
                <c:pt idx="20">
                  <c:v>545.85259258999997</c:v>
                </c:pt>
                <c:pt idx="21">
                  <c:v>818.60914756</c:v>
                </c:pt>
                <c:pt idx="22">
                  <c:v>910.37657000000002</c:v>
                </c:pt>
                <c:pt idx="23">
                  <c:v>1189.335</c:v>
                </c:pt>
                <c:pt idx="24">
                  <c:v>1257.7940000000001</c:v>
                </c:pt>
                <c:pt idx="25">
                  <c:v>1243.296</c:v>
                </c:pt>
                <c:pt idx="26">
                  <c:v>1191.162</c:v>
                </c:pt>
                <c:pt idx="27">
                  <c:v>1298.856</c:v>
                </c:pt>
                <c:pt idx="28">
                  <c:v>1294.5309999999999</c:v>
                </c:pt>
                <c:pt idx="29">
                  <c:v>1264.796</c:v>
                </c:pt>
                <c:pt idx="30">
                  <c:v>1353.625</c:v>
                </c:pt>
                <c:pt idx="31">
                  <c:v>1385.9199999999998</c:v>
                </c:pt>
                <c:pt idx="32">
                  <c:v>1343.4669999999999</c:v>
                </c:pt>
                <c:pt idx="33">
                  <c:v>959.24800000000005</c:v>
                </c:pt>
                <c:pt idx="34">
                  <c:v>1311.1090000000002</c:v>
                </c:pt>
                <c:pt idx="35">
                  <c:v>1318.5740000000003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E7-4E14-BA42-3CFA68B2AC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7"/>
        <c:axId val="122510191"/>
        <c:axId val="122515111"/>
      </c:barChart>
      <c:catAx>
        <c:axId val="12251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515111"/>
        <c:crosses val="autoZero"/>
        <c:auto val="1"/>
        <c:lblAlgn val="ctr"/>
        <c:lblOffset val="100"/>
        <c:noMultiLvlLbl val="0"/>
      </c:catAx>
      <c:valAx>
        <c:axId val="122515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(million</a:t>
                </a:r>
                <a:r>
                  <a:rPr lang="en-US" sz="1200" baseline="0"/>
                  <a:t> bushels)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510191"/>
        <c:crosses val="autoZero"/>
        <c:crossBetween val="between"/>
      </c:valAx>
      <c:spPr>
        <a:noFill/>
        <a:ln w="15875">
          <a:solidFill>
            <a:schemeClr val="accent6">
              <a:lumMod val="60000"/>
              <a:lumOff val="40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U.S. Corn and Soybean Planted Acreage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968642964573252E-2"/>
          <c:y val="0.12752596789423984"/>
          <c:w val="0.89931760636661995"/>
          <c:h val="0.70753050344627599"/>
        </c:manualLayout>
      </c:layout>
      <c:barChart>
        <c:barDir val="col"/>
        <c:grouping val="stacked"/>
        <c:varyColors val="0"/>
        <c:ser>
          <c:idx val="0"/>
          <c:order val="0"/>
          <c:tx>
            <c:v>Corn Area</c:v>
          </c:tx>
          <c:spPr>
            <a:solidFill>
              <a:srgbClr val="FF6161"/>
            </a:solidFill>
            <a:ln>
              <a:solidFill>
                <a:srgbClr val="C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Corn!$AA$2:$AY$2</c:f>
              <c:strCache>
                <c:ptCount val="25"/>
                <c:pt idx="0">
                  <c:v>00/01 </c:v>
                </c:pt>
                <c:pt idx="1">
                  <c:v>01/02 </c:v>
                </c:pt>
                <c:pt idx="2">
                  <c:v>02/03 </c:v>
                </c:pt>
                <c:pt idx="3">
                  <c:v>03/04 </c:v>
                </c:pt>
                <c:pt idx="4">
                  <c:v>04/05 </c:v>
                </c:pt>
                <c:pt idx="5">
                  <c:v>05/06 </c:v>
                </c:pt>
                <c:pt idx="6">
                  <c:v>06/07 </c:v>
                </c:pt>
                <c:pt idx="7">
                  <c:v>07/08 </c:v>
                </c:pt>
                <c:pt idx="8">
                  <c:v>08/09 </c:v>
                </c:pt>
                <c:pt idx="9">
                  <c:v>09/10 </c:v>
                </c:pt>
                <c:pt idx="10">
                  <c:v>10/11 </c:v>
                </c:pt>
                <c:pt idx="11">
                  <c:v>11/12 </c:v>
                </c:pt>
                <c:pt idx="12">
                  <c:v>12/13 </c:v>
                </c:pt>
                <c:pt idx="13">
                  <c:v>13/14 </c:v>
                </c:pt>
                <c:pt idx="14">
                  <c:v>14/15 </c:v>
                </c:pt>
                <c:pt idx="15">
                  <c:v>15/16 </c:v>
                </c:pt>
                <c:pt idx="16">
                  <c:v>16/17 </c:v>
                </c:pt>
                <c:pt idx="17">
                  <c:v>17/18 </c:v>
                </c:pt>
                <c:pt idx="18">
                  <c:v>18/19 </c:v>
                </c:pt>
                <c:pt idx="19">
                  <c:v>19/20</c:v>
                </c:pt>
                <c:pt idx="20">
                  <c:v>20/21</c:v>
                </c:pt>
                <c:pt idx="21">
                  <c:v>21/22</c:v>
                </c:pt>
                <c:pt idx="22">
                  <c:v>22/23</c:v>
                </c:pt>
                <c:pt idx="23">
                  <c:v>23/24</c:v>
                </c:pt>
                <c:pt idx="24">
                  <c:v>24/25</c:v>
                </c:pt>
              </c:strCache>
            </c:strRef>
          </c:cat>
          <c:val>
            <c:numRef>
              <c:f>Corn!$AA$4:$AY$4</c:f>
              <c:numCache>
                <c:formatCode>#,##0.0_);[Red]\(#,##0.0\)</c:formatCode>
                <c:ptCount val="25"/>
                <c:pt idx="0">
                  <c:v>79.551000000000002</c:v>
                </c:pt>
                <c:pt idx="1">
                  <c:v>75.701999999999998</c:v>
                </c:pt>
                <c:pt idx="2">
                  <c:v>78.894000000000005</c:v>
                </c:pt>
                <c:pt idx="3">
                  <c:v>78.602999999999994</c:v>
                </c:pt>
                <c:pt idx="4">
                  <c:v>80.929000000000002</c:v>
                </c:pt>
                <c:pt idx="5">
                  <c:v>81.778999999999996</c:v>
                </c:pt>
                <c:pt idx="6">
                  <c:v>78.326999999999998</c:v>
                </c:pt>
                <c:pt idx="7">
                  <c:v>93.527000000000001</c:v>
                </c:pt>
                <c:pt idx="8">
                  <c:v>85.981999999999999</c:v>
                </c:pt>
                <c:pt idx="9">
                  <c:v>86.382000000000005</c:v>
                </c:pt>
                <c:pt idx="10">
                  <c:v>88.191999999999993</c:v>
                </c:pt>
                <c:pt idx="11">
                  <c:v>91.936000000000007</c:v>
                </c:pt>
                <c:pt idx="12">
                  <c:v>97.290999999999997</c:v>
                </c:pt>
                <c:pt idx="13">
                  <c:v>95.364999999999995</c:v>
                </c:pt>
                <c:pt idx="14">
                  <c:v>90.596999999999994</c:v>
                </c:pt>
                <c:pt idx="15">
                  <c:v>88.019000000000005</c:v>
                </c:pt>
                <c:pt idx="16">
                  <c:v>94.004000000000005</c:v>
                </c:pt>
                <c:pt idx="17">
                  <c:v>90.167000000000002</c:v>
                </c:pt>
                <c:pt idx="18">
                  <c:v>88.820999999999998</c:v>
                </c:pt>
                <c:pt idx="19">
                  <c:v>89.37</c:v>
                </c:pt>
                <c:pt idx="20">
                  <c:v>90.432000000000002</c:v>
                </c:pt>
                <c:pt idx="21">
                  <c:v>92.900999999999996</c:v>
                </c:pt>
                <c:pt idx="22">
                  <c:v>88.162000000000006</c:v>
                </c:pt>
                <c:pt idx="23">
                  <c:v>94.641000000000005</c:v>
                </c:pt>
                <c:pt idx="24">
                  <c:v>90.593999999999994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82-4938-932D-44D42BF1A000}"/>
            </c:ext>
          </c:extLst>
        </c:ser>
        <c:ser>
          <c:idx val="1"/>
          <c:order val="1"/>
          <c:tx>
            <c:v>Soybean Area</c:v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accent6">
                  <a:lumMod val="75000"/>
                </a:schemeClr>
              </a:solidFill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Corn!$AA$2:$AY$2</c:f>
              <c:strCache>
                <c:ptCount val="25"/>
                <c:pt idx="0">
                  <c:v>00/01 </c:v>
                </c:pt>
                <c:pt idx="1">
                  <c:v>01/02 </c:v>
                </c:pt>
                <c:pt idx="2">
                  <c:v>02/03 </c:v>
                </c:pt>
                <c:pt idx="3">
                  <c:v>03/04 </c:v>
                </c:pt>
                <c:pt idx="4">
                  <c:v>04/05 </c:v>
                </c:pt>
                <c:pt idx="5">
                  <c:v>05/06 </c:v>
                </c:pt>
                <c:pt idx="6">
                  <c:v>06/07 </c:v>
                </c:pt>
                <c:pt idx="7">
                  <c:v>07/08 </c:v>
                </c:pt>
                <c:pt idx="8">
                  <c:v>08/09 </c:v>
                </c:pt>
                <c:pt idx="9">
                  <c:v>09/10 </c:v>
                </c:pt>
                <c:pt idx="10">
                  <c:v>10/11 </c:v>
                </c:pt>
                <c:pt idx="11">
                  <c:v>11/12 </c:v>
                </c:pt>
                <c:pt idx="12">
                  <c:v>12/13 </c:v>
                </c:pt>
                <c:pt idx="13">
                  <c:v>13/14 </c:v>
                </c:pt>
                <c:pt idx="14">
                  <c:v>14/15 </c:v>
                </c:pt>
                <c:pt idx="15">
                  <c:v>15/16 </c:v>
                </c:pt>
                <c:pt idx="16">
                  <c:v>16/17 </c:v>
                </c:pt>
                <c:pt idx="17">
                  <c:v>17/18 </c:v>
                </c:pt>
                <c:pt idx="18">
                  <c:v>18/19 </c:v>
                </c:pt>
                <c:pt idx="19">
                  <c:v>19/20</c:v>
                </c:pt>
                <c:pt idx="20">
                  <c:v>20/21</c:v>
                </c:pt>
                <c:pt idx="21">
                  <c:v>21/22</c:v>
                </c:pt>
                <c:pt idx="22">
                  <c:v>22/23</c:v>
                </c:pt>
                <c:pt idx="23">
                  <c:v>23/24</c:v>
                </c:pt>
                <c:pt idx="24">
                  <c:v>24/25</c:v>
                </c:pt>
              </c:strCache>
            </c:strRef>
          </c:cat>
          <c:val>
            <c:numRef>
              <c:f>'[4]Soy Complex'!$AP$4:$BN$4</c:f>
              <c:numCache>
                <c:formatCode>General</c:formatCode>
                <c:ptCount val="25"/>
                <c:pt idx="0">
                  <c:v>74.266000000000005</c:v>
                </c:pt>
                <c:pt idx="1">
                  <c:v>74.075000000000003</c:v>
                </c:pt>
                <c:pt idx="2">
                  <c:v>73.962999999999994</c:v>
                </c:pt>
                <c:pt idx="3">
                  <c:v>73.403999999999996</c:v>
                </c:pt>
                <c:pt idx="4">
                  <c:v>75.207999999999998</c:v>
                </c:pt>
                <c:pt idx="5">
                  <c:v>72.031999999999996</c:v>
                </c:pt>
                <c:pt idx="6">
                  <c:v>75.522000000000006</c:v>
                </c:pt>
                <c:pt idx="7">
                  <c:v>64.741</c:v>
                </c:pt>
                <c:pt idx="8">
                  <c:v>75.718000000000004</c:v>
                </c:pt>
                <c:pt idx="9">
                  <c:v>77.450999999999993</c:v>
                </c:pt>
                <c:pt idx="10">
                  <c:v>77.403999999999996</c:v>
                </c:pt>
                <c:pt idx="11">
                  <c:v>75.046000000000006</c:v>
                </c:pt>
                <c:pt idx="12">
                  <c:v>77.197999999999993</c:v>
                </c:pt>
                <c:pt idx="13">
                  <c:v>76.84</c:v>
                </c:pt>
                <c:pt idx="14">
                  <c:v>83.275999999999996</c:v>
                </c:pt>
                <c:pt idx="15">
                  <c:v>82.65</c:v>
                </c:pt>
                <c:pt idx="16">
                  <c:v>83.453000000000003</c:v>
                </c:pt>
                <c:pt idx="17">
                  <c:v>90.162000000000006</c:v>
                </c:pt>
                <c:pt idx="18">
                  <c:v>89.167000000000002</c:v>
                </c:pt>
                <c:pt idx="19">
                  <c:v>76.099999999999994</c:v>
                </c:pt>
                <c:pt idx="20">
                  <c:v>83.353999999999999</c:v>
                </c:pt>
                <c:pt idx="21">
                  <c:v>87.194999999999993</c:v>
                </c:pt>
                <c:pt idx="22">
                  <c:v>87.45</c:v>
                </c:pt>
                <c:pt idx="23">
                  <c:v>83.6</c:v>
                </c:pt>
                <c:pt idx="24">
                  <c:v>87.05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82-4938-932D-44D42BF1A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16265591"/>
        <c:axId val="16267559"/>
      </c:barChart>
      <c:catAx>
        <c:axId val="16265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267559"/>
        <c:crosses val="autoZero"/>
        <c:auto val="1"/>
        <c:lblAlgn val="ctr"/>
        <c:lblOffset val="100"/>
        <c:noMultiLvlLbl val="0"/>
      </c:catAx>
      <c:valAx>
        <c:axId val="16267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(million</a:t>
                </a:r>
                <a:r>
                  <a:rPr lang="en-US" baseline="0"/>
                  <a:t> acres)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_);[Red]\(#,##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265591"/>
        <c:crosses val="autoZero"/>
        <c:crossBetween val="between"/>
      </c:valAx>
      <c:spPr>
        <a:noFill/>
        <a:ln w="15875">
          <a:solidFill>
            <a:schemeClr val="accent6">
              <a:lumMod val="60000"/>
              <a:lumOff val="40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0.11308434489821174"/>
          <c:y val="0.16802359882005899"/>
          <c:w val="0.30362668056663428"/>
          <c:h val="5.0698813090841524E-2"/>
        </c:manualLayout>
      </c:layout>
      <c:overlay val="0"/>
      <c:spPr>
        <a:solidFill>
          <a:sysClr val="window" lastClr="FFFFFF"/>
        </a:solidFill>
        <a:ln w="15875">
          <a:solidFill>
            <a:schemeClr val="accent6">
              <a:lumMod val="60000"/>
              <a:lumOff val="4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U.S. September/November</a:t>
            </a:r>
            <a:r>
              <a:rPr lang="en-US" sz="2800" baseline="0"/>
              <a:t> Corn Use</a:t>
            </a:r>
            <a:endParaRPr 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914069654366587E-2"/>
          <c:y val="0.12093454220759475"/>
          <c:w val="0.90302849515973327"/>
          <c:h val="0.7619337400565727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Corn!$A$55</c:f>
              <c:strCache>
                <c:ptCount val="1"/>
                <c:pt idx="0">
                  <c:v>Feed &amp; Residual</c:v>
                </c:pt>
              </c:strCache>
            </c:strRef>
          </c:tx>
          <c:spPr>
            <a:solidFill>
              <a:srgbClr val="FF616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15"/>
            <c:invertIfNegative val="0"/>
            <c:bubble3D val="0"/>
            <c:spPr>
              <a:solidFill>
                <a:srgbClr val="FF616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E42-48F2-8D1F-008E2EA0D29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Corn!$AH$2:$AW$2</c:f>
              <c:strCache>
                <c:ptCount val="16"/>
                <c:pt idx="0">
                  <c:v>07/08 </c:v>
                </c:pt>
                <c:pt idx="1">
                  <c:v>08/09 </c:v>
                </c:pt>
                <c:pt idx="2">
                  <c:v>09/10 </c:v>
                </c:pt>
                <c:pt idx="3">
                  <c:v>10/11 </c:v>
                </c:pt>
                <c:pt idx="4">
                  <c:v>11/12 </c:v>
                </c:pt>
                <c:pt idx="5">
                  <c:v>12/13 </c:v>
                </c:pt>
                <c:pt idx="6">
                  <c:v>13/14 </c:v>
                </c:pt>
                <c:pt idx="7">
                  <c:v>14/15 </c:v>
                </c:pt>
                <c:pt idx="8">
                  <c:v>15/16 </c:v>
                </c:pt>
                <c:pt idx="9">
                  <c:v>16/17 </c:v>
                </c:pt>
                <c:pt idx="10">
                  <c:v>17/18 </c:v>
                </c:pt>
                <c:pt idx="11">
                  <c:v>18/19 </c:v>
                </c:pt>
                <c:pt idx="12">
                  <c:v>19/20</c:v>
                </c:pt>
                <c:pt idx="13">
                  <c:v>20/21</c:v>
                </c:pt>
                <c:pt idx="14">
                  <c:v>21/22</c:v>
                </c:pt>
                <c:pt idx="15">
                  <c:v>22/23</c:v>
                </c:pt>
              </c:strCache>
            </c:strRef>
          </c:cat>
          <c:val>
            <c:numRef>
              <c:f>Corn!$AH$31:$AW$31</c:f>
              <c:numCache>
                <c:formatCode>#,##0_);[Red]\(#,##0\)</c:formatCode>
                <c:ptCount val="16"/>
                <c:pt idx="0">
                  <c:v>2386.7610017213456</c:v>
                </c:pt>
                <c:pt idx="1">
                  <c:v>1930.0292510800698</c:v>
                </c:pt>
                <c:pt idx="2">
                  <c:v>1990.0763350510015</c:v>
                </c:pt>
                <c:pt idx="3">
                  <c:v>2047.3278116353742</c:v>
                </c:pt>
                <c:pt idx="4">
                  <c:v>1781.8599286306746</c:v>
                </c:pt>
                <c:pt idx="5">
                  <c:v>2059.6978449372759</c:v>
                </c:pt>
                <c:pt idx="6">
                  <c:v>2313.5202687381243</c:v>
                </c:pt>
                <c:pt idx="7">
                  <c:v>2226.8965108336643</c:v>
                </c:pt>
                <c:pt idx="8">
                  <c:v>2178.4907720991168</c:v>
                </c:pt>
                <c:pt idx="9">
                  <c:v>2278.8773361418407</c:v>
                </c:pt>
                <c:pt idx="10">
                  <c:v>2255.6613685474085</c:v>
                </c:pt>
                <c:pt idx="11">
                  <c:v>2183.6790880214867</c:v>
                </c:pt>
                <c:pt idx="12">
                  <c:v>2573.2670000000007</c:v>
                </c:pt>
                <c:pt idx="13">
                  <c:v>2653.4029999999998</c:v>
                </c:pt>
                <c:pt idx="14">
                  <c:v>2497.7050000000008</c:v>
                </c:pt>
                <c:pt idx="15">
                  <c:v>2324.1690000000003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42-48F2-8D1F-008E2EA0D299}"/>
            </c:ext>
          </c:extLst>
        </c:ser>
        <c:ser>
          <c:idx val="1"/>
          <c:order val="1"/>
          <c:tx>
            <c:strRef>
              <c:f>Corn!$A$56</c:f>
              <c:strCache>
                <c:ptCount val="1"/>
                <c:pt idx="0">
                  <c:v>Food/Seed/Industrial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15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E42-48F2-8D1F-008E2EA0D29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Corn!$AH$2:$AW$2</c:f>
              <c:strCache>
                <c:ptCount val="16"/>
                <c:pt idx="0">
                  <c:v>07/08 </c:v>
                </c:pt>
                <c:pt idx="1">
                  <c:v>08/09 </c:v>
                </c:pt>
                <c:pt idx="2">
                  <c:v>09/10 </c:v>
                </c:pt>
                <c:pt idx="3">
                  <c:v>10/11 </c:v>
                </c:pt>
                <c:pt idx="4">
                  <c:v>11/12 </c:v>
                </c:pt>
                <c:pt idx="5">
                  <c:v>12/13 </c:v>
                </c:pt>
                <c:pt idx="6">
                  <c:v>13/14 </c:v>
                </c:pt>
                <c:pt idx="7">
                  <c:v>14/15 </c:v>
                </c:pt>
                <c:pt idx="8">
                  <c:v>15/16 </c:v>
                </c:pt>
                <c:pt idx="9">
                  <c:v>16/17 </c:v>
                </c:pt>
                <c:pt idx="10">
                  <c:v>17/18 </c:v>
                </c:pt>
                <c:pt idx="11">
                  <c:v>18/19 </c:v>
                </c:pt>
                <c:pt idx="12">
                  <c:v>19/20</c:v>
                </c:pt>
                <c:pt idx="13">
                  <c:v>20/21</c:v>
                </c:pt>
                <c:pt idx="14">
                  <c:v>21/22</c:v>
                </c:pt>
                <c:pt idx="15">
                  <c:v>22/23</c:v>
                </c:pt>
              </c:strCache>
            </c:strRef>
          </c:cat>
          <c:val>
            <c:numRef>
              <c:f>Corn!$AH$32:$AW$32</c:f>
              <c:numCache>
                <c:formatCode>#,##0_);[Red]\(#,##0\)</c:formatCode>
                <c:ptCount val="16"/>
                <c:pt idx="0">
                  <c:v>985.70130814235563</c:v>
                </c:pt>
                <c:pt idx="1">
                  <c:v>1219.2445283304294</c:v>
                </c:pt>
                <c:pt idx="2">
                  <c:v>1382.029</c:v>
                </c:pt>
                <c:pt idx="3">
                  <c:v>1582.4379999999999</c:v>
                </c:pt>
                <c:pt idx="4">
                  <c:v>1610.771</c:v>
                </c:pt>
                <c:pt idx="5">
                  <c:v>1465.6210000000001</c:v>
                </c:pt>
                <c:pt idx="6">
                  <c:v>1550.106</c:v>
                </c:pt>
                <c:pt idx="7">
                  <c:v>1614.7010000000002</c:v>
                </c:pt>
                <c:pt idx="8">
                  <c:v>1631.1499999999999</c:v>
                </c:pt>
                <c:pt idx="9">
                  <c:v>1688.915</c:v>
                </c:pt>
                <c:pt idx="10">
                  <c:v>1742.8030000000001</c:v>
                </c:pt>
                <c:pt idx="11">
                  <c:v>1715.6200000000001</c:v>
                </c:pt>
                <c:pt idx="12">
                  <c:v>1635.5130000000001</c:v>
                </c:pt>
                <c:pt idx="13">
                  <c:v>1615.9079999999999</c:v>
                </c:pt>
                <c:pt idx="14">
                  <c:v>1689.3570000000002</c:v>
                </c:pt>
                <c:pt idx="15">
                  <c:v>1612.9679999999998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E42-48F2-8D1F-008E2EA0D299}"/>
            </c:ext>
          </c:extLst>
        </c:ser>
        <c:ser>
          <c:idx val="2"/>
          <c:order val="2"/>
          <c:tx>
            <c:strRef>
              <c:f>Corn!$A$57</c:f>
              <c:strCache>
                <c:ptCount val="1"/>
                <c:pt idx="0">
                  <c:v>Exports 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15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E42-48F2-8D1F-008E2EA0D29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Corn!$AH$2:$AW$2</c:f>
              <c:strCache>
                <c:ptCount val="16"/>
                <c:pt idx="0">
                  <c:v>07/08 </c:v>
                </c:pt>
                <c:pt idx="1">
                  <c:v>08/09 </c:v>
                </c:pt>
                <c:pt idx="2">
                  <c:v>09/10 </c:v>
                </c:pt>
                <c:pt idx="3">
                  <c:v>10/11 </c:v>
                </c:pt>
                <c:pt idx="4">
                  <c:v>11/12 </c:v>
                </c:pt>
                <c:pt idx="5">
                  <c:v>12/13 </c:v>
                </c:pt>
                <c:pt idx="6">
                  <c:v>13/14 </c:v>
                </c:pt>
                <c:pt idx="7">
                  <c:v>14/15 </c:v>
                </c:pt>
                <c:pt idx="8">
                  <c:v>15/16 </c:v>
                </c:pt>
                <c:pt idx="9">
                  <c:v>16/17 </c:v>
                </c:pt>
                <c:pt idx="10">
                  <c:v>17/18 </c:v>
                </c:pt>
                <c:pt idx="11">
                  <c:v>18/19 </c:v>
                </c:pt>
                <c:pt idx="12">
                  <c:v>19/20</c:v>
                </c:pt>
                <c:pt idx="13">
                  <c:v>20/21</c:v>
                </c:pt>
                <c:pt idx="14">
                  <c:v>21/22</c:v>
                </c:pt>
                <c:pt idx="15">
                  <c:v>22/23</c:v>
                </c:pt>
              </c:strCache>
            </c:strRef>
          </c:cat>
          <c:val>
            <c:numRef>
              <c:f>Corn!$AH$33:$AW$33</c:f>
              <c:numCache>
                <c:formatCode>#,##0_);[Red]\(#,##0\)</c:formatCode>
                <c:ptCount val="16"/>
                <c:pt idx="0">
                  <c:v>693.15916346594997</c:v>
                </c:pt>
                <c:pt idx="1">
                  <c:v>448.78807014862502</c:v>
                </c:pt>
                <c:pt idx="2">
                  <c:v>466.88120212454987</c:v>
                </c:pt>
                <c:pt idx="3">
                  <c:v>451.90359471712503</c:v>
                </c:pt>
                <c:pt idx="4">
                  <c:v>406.20180427807497</c:v>
                </c:pt>
                <c:pt idx="5">
                  <c:v>220.872484091025</c:v>
                </c:pt>
                <c:pt idx="6">
                  <c:v>350.257584110175</c:v>
                </c:pt>
                <c:pt idx="7">
                  <c:v>401.2222212991112</c:v>
                </c:pt>
                <c:pt idx="8">
                  <c:v>301.19014914643327</c:v>
                </c:pt>
                <c:pt idx="9">
                  <c:v>548.12875937816102</c:v>
                </c:pt>
                <c:pt idx="10">
                  <c:v>348.56043830059099</c:v>
                </c:pt>
                <c:pt idx="11">
                  <c:v>632.08780634651396</c:v>
                </c:pt>
                <c:pt idx="12">
                  <c:v>270.88600000000002</c:v>
                </c:pt>
                <c:pt idx="13">
                  <c:v>448.85</c:v>
                </c:pt>
                <c:pt idx="14">
                  <c:v>430.738</c:v>
                </c:pt>
                <c:pt idx="15">
                  <c:v>282.95400000000001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E42-48F2-8D1F-008E2EA0D2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128386128"/>
        <c:axId val="2128386456"/>
      </c:barChart>
      <c:catAx>
        <c:axId val="212838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28386456"/>
        <c:crosses val="autoZero"/>
        <c:auto val="1"/>
        <c:lblAlgn val="ctr"/>
        <c:lblOffset val="100"/>
        <c:noMultiLvlLbl val="0"/>
      </c:catAx>
      <c:valAx>
        <c:axId val="2128386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(million</a:t>
                </a:r>
                <a:r>
                  <a:rPr lang="en-US" sz="1200" baseline="0"/>
                  <a:t> bushels)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28386128"/>
        <c:crosses val="autoZero"/>
        <c:crossBetween val="between"/>
      </c:valAx>
      <c:spPr>
        <a:noFill/>
        <a:ln w="15875">
          <a:solidFill>
            <a:schemeClr val="accent6">
              <a:lumMod val="60000"/>
              <a:lumOff val="4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0082512718779334"/>
          <c:y val="0.13326362086038787"/>
          <c:w val="0.48924237268314885"/>
          <c:h val="5.4185603971266955E-2"/>
        </c:manualLayout>
      </c:layout>
      <c:overlay val="0"/>
      <c:spPr>
        <a:solidFill>
          <a:schemeClr val="bg1"/>
        </a:solidFill>
        <a:ln w="15875">
          <a:solidFill>
            <a:schemeClr val="accent6">
              <a:lumMod val="60000"/>
              <a:lumOff val="4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U.S. December/February</a:t>
            </a:r>
            <a:r>
              <a:rPr lang="en-US" sz="2800" baseline="0"/>
              <a:t> Corn Use</a:t>
            </a:r>
            <a:endParaRPr 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914069654366587E-2"/>
          <c:y val="0.12093454220759475"/>
          <c:w val="0.90302849515973327"/>
          <c:h val="0.7619337400565727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Corn!$A$55</c:f>
              <c:strCache>
                <c:ptCount val="1"/>
                <c:pt idx="0">
                  <c:v>Feed &amp; Residual</c:v>
                </c:pt>
              </c:strCache>
            </c:strRef>
          </c:tx>
          <c:spPr>
            <a:solidFill>
              <a:srgbClr val="FF6161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Corn!$AH$2:$AX$2</c:f>
              <c:strCache>
                <c:ptCount val="17"/>
                <c:pt idx="0">
                  <c:v>07/08 </c:v>
                </c:pt>
                <c:pt idx="1">
                  <c:v>08/09 </c:v>
                </c:pt>
                <c:pt idx="2">
                  <c:v>09/10 </c:v>
                </c:pt>
                <c:pt idx="3">
                  <c:v>10/11 </c:v>
                </c:pt>
                <c:pt idx="4">
                  <c:v>11/12 </c:v>
                </c:pt>
                <c:pt idx="5">
                  <c:v>12/13 </c:v>
                </c:pt>
                <c:pt idx="6">
                  <c:v>13/14 </c:v>
                </c:pt>
                <c:pt idx="7">
                  <c:v>14/15 </c:v>
                </c:pt>
                <c:pt idx="8">
                  <c:v>15/16 </c:v>
                </c:pt>
                <c:pt idx="9">
                  <c:v>16/17 </c:v>
                </c:pt>
                <c:pt idx="10">
                  <c:v>17/18 </c:v>
                </c:pt>
                <c:pt idx="11">
                  <c:v>18/19 </c:v>
                </c:pt>
                <c:pt idx="12">
                  <c:v>19/20</c:v>
                </c:pt>
                <c:pt idx="13">
                  <c:v>20/21</c:v>
                </c:pt>
                <c:pt idx="14">
                  <c:v>21/22</c:v>
                </c:pt>
                <c:pt idx="15">
                  <c:v>22/23</c:v>
                </c:pt>
                <c:pt idx="16">
                  <c:v>23/24</c:v>
                </c:pt>
              </c:strCache>
            </c:strRef>
          </c:cat>
          <c:val>
            <c:numRef>
              <c:f>Corn!$AH$43:$AX$43</c:f>
              <c:numCache>
                <c:formatCode>#,##0_);[Red]\(#,##0\)</c:formatCode>
                <c:ptCount val="17"/>
                <c:pt idx="0">
                  <c:v>1734.1133826492185</c:v>
                </c:pt>
                <c:pt idx="1">
                  <c:v>1572.8896629065448</c:v>
                </c:pt>
                <c:pt idx="2">
                  <c:v>1341.2406408889735</c:v>
                </c:pt>
                <c:pt idx="3">
                  <c:v>1562.4154278464753</c:v>
                </c:pt>
                <c:pt idx="4">
                  <c:v>1546.1954994441764</c:v>
                </c:pt>
                <c:pt idx="5">
                  <c:v>1087.3116429795741</c:v>
                </c:pt>
                <c:pt idx="6">
                  <c:v>1457.9796920565504</c:v>
                </c:pt>
                <c:pt idx="7">
                  <c:v>1445.9982035896082</c:v>
                </c:pt>
                <c:pt idx="8">
                  <c:v>1437.8443313283562</c:v>
                </c:pt>
                <c:pt idx="9">
                  <c:v>1523.2301062381489</c:v>
                </c:pt>
                <c:pt idx="10">
                  <c:v>1501.1915273607849</c:v>
                </c:pt>
                <c:pt idx="11">
                  <c:v>1195.4989015678332</c:v>
                </c:pt>
                <c:pt idx="12">
                  <c:v>1325.3199999999997</c:v>
                </c:pt>
                <c:pt idx="13">
                  <c:v>1427.8010000000004</c:v>
                </c:pt>
                <c:pt idx="14">
                  <c:v>1540.451</c:v>
                </c:pt>
                <c:pt idx="15">
                  <c:v>1429.6769066856991</c:v>
                </c:pt>
                <c:pt idx="16">
                  <c:v>1565.5078592333002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A4-419D-98D1-6015B5759C13}"/>
            </c:ext>
          </c:extLst>
        </c:ser>
        <c:ser>
          <c:idx val="1"/>
          <c:order val="1"/>
          <c:tx>
            <c:strRef>
              <c:f>Corn!$A$56</c:f>
              <c:strCache>
                <c:ptCount val="1"/>
                <c:pt idx="0">
                  <c:v>Food/Seed/Industrial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Corn!$AH$2:$AX$2</c:f>
              <c:strCache>
                <c:ptCount val="17"/>
                <c:pt idx="0">
                  <c:v>07/08 </c:v>
                </c:pt>
                <c:pt idx="1">
                  <c:v>08/09 </c:v>
                </c:pt>
                <c:pt idx="2">
                  <c:v>09/10 </c:v>
                </c:pt>
                <c:pt idx="3">
                  <c:v>10/11 </c:v>
                </c:pt>
                <c:pt idx="4">
                  <c:v>11/12 </c:v>
                </c:pt>
                <c:pt idx="5">
                  <c:v>12/13 </c:v>
                </c:pt>
                <c:pt idx="6">
                  <c:v>13/14 </c:v>
                </c:pt>
                <c:pt idx="7">
                  <c:v>14/15 </c:v>
                </c:pt>
                <c:pt idx="8">
                  <c:v>15/16 </c:v>
                </c:pt>
                <c:pt idx="9">
                  <c:v>16/17 </c:v>
                </c:pt>
                <c:pt idx="10">
                  <c:v>17/18 </c:v>
                </c:pt>
                <c:pt idx="11">
                  <c:v>18/19 </c:v>
                </c:pt>
                <c:pt idx="12">
                  <c:v>19/20</c:v>
                </c:pt>
                <c:pt idx="13">
                  <c:v>20/21</c:v>
                </c:pt>
                <c:pt idx="14">
                  <c:v>21/22</c:v>
                </c:pt>
                <c:pt idx="15">
                  <c:v>22/23</c:v>
                </c:pt>
                <c:pt idx="16">
                  <c:v>23/24</c:v>
                </c:pt>
              </c:strCache>
            </c:strRef>
          </c:cat>
          <c:val>
            <c:numRef>
              <c:f>Corn!$AH$44:$AX$44</c:f>
              <c:numCache>
                <c:formatCode>#,##0_);[Red]\(#,##0\)</c:formatCode>
                <c:ptCount val="17"/>
                <c:pt idx="0">
                  <c:v>1045.962325435906</c:v>
                </c:pt>
                <c:pt idx="1">
                  <c:v>1178.2439793779286</c:v>
                </c:pt>
                <c:pt idx="2">
                  <c:v>1447.24</c:v>
                </c:pt>
                <c:pt idx="3">
                  <c:v>1576.7080000000001</c:v>
                </c:pt>
                <c:pt idx="4">
                  <c:v>1637.0710000000001</c:v>
                </c:pt>
                <c:pt idx="5">
                  <c:v>1429.8630000000003</c:v>
                </c:pt>
                <c:pt idx="6">
                  <c:v>1602.3029999999999</c:v>
                </c:pt>
                <c:pt idx="7">
                  <c:v>1621.4270000000001</c:v>
                </c:pt>
                <c:pt idx="8">
                  <c:v>1651.5730000000001</c:v>
                </c:pt>
                <c:pt idx="9">
                  <c:v>1711.4169999999999</c:v>
                </c:pt>
                <c:pt idx="10">
                  <c:v>1734.9880000000001</c:v>
                </c:pt>
                <c:pt idx="11">
                  <c:v>1637.0983999999996</c:v>
                </c:pt>
                <c:pt idx="12">
                  <c:v>1705.875</c:v>
                </c:pt>
                <c:pt idx="13">
                  <c:v>1500.7549999999997</c:v>
                </c:pt>
                <c:pt idx="14">
                  <c:v>1687.366</c:v>
                </c:pt>
                <c:pt idx="15">
                  <c:v>1591.5920000000001</c:v>
                </c:pt>
                <c:pt idx="16">
                  <c:v>1688.623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A4-419D-98D1-6015B5759C13}"/>
            </c:ext>
          </c:extLst>
        </c:ser>
        <c:ser>
          <c:idx val="2"/>
          <c:order val="2"/>
          <c:tx>
            <c:strRef>
              <c:f>Corn!$A$57</c:f>
              <c:strCache>
                <c:ptCount val="1"/>
                <c:pt idx="0">
                  <c:v>Exports 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Corn!$AH$2:$AX$2</c:f>
              <c:strCache>
                <c:ptCount val="17"/>
                <c:pt idx="0">
                  <c:v>07/08 </c:v>
                </c:pt>
                <c:pt idx="1">
                  <c:v>08/09 </c:v>
                </c:pt>
                <c:pt idx="2">
                  <c:v>09/10 </c:v>
                </c:pt>
                <c:pt idx="3">
                  <c:v>10/11 </c:v>
                </c:pt>
                <c:pt idx="4">
                  <c:v>11/12 </c:v>
                </c:pt>
                <c:pt idx="5">
                  <c:v>12/13 </c:v>
                </c:pt>
                <c:pt idx="6">
                  <c:v>13/14 </c:v>
                </c:pt>
                <c:pt idx="7">
                  <c:v>14/15 </c:v>
                </c:pt>
                <c:pt idx="8">
                  <c:v>15/16 </c:v>
                </c:pt>
                <c:pt idx="9">
                  <c:v>16/17 </c:v>
                </c:pt>
                <c:pt idx="10">
                  <c:v>17/18 </c:v>
                </c:pt>
                <c:pt idx="11">
                  <c:v>18/19 </c:v>
                </c:pt>
                <c:pt idx="12">
                  <c:v>19/20</c:v>
                </c:pt>
                <c:pt idx="13">
                  <c:v>20/21</c:v>
                </c:pt>
                <c:pt idx="14">
                  <c:v>21/22</c:v>
                </c:pt>
                <c:pt idx="15">
                  <c:v>22/23</c:v>
                </c:pt>
                <c:pt idx="16">
                  <c:v>23/24</c:v>
                </c:pt>
              </c:strCache>
            </c:strRef>
          </c:cat>
          <c:val>
            <c:numRef>
              <c:f>Corn!$AH$45:$AX$45</c:f>
              <c:numCache>
                <c:formatCode>#,##0_);[Red]\(#,##0\)</c:formatCode>
                <c:ptCount val="17"/>
                <c:pt idx="0">
                  <c:v>642.10576728982505</c:v>
                </c:pt>
                <c:pt idx="1">
                  <c:v>370.93506454147501</c:v>
                </c:pt>
                <c:pt idx="2">
                  <c:v>421.51108525492498</c:v>
                </c:pt>
                <c:pt idx="3">
                  <c:v>402.88136403150003</c:v>
                </c:pt>
                <c:pt idx="4">
                  <c:v>444.13478236687502</c:v>
                </c:pt>
                <c:pt idx="5">
                  <c:v>161.058490926525</c:v>
                </c:pt>
                <c:pt idx="6">
                  <c:v>389.80631785230003</c:v>
                </c:pt>
                <c:pt idx="7">
                  <c:v>400.07756431341704</c:v>
                </c:pt>
                <c:pt idx="8">
                  <c:v>341.22618127611798</c:v>
                </c:pt>
                <c:pt idx="9">
                  <c:v>538.62623161784995</c:v>
                </c:pt>
                <c:pt idx="10">
                  <c:v>446.58459659921505</c:v>
                </c:pt>
                <c:pt idx="11">
                  <c:v>499.70089226416803</c:v>
                </c:pt>
                <c:pt idx="12">
                  <c:v>353.49599999999998</c:v>
                </c:pt>
                <c:pt idx="13">
                  <c:v>674.48400000000004</c:v>
                </c:pt>
                <c:pt idx="14">
                  <c:v>662.423</c:v>
                </c:pt>
                <c:pt idx="15">
                  <c:v>401.77533851120006</c:v>
                </c:pt>
                <c:pt idx="16">
                  <c:v>570.58621404240012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A4-419D-98D1-6015B5759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128386128"/>
        <c:axId val="2128386456"/>
      </c:barChart>
      <c:catAx>
        <c:axId val="212838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28386456"/>
        <c:crosses val="autoZero"/>
        <c:auto val="1"/>
        <c:lblAlgn val="ctr"/>
        <c:lblOffset val="100"/>
        <c:noMultiLvlLbl val="0"/>
      </c:catAx>
      <c:valAx>
        <c:axId val="2128386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(million</a:t>
                </a:r>
                <a:r>
                  <a:rPr lang="en-US" sz="1200" baseline="0"/>
                  <a:t> bushels)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28386128"/>
        <c:crosses val="autoZero"/>
        <c:crossBetween val="between"/>
      </c:valAx>
      <c:spPr>
        <a:noFill/>
        <a:ln w="15875">
          <a:solidFill>
            <a:schemeClr val="accent6">
              <a:lumMod val="60000"/>
              <a:lumOff val="4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2089493429640313"/>
          <c:y val="0.15688971247418571"/>
          <c:w val="0.48924237268314885"/>
          <c:h val="5.4185603971266955E-2"/>
        </c:manualLayout>
      </c:layout>
      <c:overlay val="0"/>
      <c:spPr>
        <a:solidFill>
          <a:schemeClr val="bg1"/>
        </a:solidFill>
        <a:ln w="15875">
          <a:solidFill>
            <a:schemeClr val="accent6">
              <a:lumMod val="60000"/>
              <a:lumOff val="4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U.S. June/August</a:t>
            </a:r>
            <a:r>
              <a:rPr lang="en-US" sz="2800" baseline="0"/>
              <a:t> Corn Use</a:t>
            </a:r>
            <a:endParaRPr 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914069654366587E-2"/>
          <c:y val="0.12093454220759475"/>
          <c:w val="0.90302849515973327"/>
          <c:h val="0.7619337400565727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Corn!$A$55</c:f>
              <c:strCache>
                <c:ptCount val="1"/>
                <c:pt idx="0">
                  <c:v>Feed &amp; Residual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15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3E2-4373-A1A2-4EFE8CD65E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Corn!$AH$2:$AW$2</c:f>
              <c:strCache>
                <c:ptCount val="16"/>
                <c:pt idx="0">
                  <c:v>07/08 </c:v>
                </c:pt>
                <c:pt idx="1">
                  <c:v>08/09 </c:v>
                </c:pt>
                <c:pt idx="2">
                  <c:v>09/10 </c:v>
                </c:pt>
                <c:pt idx="3">
                  <c:v>10/11 </c:v>
                </c:pt>
                <c:pt idx="4">
                  <c:v>11/12 </c:v>
                </c:pt>
                <c:pt idx="5">
                  <c:v>12/13 </c:v>
                </c:pt>
                <c:pt idx="6">
                  <c:v>13/14 </c:v>
                </c:pt>
                <c:pt idx="7">
                  <c:v>14/15 </c:v>
                </c:pt>
                <c:pt idx="8">
                  <c:v>15/16 </c:v>
                </c:pt>
                <c:pt idx="9">
                  <c:v>16/17 </c:v>
                </c:pt>
                <c:pt idx="10">
                  <c:v>17/18 </c:v>
                </c:pt>
                <c:pt idx="11">
                  <c:v>18/19 </c:v>
                </c:pt>
                <c:pt idx="12">
                  <c:v>19/20</c:v>
                </c:pt>
                <c:pt idx="13">
                  <c:v>20/21</c:v>
                </c:pt>
                <c:pt idx="14">
                  <c:v>21/22</c:v>
                </c:pt>
                <c:pt idx="15">
                  <c:v>22/23</c:v>
                </c:pt>
              </c:strCache>
            </c:strRef>
          </c:cat>
          <c:val>
            <c:numRef>
              <c:f>Corn!$AH$67:$AW$67</c:f>
              <c:numCache>
                <c:formatCode>#,##0_);[Red]\(#,##0\)</c:formatCode>
                <c:ptCount val="16"/>
                <c:pt idx="0">
                  <c:v>667.80224098630561</c:v>
                </c:pt>
                <c:pt idx="1">
                  <c:v>683.27902347949066</c:v>
                </c:pt>
                <c:pt idx="2">
                  <c:v>496.13154084662438</c:v>
                </c:pt>
                <c:pt idx="3">
                  <c:v>451.28728165017492</c:v>
                </c:pt>
                <c:pt idx="4">
                  <c:v>326.60590102917513</c:v>
                </c:pt>
                <c:pt idx="5">
                  <c:v>246.90296221825042</c:v>
                </c:pt>
                <c:pt idx="6">
                  <c:v>385.76796847564992</c:v>
                </c:pt>
                <c:pt idx="7">
                  <c:v>520.25234876842546</c:v>
                </c:pt>
                <c:pt idx="8">
                  <c:v>588.0569128833713</c:v>
                </c:pt>
                <c:pt idx="9">
                  <c:v>685.29727474057745</c:v>
                </c:pt>
                <c:pt idx="10">
                  <c:v>603.06496817070433</c:v>
                </c:pt>
                <c:pt idx="11">
                  <c:v>910.3369715932547</c:v>
                </c:pt>
                <c:pt idx="12">
                  <c:v>956.24600000000055</c:v>
                </c:pt>
                <c:pt idx="13">
                  <c:v>616.63499999999954</c:v>
                </c:pt>
                <c:pt idx="14">
                  <c:v>781.69399999999928</c:v>
                </c:pt>
                <c:pt idx="15">
                  <c:v>733.05596545120011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E2-4373-A1A2-4EFE8CD65E53}"/>
            </c:ext>
          </c:extLst>
        </c:ser>
        <c:ser>
          <c:idx val="1"/>
          <c:order val="1"/>
          <c:tx>
            <c:strRef>
              <c:f>Corn!$A$56</c:f>
              <c:strCache>
                <c:ptCount val="1"/>
                <c:pt idx="0">
                  <c:v>Food/Seed/Industrial</c:v>
                </c:pt>
              </c:strCache>
            </c:strRef>
          </c:tx>
          <c:spPr>
            <a:solidFill>
              <a:srgbClr val="FF5050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15"/>
            <c:invertIfNegative val="0"/>
            <c:bubble3D val="0"/>
            <c:spPr>
              <a:solidFill>
                <a:srgbClr val="FF5050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73E2-4373-A1A2-4EFE8CD65E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Corn!$AH$2:$AW$2</c:f>
              <c:strCache>
                <c:ptCount val="16"/>
                <c:pt idx="0">
                  <c:v>07/08 </c:v>
                </c:pt>
                <c:pt idx="1">
                  <c:v>08/09 </c:v>
                </c:pt>
                <c:pt idx="2">
                  <c:v>09/10 </c:v>
                </c:pt>
                <c:pt idx="3">
                  <c:v>10/11 </c:v>
                </c:pt>
                <c:pt idx="4">
                  <c:v>11/12 </c:v>
                </c:pt>
                <c:pt idx="5">
                  <c:v>12/13 </c:v>
                </c:pt>
                <c:pt idx="6">
                  <c:v>13/14 </c:v>
                </c:pt>
                <c:pt idx="7">
                  <c:v>14/15 </c:v>
                </c:pt>
                <c:pt idx="8">
                  <c:v>15/16 </c:v>
                </c:pt>
                <c:pt idx="9">
                  <c:v>16/17 </c:v>
                </c:pt>
                <c:pt idx="10">
                  <c:v>17/18 </c:v>
                </c:pt>
                <c:pt idx="11">
                  <c:v>18/19 </c:v>
                </c:pt>
                <c:pt idx="12">
                  <c:v>19/20</c:v>
                </c:pt>
                <c:pt idx="13">
                  <c:v>20/21</c:v>
                </c:pt>
                <c:pt idx="14">
                  <c:v>21/22</c:v>
                </c:pt>
                <c:pt idx="15">
                  <c:v>22/23</c:v>
                </c:pt>
              </c:strCache>
            </c:strRef>
          </c:cat>
          <c:val>
            <c:numRef>
              <c:f>Corn!$AH$68:$AW$68</c:f>
              <c:numCache>
                <c:formatCode>#,##0_);[Red]\(#,##0\)</c:formatCode>
                <c:ptCount val="16"/>
                <c:pt idx="0">
                  <c:v>1222.6607573436443</c:v>
                </c:pt>
                <c:pt idx="1">
                  <c:v>1370.0935133585845</c:v>
                </c:pt>
                <c:pt idx="2">
                  <c:v>1567.085</c:v>
                </c:pt>
                <c:pt idx="3">
                  <c:v>1628.9360000000001</c:v>
                </c:pt>
                <c:pt idx="4">
                  <c:v>1552.386</c:v>
                </c:pt>
                <c:pt idx="5">
                  <c:v>1575.3979999999999</c:v>
                </c:pt>
                <c:pt idx="6">
                  <c:v>1695.6869999999999</c:v>
                </c:pt>
                <c:pt idx="7">
                  <c:v>1686.5249999999999</c:v>
                </c:pt>
                <c:pt idx="8">
                  <c:v>1709.4969999999998</c:v>
                </c:pt>
                <c:pt idx="9">
                  <c:v>1742.5920000000001</c:v>
                </c:pt>
                <c:pt idx="10">
                  <c:v>1790.8100000000002</c:v>
                </c:pt>
                <c:pt idx="11">
                  <c:v>1727.597</c:v>
                </c:pt>
                <c:pt idx="12">
                  <c:v>1582.4479999999999</c:v>
                </c:pt>
                <c:pt idx="13">
                  <c:v>1671.2090000000001</c:v>
                </c:pt>
                <c:pt idx="14">
                  <c:v>1669.3459999999998</c:v>
                </c:pt>
                <c:pt idx="15">
                  <c:v>1678.7070000000001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3E2-4373-A1A2-4EFE8CD65E53}"/>
            </c:ext>
          </c:extLst>
        </c:ser>
        <c:ser>
          <c:idx val="2"/>
          <c:order val="2"/>
          <c:tx>
            <c:strRef>
              <c:f>Corn!$A$57</c:f>
              <c:strCache>
                <c:ptCount val="1"/>
                <c:pt idx="0">
                  <c:v>Exports </c:v>
                </c:pt>
              </c:strCache>
            </c:strRef>
          </c:tx>
          <c:spPr>
            <a:solidFill>
              <a:srgbClr val="ECECEC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15"/>
            <c:invertIfNegative val="0"/>
            <c:bubble3D val="0"/>
            <c:spPr>
              <a:solidFill>
                <a:srgbClr val="ECECE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3E2-4373-A1A2-4EFE8CD65E53}"/>
              </c:ext>
            </c:extLst>
          </c:dPt>
          <c:dLbls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ysClr val="windowText" lastClr="000000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73E2-4373-A1A2-4EFE8CD65E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Corn!$AH$2:$AW$2</c:f>
              <c:strCache>
                <c:ptCount val="16"/>
                <c:pt idx="0">
                  <c:v>07/08 </c:v>
                </c:pt>
                <c:pt idx="1">
                  <c:v>08/09 </c:v>
                </c:pt>
                <c:pt idx="2">
                  <c:v>09/10 </c:v>
                </c:pt>
                <c:pt idx="3">
                  <c:v>10/11 </c:v>
                </c:pt>
                <c:pt idx="4">
                  <c:v>11/12 </c:v>
                </c:pt>
                <c:pt idx="5">
                  <c:v>12/13 </c:v>
                </c:pt>
                <c:pt idx="6">
                  <c:v>13/14 </c:v>
                </c:pt>
                <c:pt idx="7">
                  <c:v>14/15 </c:v>
                </c:pt>
                <c:pt idx="8">
                  <c:v>15/16 </c:v>
                </c:pt>
                <c:pt idx="9">
                  <c:v>16/17 </c:v>
                </c:pt>
                <c:pt idx="10">
                  <c:v>17/18 </c:v>
                </c:pt>
                <c:pt idx="11">
                  <c:v>18/19 </c:v>
                </c:pt>
                <c:pt idx="12">
                  <c:v>19/20</c:v>
                </c:pt>
                <c:pt idx="13">
                  <c:v>20/21</c:v>
                </c:pt>
                <c:pt idx="14">
                  <c:v>21/22</c:v>
                </c:pt>
                <c:pt idx="15">
                  <c:v>22/23</c:v>
                </c:pt>
              </c:strCache>
            </c:strRef>
          </c:cat>
          <c:val>
            <c:numRef>
              <c:f>Corn!$AH$69:$AW$69</c:f>
              <c:numCache>
                <c:formatCode>#,##0_);[Red]\(#,##0\)</c:formatCode>
                <c:ptCount val="16"/>
                <c:pt idx="0">
                  <c:v>518.71003472092502</c:v>
                </c:pt>
                <c:pt idx="1">
                  <c:v>536.22988624034997</c:v>
                </c:pt>
                <c:pt idx="2">
                  <c:v>541.98065847465</c:v>
                </c:pt>
                <c:pt idx="3">
                  <c:v>465.96373293195001</c:v>
                </c:pt>
                <c:pt idx="4">
                  <c:v>290.895396729975</c:v>
                </c:pt>
                <c:pt idx="5">
                  <c:v>162.31173979702501</c:v>
                </c:pt>
                <c:pt idx="6">
                  <c:v>544.47547565587502</c:v>
                </c:pt>
                <c:pt idx="7">
                  <c:v>525.79405356635004</c:v>
                </c:pt>
                <c:pt idx="8">
                  <c:v>693.56486375415398</c:v>
                </c:pt>
                <c:pt idx="9">
                  <c:v>521.5653417314229</c:v>
                </c:pt>
                <c:pt idx="10">
                  <c:v>779.87858094929504</c:v>
                </c:pt>
                <c:pt idx="11">
                  <c:v>350.30125475874502</c:v>
                </c:pt>
                <c:pt idx="12">
                  <c:v>550.38199999999995</c:v>
                </c:pt>
                <c:pt idx="13">
                  <c:v>594.80999999999995</c:v>
                </c:pt>
                <c:pt idx="14">
                  <c:v>526.83600000000001</c:v>
                </c:pt>
                <c:pt idx="15">
                  <c:v>348.23087168840004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3E2-4373-A1A2-4EFE8CD65E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128386128"/>
        <c:axId val="2128386456"/>
      </c:barChart>
      <c:catAx>
        <c:axId val="212838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28386456"/>
        <c:crosses val="autoZero"/>
        <c:auto val="1"/>
        <c:lblAlgn val="ctr"/>
        <c:lblOffset val="100"/>
        <c:noMultiLvlLbl val="0"/>
      </c:catAx>
      <c:valAx>
        <c:axId val="2128386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(million</a:t>
                </a:r>
                <a:r>
                  <a:rPr lang="en-US" sz="1200" baseline="0"/>
                  <a:t> bushels)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28386128"/>
        <c:crosses val="autoZero"/>
        <c:crossBetween val="between"/>
      </c:valAx>
      <c:spPr>
        <a:noFill/>
        <a:ln w="15875">
          <a:solidFill>
            <a:schemeClr val="accent6">
              <a:lumMod val="60000"/>
              <a:lumOff val="4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2089493429640313"/>
          <c:y val="0.15688971247418571"/>
          <c:w val="0.48924237268314885"/>
          <c:h val="5.4185603971266955E-2"/>
        </c:manualLayout>
      </c:layout>
      <c:overlay val="0"/>
      <c:spPr>
        <a:solidFill>
          <a:schemeClr val="bg1"/>
        </a:solidFill>
        <a:ln w="15875">
          <a:solidFill>
            <a:schemeClr val="accent6">
              <a:lumMod val="60000"/>
              <a:lumOff val="4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US 4th Quarter Corn Feed and Residual 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0799630029601208E-2"/>
          <c:y val="9.7172794266024376E-2"/>
          <c:w val="0.90448036976809099"/>
          <c:h val="0.7188978634661963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C8C8C"/>
            </a:solidFill>
            <a:ln>
              <a:solidFill>
                <a:schemeClr val="accent6">
                  <a:lumMod val="75000"/>
                </a:schemeClr>
              </a:solidFill>
            </a:ln>
            <a:effectLst/>
          </c:spPr>
          <c:invertIfNegative val="0"/>
          <c:dPt>
            <c:idx val="21"/>
            <c:invertIfNegative val="0"/>
            <c:bubble3D val="0"/>
            <c:spPr>
              <a:solidFill>
                <a:srgbClr val="ECECEC"/>
              </a:solidFill>
              <a:ln>
                <a:solidFill>
                  <a:schemeClr val="accent6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14D-44C0-802A-DD101F9FDC91}"/>
              </c:ext>
            </c:extLst>
          </c:dPt>
          <c:dPt>
            <c:idx val="22"/>
            <c:invertIfNegative val="0"/>
            <c:bubble3D val="0"/>
            <c:spPr>
              <a:solidFill>
                <a:srgbClr val="ECECEC"/>
              </a:solidFill>
              <a:ln>
                <a:solidFill>
                  <a:schemeClr val="accent6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14D-44C0-802A-DD101F9FDC91}"/>
              </c:ext>
            </c:extLst>
          </c:dPt>
          <c:dLbls>
            <c:dLbl>
              <c:idx val="21"/>
              <c:numFmt formatCode="#,##0_);[Red]\(#,##0\)" sourceLinked="0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A14D-44C0-802A-DD101F9FDC91}"/>
                </c:ext>
              </c:extLst>
            </c:dLbl>
            <c:dLbl>
              <c:idx val="22"/>
              <c:numFmt formatCode="#,##0_);[Red]\(#,##0\)" sourceLinked="0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A14D-44C0-802A-DD101F9FDC91}"/>
                </c:ext>
              </c:extLst>
            </c:dLbl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Corn!$AB$2:$AX$2</c:f>
              <c:strCache>
                <c:ptCount val="23"/>
                <c:pt idx="0">
                  <c:v>01/02 </c:v>
                </c:pt>
                <c:pt idx="1">
                  <c:v>02/03 </c:v>
                </c:pt>
                <c:pt idx="2">
                  <c:v>03/04 </c:v>
                </c:pt>
                <c:pt idx="3">
                  <c:v>04/05 </c:v>
                </c:pt>
                <c:pt idx="4">
                  <c:v>05/06 </c:v>
                </c:pt>
                <c:pt idx="5">
                  <c:v>06/07 </c:v>
                </c:pt>
                <c:pt idx="6">
                  <c:v>07/08 </c:v>
                </c:pt>
                <c:pt idx="7">
                  <c:v>08/09 </c:v>
                </c:pt>
                <c:pt idx="8">
                  <c:v>09/10 </c:v>
                </c:pt>
                <c:pt idx="9">
                  <c:v>10/11 </c:v>
                </c:pt>
                <c:pt idx="10">
                  <c:v>11/12 </c:v>
                </c:pt>
                <c:pt idx="11">
                  <c:v>12/13 </c:v>
                </c:pt>
                <c:pt idx="12">
                  <c:v>13/14 </c:v>
                </c:pt>
                <c:pt idx="13">
                  <c:v>14/15 </c:v>
                </c:pt>
                <c:pt idx="14">
                  <c:v>15/16 </c:v>
                </c:pt>
                <c:pt idx="15">
                  <c:v>16/17 </c:v>
                </c:pt>
                <c:pt idx="16">
                  <c:v>17/18 </c:v>
                </c:pt>
                <c:pt idx="17">
                  <c:v>18/19 </c:v>
                </c:pt>
                <c:pt idx="18">
                  <c:v>19/20</c:v>
                </c:pt>
                <c:pt idx="19">
                  <c:v>20/21</c:v>
                </c:pt>
                <c:pt idx="20">
                  <c:v>21/22</c:v>
                </c:pt>
                <c:pt idx="21">
                  <c:v>22/23</c:v>
                </c:pt>
                <c:pt idx="22">
                  <c:v>23/24</c:v>
                </c:pt>
              </c:strCache>
            </c:strRef>
          </c:cat>
          <c:val>
            <c:numRef>
              <c:f>Corn!$AB$112:$AX$112</c:f>
              <c:numCache>
                <c:formatCode>#,##0.0</c:formatCode>
                <c:ptCount val="23"/>
                <c:pt idx="0">
                  <c:v>953.68039221560196</c:v>
                </c:pt>
                <c:pt idx="1">
                  <c:v>874.03342034361299</c:v>
                </c:pt>
                <c:pt idx="2">
                  <c:v>888.80792044400164</c:v>
                </c:pt>
                <c:pt idx="3">
                  <c:v>1042.7646190520613</c:v>
                </c:pt>
                <c:pt idx="4">
                  <c:v>962.86996266755523</c:v>
                </c:pt>
                <c:pt idx="5">
                  <c:v>745.84344716526232</c:v>
                </c:pt>
                <c:pt idx="6">
                  <c:v>667.80224098630561</c:v>
                </c:pt>
                <c:pt idx="7">
                  <c:v>683.27902347949066</c:v>
                </c:pt>
                <c:pt idx="8">
                  <c:v>496.13154084662438</c:v>
                </c:pt>
                <c:pt idx="9">
                  <c:v>451.28728165017492</c:v>
                </c:pt>
                <c:pt idx="10">
                  <c:v>326.60590102917513</c:v>
                </c:pt>
                <c:pt idx="11">
                  <c:v>246.90296221825042</c:v>
                </c:pt>
                <c:pt idx="12">
                  <c:v>385.76796847564992</c:v>
                </c:pt>
                <c:pt idx="13">
                  <c:v>520.25234876842546</c:v>
                </c:pt>
                <c:pt idx="14">
                  <c:v>588.0569128833713</c:v>
                </c:pt>
                <c:pt idx="15">
                  <c:v>685.29727474057745</c:v>
                </c:pt>
                <c:pt idx="16">
                  <c:v>603.06496817070433</c:v>
                </c:pt>
                <c:pt idx="17">
                  <c:v>910.33697159325129</c:v>
                </c:pt>
                <c:pt idx="18">
                  <c:v>956.24552899076207</c:v>
                </c:pt>
                <c:pt idx="19">
                  <c:v>616.6350010608885</c:v>
                </c:pt>
                <c:pt idx="20">
                  <c:v>776.94991443122217</c:v>
                </c:pt>
                <c:pt idx="21">
                  <c:v>731.5116769087017</c:v>
                </c:pt>
                <c:pt idx="22">
                  <c:v>823.8212559825015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4D-44C0-802A-DD101F9FD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7"/>
        <c:overlap val="-27"/>
        <c:axId val="1650631112"/>
        <c:axId val="1650633736"/>
      </c:barChart>
      <c:catAx>
        <c:axId val="1650631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50633736"/>
        <c:crosses val="autoZero"/>
        <c:auto val="1"/>
        <c:lblAlgn val="ctr"/>
        <c:lblOffset val="100"/>
        <c:noMultiLvlLbl val="0"/>
      </c:catAx>
      <c:valAx>
        <c:axId val="165063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(million</a:t>
                </a:r>
                <a:r>
                  <a:rPr lang="en-US" sz="1200" baseline="0"/>
                  <a:t> bushels)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50631112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U.S. Corn, Wheat and Soybean Planted Acreage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6980275458878676E-2"/>
          <c:y val="0.11791178315099993"/>
          <c:w val="0.88548600321280913"/>
          <c:h val="0.6839447192994681"/>
        </c:manualLayout>
      </c:layout>
      <c:areaChart>
        <c:grouping val="stacked"/>
        <c:varyColors val="0"/>
        <c:ser>
          <c:idx val="0"/>
          <c:order val="0"/>
          <c:tx>
            <c:strRef>
              <c:f>Corn!$A$233</c:f>
              <c:strCache>
                <c:ptCount val="1"/>
                <c:pt idx="0">
                  <c:v>Soybean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strRef>
              <c:f>Corn!$B$2:$AY$2</c:f>
              <c:strCache>
                <c:ptCount val="50"/>
                <c:pt idx="0">
                  <c:v>75/76 </c:v>
                </c:pt>
                <c:pt idx="1">
                  <c:v>76/77 </c:v>
                </c:pt>
                <c:pt idx="2">
                  <c:v>77/78 </c:v>
                </c:pt>
                <c:pt idx="3">
                  <c:v>78/79 </c:v>
                </c:pt>
                <c:pt idx="4">
                  <c:v>79/80 </c:v>
                </c:pt>
                <c:pt idx="5">
                  <c:v>80/81 </c:v>
                </c:pt>
                <c:pt idx="6">
                  <c:v>81/82 </c:v>
                </c:pt>
                <c:pt idx="7">
                  <c:v>82/83 </c:v>
                </c:pt>
                <c:pt idx="8">
                  <c:v>83/84 </c:v>
                </c:pt>
                <c:pt idx="9">
                  <c:v>84/85 </c:v>
                </c:pt>
                <c:pt idx="10">
                  <c:v>85/86 </c:v>
                </c:pt>
                <c:pt idx="11">
                  <c:v>86/87 </c:v>
                </c:pt>
                <c:pt idx="12">
                  <c:v>87/88 </c:v>
                </c:pt>
                <c:pt idx="13">
                  <c:v>88/89 </c:v>
                </c:pt>
                <c:pt idx="14">
                  <c:v>89/90 </c:v>
                </c:pt>
                <c:pt idx="15">
                  <c:v>90/91 </c:v>
                </c:pt>
                <c:pt idx="16">
                  <c:v>91/92 </c:v>
                </c:pt>
                <c:pt idx="17">
                  <c:v>92/93 </c:v>
                </c:pt>
                <c:pt idx="18">
                  <c:v>93/94 </c:v>
                </c:pt>
                <c:pt idx="19">
                  <c:v>94/95 </c:v>
                </c:pt>
                <c:pt idx="20">
                  <c:v>95/96 </c:v>
                </c:pt>
                <c:pt idx="21">
                  <c:v>96/97 </c:v>
                </c:pt>
                <c:pt idx="22">
                  <c:v>97/98 </c:v>
                </c:pt>
                <c:pt idx="23">
                  <c:v>98/99 </c:v>
                </c:pt>
                <c:pt idx="24">
                  <c:v>99/00 </c:v>
                </c:pt>
                <c:pt idx="25">
                  <c:v>00/01 </c:v>
                </c:pt>
                <c:pt idx="26">
                  <c:v>01/02 </c:v>
                </c:pt>
                <c:pt idx="27">
                  <c:v>02/03 </c:v>
                </c:pt>
                <c:pt idx="28">
                  <c:v>03/04 </c:v>
                </c:pt>
                <c:pt idx="29">
                  <c:v>04/05 </c:v>
                </c:pt>
                <c:pt idx="30">
                  <c:v>05/06 </c:v>
                </c:pt>
                <c:pt idx="31">
                  <c:v>06/07 </c:v>
                </c:pt>
                <c:pt idx="32">
                  <c:v>07/08 </c:v>
                </c:pt>
                <c:pt idx="33">
                  <c:v>08/09 </c:v>
                </c:pt>
                <c:pt idx="34">
                  <c:v>09/10 </c:v>
                </c:pt>
                <c:pt idx="35">
                  <c:v>10/11 </c:v>
                </c:pt>
                <c:pt idx="36">
                  <c:v>11/12 </c:v>
                </c:pt>
                <c:pt idx="37">
                  <c:v>12/13 </c:v>
                </c:pt>
                <c:pt idx="38">
                  <c:v>13/14 </c:v>
                </c:pt>
                <c:pt idx="39">
                  <c:v>14/15 </c:v>
                </c:pt>
                <c:pt idx="40">
                  <c:v>15/16 </c:v>
                </c:pt>
                <c:pt idx="41">
                  <c:v>16/17 </c:v>
                </c:pt>
                <c:pt idx="42">
                  <c:v>17/18 </c:v>
                </c:pt>
                <c:pt idx="43">
                  <c:v>18/19 </c:v>
                </c:pt>
                <c:pt idx="44">
                  <c:v>19/20</c:v>
                </c:pt>
                <c:pt idx="45">
                  <c:v>20/21</c:v>
                </c:pt>
                <c:pt idx="46">
                  <c:v>21/22</c:v>
                </c:pt>
                <c:pt idx="47">
                  <c:v>22/23</c:v>
                </c:pt>
                <c:pt idx="48">
                  <c:v>23/24</c:v>
                </c:pt>
                <c:pt idx="49">
                  <c:v>24/25</c:v>
                </c:pt>
              </c:strCache>
            </c:strRef>
          </c:cat>
          <c:val>
            <c:numRef>
              <c:f>Corn!$B$233:$AY$233</c:f>
              <c:numCache>
                <c:formatCode>#,##0.000_);[Red]\(#,##0.000\)</c:formatCode>
                <c:ptCount val="50"/>
                <c:pt idx="0">
                  <c:v>54.59</c:v>
                </c:pt>
                <c:pt idx="1">
                  <c:v>50.268999999999998</c:v>
                </c:pt>
                <c:pt idx="2">
                  <c:v>58.978000000000002</c:v>
                </c:pt>
                <c:pt idx="3">
                  <c:v>64.707999999999998</c:v>
                </c:pt>
                <c:pt idx="4">
                  <c:v>71.411000000000001</c:v>
                </c:pt>
                <c:pt idx="5">
                  <c:v>69.930000000000007</c:v>
                </c:pt>
                <c:pt idx="6">
                  <c:v>67.543000000000006</c:v>
                </c:pt>
                <c:pt idx="7">
                  <c:v>70.884</c:v>
                </c:pt>
                <c:pt idx="8">
                  <c:v>63.779000000000003</c:v>
                </c:pt>
                <c:pt idx="9">
                  <c:v>67.754999999999995</c:v>
                </c:pt>
                <c:pt idx="10">
                  <c:v>63.145000000000003</c:v>
                </c:pt>
                <c:pt idx="11">
                  <c:v>60.405000000000001</c:v>
                </c:pt>
                <c:pt idx="12">
                  <c:v>58.18</c:v>
                </c:pt>
                <c:pt idx="13">
                  <c:v>58.84</c:v>
                </c:pt>
                <c:pt idx="14">
                  <c:v>60.82</c:v>
                </c:pt>
                <c:pt idx="15">
                  <c:v>57.795000000000002</c:v>
                </c:pt>
                <c:pt idx="16">
                  <c:v>59.18</c:v>
                </c:pt>
                <c:pt idx="17">
                  <c:v>59.18</c:v>
                </c:pt>
                <c:pt idx="18">
                  <c:v>60.085000000000001</c:v>
                </c:pt>
                <c:pt idx="19">
                  <c:v>61.62</c:v>
                </c:pt>
                <c:pt idx="20">
                  <c:v>62.494999999999997</c:v>
                </c:pt>
                <c:pt idx="21">
                  <c:v>64.194999999999993</c:v>
                </c:pt>
                <c:pt idx="22">
                  <c:v>70.004999999999995</c:v>
                </c:pt>
                <c:pt idx="23">
                  <c:v>72.025000000000006</c:v>
                </c:pt>
                <c:pt idx="24">
                  <c:v>73.73</c:v>
                </c:pt>
                <c:pt idx="25">
                  <c:v>74.266000000000005</c:v>
                </c:pt>
                <c:pt idx="26">
                  <c:v>74.075000000000003</c:v>
                </c:pt>
                <c:pt idx="27">
                  <c:v>73.962999999999994</c:v>
                </c:pt>
                <c:pt idx="28">
                  <c:v>73.403999999999996</c:v>
                </c:pt>
                <c:pt idx="29">
                  <c:v>75.207999999999998</c:v>
                </c:pt>
                <c:pt idx="30">
                  <c:v>72.031999999999996</c:v>
                </c:pt>
                <c:pt idx="31">
                  <c:v>75.522000000000006</c:v>
                </c:pt>
                <c:pt idx="32">
                  <c:v>64.741</c:v>
                </c:pt>
                <c:pt idx="33">
                  <c:v>75.718000000000004</c:v>
                </c:pt>
                <c:pt idx="34">
                  <c:v>77.450999999999993</c:v>
                </c:pt>
                <c:pt idx="35">
                  <c:v>77.403999999999996</c:v>
                </c:pt>
                <c:pt idx="36">
                  <c:v>75.046000000000006</c:v>
                </c:pt>
                <c:pt idx="37">
                  <c:v>77.197999999999993</c:v>
                </c:pt>
                <c:pt idx="38">
                  <c:v>76.84</c:v>
                </c:pt>
                <c:pt idx="39">
                  <c:v>83.275999999999996</c:v>
                </c:pt>
                <c:pt idx="40">
                  <c:v>82.65</c:v>
                </c:pt>
                <c:pt idx="41">
                  <c:v>83.453000000000003</c:v>
                </c:pt>
                <c:pt idx="42">
                  <c:v>90.162000000000006</c:v>
                </c:pt>
                <c:pt idx="43">
                  <c:v>89.167000000000002</c:v>
                </c:pt>
                <c:pt idx="44">
                  <c:v>76.099999999999994</c:v>
                </c:pt>
                <c:pt idx="45">
                  <c:v>83.353999999999999</c:v>
                </c:pt>
                <c:pt idx="46">
                  <c:v>87.194999999999993</c:v>
                </c:pt>
                <c:pt idx="47">
                  <c:v>87.45</c:v>
                </c:pt>
                <c:pt idx="48">
                  <c:v>83.6</c:v>
                </c:pt>
                <c:pt idx="49">
                  <c:v>87.05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0E-47F4-9187-B87C9BC45555}"/>
            </c:ext>
          </c:extLst>
        </c:ser>
        <c:ser>
          <c:idx val="1"/>
          <c:order val="1"/>
          <c:tx>
            <c:strRef>
              <c:f>Corn!$A$232</c:f>
              <c:strCache>
                <c:ptCount val="1"/>
                <c:pt idx="0">
                  <c:v>Corn</c:v>
                </c:pt>
              </c:strCache>
            </c:strRef>
          </c:tx>
          <c:spPr>
            <a:solidFill>
              <a:srgbClr val="C00000"/>
            </a:solidFill>
            <a:ln w="9525">
              <a:solidFill>
                <a:schemeClr val="tx1"/>
              </a:solidFill>
            </a:ln>
            <a:effectLst/>
          </c:spPr>
          <c:cat>
            <c:strRef>
              <c:f>Corn!$B$2:$AY$2</c:f>
              <c:strCache>
                <c:ptCount val="50"/>
                <c:pt idx="0">
                  <c:v>75/76 </c:v>
                </c:pt>
                <c:pt idx="1">
                  <c:v>76/77 </c:v>
                </c:pt>
                <c:pt idx="2">
                  <c:v>77/78 </c:v>
                </c:pt>
                <c:pt idx="3">
                  <c:v>78/79 </c:v>
                </c:pt>
                <c:pt idx="4">
                  <c:v>79/80 </c:v>
                </c:pt>
                <c:pt idx="5">
                  <c:v>80/81 </c:v>
                </c:pt>
                <c:pt idx="6">
                  <c:v>81/82 </c:v>
                </c:pt>
                <c:pt idx="7">
                  <c:v>82/83 </c:v>
                </c:pt>
                <c:pt idx="8">
                  <c:v>83/84 </c:v>
                </c:pt>
                <c:pt idx="9">
                  <c:v>84/85 </c:v>
                </c:pt>
                <c:pt idx="10">
                  <c:v>85/86 </c:v>
                </c:pt>
                <c:pt idx="11">
                  <c:v>86/87 </c:v>
                </c:pt>
                <c:pt idx="12">
                  <c:v>87/88 </c:v>
                </c:pt>
                <c:pt idx="13">
                  <c:v>88/89 </c:v>
                </c:pt>
                <c:pt idx="14">
                  <c:v>89/90 </c:v>
                </c:pt>
                <c:pt idx="15">
                  <c:v>90/91 </c:v>
                </c:pt>
                <c:pt idx="16">
                  <c:v>91/92 </c:v>
                </c:pt>
                <c:pt idx="17">
                  <c:v>92/93 </c:v>
                </c:pt>
                <c:pt idx="18">
                  <c:v>93/94 </c:v>
                </c:pt>
                <c:pt idx="19">
                  <c:v>94/95 </c:v>
                </c:pt>
                <c:pt idx="20">
                  <c:v>95/96 </c:v>
                </c:pt>
                <c:pt idx="21">
                  <c:v>96/97 </c:v>
                </c:pt>
                <c:pt idx="22">
                  <c:v>97/98 </c:v>
                </c:pt>
                <c:pt idx="23">
                  <c:v>98/99 </c:v>
                </c:pt>
                <c:pt idx="24">
                  <c:v>99/00 </c:v>
                </c:pt>
                <c:pt idx="25">
                  <c:v>00/01 </c:v>
                </c:pt>
                <c:pt idx="26">
                  <c:v>01/02 </c:v>
                </c:pt>
                <c:pt idx="27">
                  <c:v>02/03 </c:v>
                </c:pt>
                <c:pt idx="28">
                  <c:v>03/04 </c:v>
                </c:pt>
                <c:pt idx="29">
                  <c:v>04/05 </c:v>
                </c:pt>
                <c:pt idx="30">
                  <c:v>05/06 </c:v>
                </c:pt>
                <c:pt idx="31">
                  <c:v>06/07 </c:v>
                </c:pt>
                <c:pt idx="32">
                  <c:v>07/08 </c:v>
                </c:pt>
                <c:pt idx="33">
                  <c:v>08/09 </c:v>
                </c:pt>
                <c:pt idx="34">
                  <c:v>09/10 </c:v>
                </c:pt>
                <c:pt idx="35">
                  <c:v>10/11 </c:v>
                </c:pt>
                <c:pt idx="36">
                  <c:v>11/12 </c:v>
                </c:pt>
                <c:pt idx="37">
                  <c:v>12/13 </c:v>
                </c:pt>
                <c:pt idx="38">
                  <c:v>13/14 </c:v>
                </c:pt>
                <c:pt idx="39">
                  <c:v>14/15 </c:v>
                </c:pt>
                <c:pt idx="40">
                  <c:v>15/16 </c:v>
                </c:pt>
                <c:pt idx="41">
                  <c:v>16/17 </c:v>
                </c:pt>
                <c:pt idx="42">
                  <c:v>17/18 </c:v>
                </c:pt>
                <c:pt idx="43">
                  <c:v>18/19 </c:v>
                </c:pt>
                <c:pt idx="44">
                  <c:v>19/20</c:v>
                </c:pt>
                <c:pt idx="45">
                  <c:v>20/21</c:v>
                </c:pt>
                <c:pt idx="46">
                  <c:v>21/22</c:v>
                </c:pt>
                <c:pt idx="47">
                  <c:v>22/23</c:v>
                </c:pt>
                <c:pt idx="48">
                  <c:v>23/24</c:v>
                </c:pt>
                <c:pt idx="49">
                  <c:v>24/25</c:v>
                </c:pt>
              </c:strCache>
            </c:strRef>
          </c:cat>
          <c:val>
            <c:numRef>
              <c:f>Corn!$B$232:$AY$232</c:f>
              <c:numCache>
                <c:formatCode>#,##0.000_);[Red]\(#,##0.000\)</c:formatCode>
                <c:ptCount val="50"/>
                <c:pt idx="0">
                  <c:v>78.718999999999994</c:v>
                </c:pt>
                <c:pt idx="1">
                  <c:v>84.587999999999994</c:v>
                </c:pt>
                <c:pt idx="2">
                  <c:v>84.328000000000003</c:v>
                </c:pt>
                <c:pt idx="3">
                  <c:v>81.674999999999997</c:v>
                </c:pt>
                <c:pt idx="4">
                  <c:v>81.394000000000005</c:v>
                </c:pt>
                <c:pt idx="5">
                  <c:v>84.043000000000006</c:v>
                </c:pt>
                <c:pt idx="6">
                  <c:v>84.096999999999994</c:v>
                </c:pt>
                <c:pt idx="7">
                  <c:v>81.856999999999999</c:v>
                </c:pt>
                <c:pt idx="8">
                  <c:v>60.207000000000001</c:v>
                </c:pt>
                <c:pt idx="9">
                  <c:v>80.516999999999996</c:v>
                </c:pt>
                <c:pt idx="10">
                  <c:v>83.397999999999996</c:v>
                </c:pt>
                <c:pt idx="11">
                  <c:v>76.58</c:v>
                </c:pt>
                <c:pt idx="12">
                  <c:v>66.2</c:v>
                </c:pt>
                <c:pt idx="13">
                  <c:v>67.716999999999999</c:v>
                </c:pt>
                <c:pt idx="14">
                  <c:v>72.322000000000003</c:v>
                </c:pt>
                <c:pt idx="15">
                  <c:v>74.165999999999997</c:v>
                </c:pt>
                <c:pt idx="16">
                  <c:v>75.956999999999994</c:v>
                </c:pt>
                <c:pt idx="17">
                  <c:v>79.311000000000007</c:v>
                </c:pt>
                <c:pt idx="18">
                  <c:v>73.239000000000004</c:v>
                </c:pt>
                <c:pt idx="19">
                  <c:v>78.921000000000006</c:v>
                </c:pt>
                <c:pt idx="20">
                  <c:v>71.478999999999999</c:v>
                </c:pt>
                <c:pt idx="21">
                  <c:v>79.228999999999999</c:v>
                </c:pt>
                <c:pt idx="22">
                  <c:v>79.537000000000006</c:v>
                </c:pt>
                <c:pt idx="23">
                  <c:v>80.165000000000006</c:v>
                </c:pt>
                <c:pt idx="24">
                  <c:v>77.385999999999996</c:v>
                </c:pt>
                <c:pt idx="25">
                  <c:v>79.551000000000002</c:v>
                </c:pt>
                <c:pt idx="26">
                  <c:v>75.701999999999998</c:v>
                </c:pt>
                <c:pt idx="27">
                  <c:v>78.894000000000005</c:v>
                </c:pt>
                <c:pt idx="28">
                  <c:v>78.602999999999994</c:v>
                </c:pt>
                <c:pt idx="29">
                  <c:v>80.929000000000002</c:v>
                </c:pt>
                <c:pt idx="30">
                  <c:v>81.778999999999996</c:v>
                </c:pt>
                <c:pt idx="31">
                  <c:v>78.326999999999998</c:v>
                </c:pt>
                <c:pt idx="32">
                  <c:v>93.527000000000001</c:v>
                </c:pt>
                <c:pt idx="33">
                  <c:v>85.981999999999999</c:v>
                </c:pt>
                <c:pt idx="34">
                  <c:v>86.382000000000005</c:v>
                </c:pt>
                <c:pt idx="35">
                  <c:v>88.191999999999993</c:v>
                </c:pt>
                <c:pt idx="36">
                  <c:v>91.936000000000007</c:v>
                </c:pt>
                <c:pt idx="37">
                  <c:v>97.290999999999997</c:v>
                </c:pt>
                <c:pt idx="38">
                  <c:v>95.364999999999995</c:v>
                </c:pt>
                <c:pt idx="39">
                  <c:v>90.596999999999994</c:v>
                </c:pt>
                <c:pt idx="40">
                  <c:v>88.019000000000005</c:v>
                </c:pt>
                <c:pt idx="41">
                  <c:v>94.004000000000005</c:v>
                </c:pt>
                <c:pt idx="42">
                  <c:v>90.167000000000002</c:v>
                </c:pt>
                <c:pt idx="43">
                  <c:v>88.820999999999998</c:v>
                </c:pt>
                <c:pt idx="44">
                  <c:v>89.37</c:v>
                </c:pt>
                <c:pt idx="45">
                  <c:v>90.432000000000002</c:v>
                </c:pt>
                <c:pt idx="46">
                  <c:v>92.900999999999996</c:v>
                </c:pt>
                <c:pt idx="47">
                  <c:v>88.162000000000006</c:v>
                </c:pt>
                <c:pt idx="48">
                  <c:v>94.641000000000005</c:v>
                </c:pt>
                <c:pt idx="49">
                  <c:v>90.593999999999994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0E-47F4-9187-B87C9BC45555}"/>
            </c:ext>
          </c:extLst>
        </c:ser>
        <c:ser>
          <c:idx val="2"/>
          <c:order val="2"/>
          <c:tx>
            <c:strRef>
              <c:f>Corn!$A$234</c:f>
              <c:strCache>
                <c:ptCount val="1"/>
                <c:pt idx="0">
                  <c:v>Wheat</c:v>
                </c:pt>
              </c:strCache>
            </c:strRef>
          </c:tx>
          <c:spPr>
            <a:solidFill>
              <a:srgbClr val="FFC000"/>
            </a:solidFill>
            <a:ln w="9525">
              <a:solidFill>
                <a:schemeClr val="tx1"/>
              </a:solidFill>
            </a:ln>
            <a:effectLst/>
          </c:spPr>
          <c:cat>
            <c:strRef>
              <c:f>Corn!$B$2:$AY$2</c:f>
              <c:strCache>
                <c:ptCount val="50"/>
                <c:pt idx="0">
                  <c:v>75/76 </c:v>
                </c:pt>
                <c:pt idx="1">
                  <c:v>76/77 </c:v>
                </c:pt>
                <c:pt idx="2">
                  <c:v>77/78 </c:v>
                </c:pt>
                <c:pt idx="3">
                  <c:v>78/79 </c:v>
                </c:pt>
                <c:pt idx="4">
                  <c:v>79/80 </c:v>
                </c:pt>
                <c:pt idx="5">
                  <c:v>80/81 </c:v>
                </c:pt>
                <c:pt idx="6">
                  <c:v>81/82 </c:v>
                </c:pt>
                <c:pt idx="7">
                  <c:v>82/83 </c:v>
                </c:pt>
                <c:pt idx="8">
                  <c:v>83/84 </c:v>
                </c:pt>
                <c:pt idx="9">
                  <c:v>84/85 </c:v>
                </c:pt>
                <c:pt idx="10">
                  <c:v>85/86 </c:v>
                </c:pt>
                <c:pt idx="11">
                  <c:v>86/87 </c:v>
                </c:pt>
                <c:pt idx="12">
                  <c:v>87/88 </c:v>
                </c:pt>
                <c:pt idx="13">
                  <c:v>88/89 </c:v>
                </c:pt>
                <c:pt idx="14">
                  <c:v>89/90 </c:v>
                </c:pt>
                <c:pt idx="15">
                  <c:v>90/91 </c:v>
                </c:pt>
                <c:pt idx="16">
                  <c:v>91/92 </c:v>
                </c:pt>
                <c:pt idx="17">
                  <c:v>92/93 </c:v>
                </c:pt>
                <c:pt idx="18">
                  <c:v>93/94 </c:v>
                </c:pt>
                <c:pt idx="19">
                  <c:v>94/95 </c:v>
                </c:pt>
                <c:pt idx="20">
                  <c:v>95/96 </c:v>
                </c:pt>
                <c:pt idx="21">
                  <c:v>96/97 </c:v>
                </c:pt>
                <c:pt idx="22">
                  <c:v>97/98 </c:v>
                </c:pt>
                <c:pt idx="23">
                  <c:v>98/99 </c:v>
                </c:pt>
                <c:pt idx="24">
                  <c:v>99/00 </c:v>
                </c:pt>
                <c:pt idx="25">
                  <c:v>00/01 </c:v>
                </c:pt>
                <c:pt idx="26">
                  <c:v>01/02 </c:v>
                </c:pt>
                <c:pt idx="27">
                  <c:v>02/03 </c:v>
                </c:pt>
                <c:pt idx="28">
                  <c:v>03/04 </c:v>
                </c:pt>
                <c:pt idx="29">
                  <c:v>04/05 </c:v>
                </c:pt>
                <c:pt idx="30">
                  <c:v>05/06 </c:v>
                </c:pt>
                <c:pt idx="31">
                  <c:v>06/07 </c:v>
                </c:pt>
                <c:pt idx="32">
                  <c:v>07/08 </c:v>
                </c:pt>
                <c:pt idx="33">
                  <c:v>08/09 </c:v>
                </c:pt>
                <c:pt idx="34">
                  <c:v>09/10 </c:v>
                </c:pt>
                <c:pt idx="35">
                  <c:v>10/11 </c:v>
                </c:pt>
                <c:pt idx="36">
                  <c:v>11/12 </c:v>
                </c:pt>
                <c:pt idx="37">
                  <c:v>12/13 </c:v>
                </c:pt>
                <c:pt idx="38">
                  <c:v>13/14 </c:v>
                </c:pt>
                <c:pt idx="39">
                  <c:v>14/15 </c:v>
                </c:pt>
                <c:pt idx="40">
                  <c:v>15/16 </c:v>
                </c:pt>
                <c:pt idx="41">
                  <c:v>16/17 </c:v>
                </c:pt>
                <c:pt idx="42">
                  <c:v>17/18 </c:v>
                </c:pt>
                <c:pt idx="43">
                  <c:v>18/19 </c:v>
                </c:pt>
                <c:pt idx="44">
                  <c:v>19/20</c:v>
                </c:pt>
                <c:pt idx="45">
                  <c:v>20/21</c:v>
                </c:pt>
                <c:pt idx="46">
                  <c:v>21/22</c:v>
                </c:pt>
                <c:pt idx="47">
                  <c:v>22/23</c:v>
                </c:pt>
                <c:pt idx="48">
                  <c:v>23/24</c:v>
                </c:pt>
                <c:pt idx="49">
                  <c:v>24/25</c:v>
                </c:pt>
              </c:strCache>
            </c:strRef>
          </c:cat>
          <c:val>
            <c:numRef>
              <c:f>Corn!$B$234:$AY$234</c:f>
              <c:numCache>
                <c:formatCode>#,##0.000_);[Red]\(#,##0.000\)</c:formatCode>
                <c:ptCount val="50"/>
                <c:pt idx="0">
                  <c:v>80.394999999999996</c:v>
                </c:pt>
                <c:pt idx="1">
                  <c:v>75.41</c:v>
                </c:pt>
                <c:pt idx="2">
                  <c:v>65.989000000000004</c:v>
                </c:pt>
                <c:pt idx="3">
                  <c:v>71.424000000000007</c:v>
                </c:pt>
                <c:pt idx="4">
                  <c:v>80.787999999999997</c:v>
                </c:pt>
                <c:pt idx="5">
                  <c:v>88.251000000000005</c:v>
                </c:pt>
                <c:pt idx="6">
                  <c:v>86.231999999999999</c:v>
                </c:pt>
                <c:pt idx="7">
                  <c:v>76.418999999999997</c:v>
                </c:pt>
                <c:pt idx="8">
                  <c:v>79.212999999999994</c:v>
                </c:pt>
                <c:pt idx="9">
                  <c:v>75.534999999999997</c:v>
                </c:pt>
                <c:pt idx="10">
                  <c:v>71.998000000000005</c:v>
                </c:pt>
                <c:pt idx="11">
                  <c:v>65.828999999999994</c:v>
                </c:pt>
                <c:pt idx="12">
                  <c:v>65.528999999999996</c:v>
                </c:pt>
                <c:pt idx="13">
                  <c:v>76.614999999999995</c:v>
                </c:pt>
                <c:pt idx="14">
                  <c:v>77.040999999999997</c:v>
                </c:pt>
                <c:pt idx="15">
                  <c:v>69.881</c:v>
                </c:pt>
                <c:pt idx="16">
                  <c:v>72.218999999999994</c:v>
                </c:pt>
                <c:pt idx="17">
                  <c:v>72.168000000000006</c:v>
                </c:pt>
                <c:pt idx="18">
                  <c:v>70.349000000000004</c:v>
                </c:pt>
                <c:pt idx="19">
                  <c:v>69.031000000000006</c:v>
                </c:pt>
                <c:pt idx="20">
                  <c:v>75.105000000000004</c:v>
                </c:pt>
                <c:pt idx="21">
                  <c:v>70.412000000000006</c:v>
                </c:pt>
                <c:pt idx="22">
                  <c:v>65.820999999999998</c:v>
                </c:pt>
                <c:pt idx="23">
                  <c:v>62.664000000000001</c:v>
                </c:pt>
                <c:pt idx="24">
                  <c:v>62.548999999999999</c:v>
                </c:pt>
                <c:pt idx="25">
                  <c:v>59.432000000000002</c:v>
                </c:pt>
                <c:pt idx="26">
                  <c:v>60.317999999999998</c:v>
                </c:pt>
                <c:pt idx="27">
                  <c:v>62.140999999999998</c:v>
                </c:pt>
                <c:pt idx="28">
                  <c:v>59.643999999999998</c:v>
                </c:pt>
                <c:pt idx="29">
                  <c:v>57.213999999999999</c:v>
                </c:pt>
                <c:pt idx="30">
                  <c:v>57.334000000000003</c:v>
                </c:pt>
                <c:pt idx="31">
                  <c:v>60.46</c:v>
                </c:pt>
                <c:pt idx="32">
                  <c:v>63.616999999999997</c:v>
                </c:pt>
                <c:pt idx="33">
                  <c:v>59.017000000000003</c:v>
                </c:pt>
                <c:pt idx="34">
                  <c:v>52.62</c:v>
                </c:pt>
                <c:pt idx="35">
                  <c:v>54.277000000000001</c:v>
                </c:pt>
                <c:pt idx="36">
                  <c:v>55.293999999999997</c:v>
                </c:pt>
                <c:pt idx="37">
                  <c:v>56.235999999999997</c:v>
                </c:pt>
                <c:pt idx="38">
                  <c:v>56.841000000000001</c:v>
                </c:pt>
                <c:pt idx="39">
                  <c:v>54.999000000000002</c:v>
                </c:pt>
                <c:pt idx="40">
                  <c:v>50.116</c:v>
                </c:pt>
                <c:pt idx="41">
                  <c:v>46.052</c:v>
                </c:pt>
                <c:pt idx="42">
                  <c:v>47.814999999999998</c:v>
                </c:pt>
                <c:pt idx="43">
                  <c:v>45.484999999999999</c:v>
                </c:pt>
                <c:pt idx="44">
                  <c:v>44.45</c:v>
                </c:pt>
                <c:pt idx="45">
                  <c:v>46.703000000000003</c:v>
                </c:pt>
                <c:pt idx="46">
                  <c:v>47.703000000000003</c:v>
                </c:pt>
                <c:pt idx="47">
                  <c:v>47.091999999999999</c:v>
                </c:pt>
                <c:pt idx="48">
                  <c:v>49.9</c:v>
                </c:pt>
                <c:pt idx="49">
                  <c:v>47.497999999999998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0E-47F4-9187-B87C9BC45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3946023"/>
        <c:axId val="763951599"/>
      </c:areaChart>
      <c:catAx>
        <c:axId val="763946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6">
                <a:lumMod val="60000"/>
                <a:lumOff val="4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63951599"/>
        <c:crosses val="autoZero"/>
        <c:auto val="1"/>
        <c:lblAlgn val="ctr"/>
        <c:lblOffset val="100"/>
        <c:noMultiLvlLbl val="0"/>
      </c:catAx>
      <c:valAx>
        <c:axId val="76395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(million acres)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0_);[Red]\(#,##0.000\)" sourceLinked="1"/>
        <c:majorTickMark val="none"/>
        <c:minorTickMark val="none"/>
        <c:tickLblPos val="nextTo"/>
        <c:spPr>
          <a:noFill/>
          <a:ln>
            <a:solidFill>
              <a:schemeClr val="accent6">
                <a:lumMod val="60000"/>
                <a:lumOff val="4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63946023"/>
        <c:crosses val="autoZero"/>
        <c:crossBetween val="midCat"/>
      </c:valAx>
      <c:spPr>
        <a:noFill/>
        <a:ln w="15875">
          <a:solidFill>
            <a:schemeClr val="accent6">
              <a:lumMod val="60000"/>
              <a:lumOff val="40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0.41345566586785354"/>
          <c:y val="0.17956342182890855"/>
          <c:w val="0.28130313643904881"/>
          <c:h val="7.9017397161637984E-2"/>
        </c:manualLayout>
      </c:layout>
      <c:overlay val="0"/>
      <c:spPr>
        <a:solidFill>
          <a:schemeClr val="bg1"/>
        </a:solidFill>
        <a:ln w="15875">
          <a:solidFill>
            <a:schemeClr val="accent6">
              <a:lumMod val="60000"/>
              <a:lumOff val="4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U.S. Corn Exports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830651915797421E-2"/>
          <c:y val="0.10869936782018574"/>
          <c:w val="0.89644938247152561"/>
          <c:h val="0.78060323319123504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Corn!$AU$92</c:f>
              <c:strCache>
                <c:ptCount val="1"/>
                <c:pt idx="0">
                  <c:v>20/21</c:v>
                </c:pt>
              </c:strCache>
            </c:strRef>
          </c:tx>
          <c:spPr>
            <a:solidFill>
              <a:srgbClr val="FF616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Corn!$BV$93:$BV$104</c:f>
              <c:strCache>
                <c:ptCount val="12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</c:strCache>
            </c:strRef>
          </c:cat>
          <c:val>
            <c:numRef>
              <c:f>Corn!$AU$93:$AU$104</c:f>
              <c:numCache>
                <c:formatCode>#,##0.0</c:formatCode>
                <c:ptCount val="12"/>
                <c:pt idx="0">
                  <c:v>154.07856051368401</c:v>
                </c:pt>
                <c:pt idx="1">
                  <c:v>145.05889677999099</c:v>
                </c:pt>
                <c:pt idx="2">
                  <c:v>149.712345617252</c:v>
                </c:pt>
                <c:pt idx="3">
                  <c:v>187.59986231389399</c:v>
                </c:pt>
                <c:pt idx="4">
                  <c:v>231.67196286500501</c:v>
                </c:pt>
                <c:pt idx="5">
                  <c:v>255.211860921381</c:v>
                </c:pt>
                <c:pt idx="6">
                  <c:v>366.82381047872701</c:v>
                </c:pt>
                <c:pt idx="7">
                  <c:v>328.09505388311499</c:v>
                </c:pt>
                <c:pt idx="8">
                  <c:v>333.87797560825402</c:v>
                </c:pt>
                <c:pt idx="9">
                  <c:v>249.48623259783199</c:v>
                </c:pt>
                <c:pt idx="10">
                  <c:v>215.61679937065298</c:v>
                </c:pt>
                <c:pt idx="11">
                  <c:v>129.707637989321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AC-4B18-B0C3-6F95E18E43FA}"/>
            </c:ext>
          </c:extLst>
        </c:ser>
        <c:ser>
          <c:idx val="3"/>
          <c:order val="3"/>
          <c:tx>
            <c:strRef>
              <c:f>Corn!$AV$92</c:f>
              <c:strCache>
                <c:ptCount val="1"/>
                <c:pt idx="0">
                  <c:v>21/22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5AC-4B18-B0C3-6F95E18E43F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5AC-4B18-B0C3-6F95E18E43F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15AC-4B18-B0C3-6F95E18E43F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15AC-4B18-B0C3-6F95E18E43F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15AC-4B18-B0C3-6F95E18E43FA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15AC-4B18-B0C3-6F95E18E43FA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15AC-4B18-B0C3-6F95E18E43FA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15AC-4B18-B0C3-6F95E18E43FA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15AC-4B18-B0C3-6F95E18E43FA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15AC-4B18-B0C3-6F95E18E43FA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15AC-4B18-B0C3-6F95E18E43FA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15AC-4B18-B0C3-6F95E18E43FA}"/>
              </c:ext>
            </c:extLst>
          </c:dPt>
          <c:cat>
            <c:strRef>
              <c:f>Corn!$BV$93:$BV$104</c:f>
              <c:strCache>
                <c:ptCount val="12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</c:strCache>
            </c:strRef>
          </c:cat>
          <c:val>
            <c:numRef>
              <c:f>Corn!$AV$93:$AV$104</c:f>
              <c:numCache>
                <c:formatCode>#,##0.0</c:formatCode>
                <c:ptCount val="12"/>
                <c:pt idx="0">
                  <c:v>95.723794446826503</c:v>
                </c:pt>
                <c:pt idx="1">
                  <c:v>158.88698782115199</c:v>
                </c:pt>
                <c:pt idx="2">
                  <c:v>176.99791687219999</c:v>
                </c:pt>
                <c:pt idx="3">
                  <c:v>186.23291840120004</c:v>
                </c:pt>
                <c:pt idx="4">
                  <c:v>227.31453246680005</c:v>
                </c:pt>
                <c:pt idx="5">
                  <c:v>253.54884972460002</c:v>
                </c:pt>
                <c:pt idx="6">
                  <c:v>294.59377337340004</c:v>
                </c:pt>
                <c:pt idx="7">
                  <c:v>275.96720616559998</c:v>
                </c:pt>
                <c:pt idx="8">
                  <c:v>284.57776199580002</c:v>
                </c:pt>
                <c:pt idx="9">
                  <c:v>216.58408151400002</c:v>
                </c:pt>
                <c:pt idx="10">
                  <c:v>176.8208816744</c:v>
                </c:pt>
                <c:pt idx="11">
                  <c:v>131.52538111280001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15AC-4B18-B0C3-6F95E18E43FA}"/>
            </c:ext>
          </c:extLst>
        </c:ser>
        <c:ser>
          <c:idx val="4"/>
          <c:order val="4"/>
          <c:tx>
            <c:strRef>
              <c:f>Corn!$AW$92</c:f>
              <c:strCache>
                <c:ptCount val="1"/>
                <c:pt idx="0">
                  <c:v>22/23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15AC-4B18-B0C3-6F95E18E43FA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15AC-4B18-B0C3-6F95E18E43FA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15AC-4B18-B0C3-6F95E18E43FA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15AC-4B18-B0C3-6F95E18E43FA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15AC-4B18-B0C3-6F95E18E43FA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15AC-4B18-B0C3-6F95E18E43FA}"/>
              </c:ext>
            </c:extLst>
          </c:dPt>
          <c:val>
            <c:numRef>
              <c:f>Corn!$AW$93:$AW$104</c:f>
              <c:numCache>
                <c:formatCode>#,##0.0</c:formatCode>
                <c:ptCount val="12"/>
                <c:pt idx="0">
                  <c:v>100.18802526260001</c:v>
                </c:pt>
                <c:pt idx="1">
                  <c:v>86.821493838400016</c:v>
                </c:pt>
                <c:pt idx="2">
                  <c:v>97.491358362600025</c:v>
                </c:pt>
                <c:pt idx="3">
                  <c:v>144.45902860660001</c:v>
                </c:pt>
                <c:pt idx="4">
                  <c:v>123.3207819114</c:v>
                </c:pt>
                <c:pt idx="5">
                  <c:v>133.99552799320003</c:v>
                </c:pt>
                <c:pt idx="6">
                  <c:v>193.94924374040002</c:v>
                </c:pt>
                <c:pt idx="7">
                  <c:v>199.26159879860003</c:v>
                </c:pt>
                <c:pt idx="8">
                  <c:v>242.21863643280003</c:v>
                </c:pt>
                <c:pt idx="9">
                  <c:v>150.1193521134</c:v>
                </c:pt>
                <c:pt idx="10">
                  <c:v>92.486738270200021</c:v>
                </c:pt>
                <c:pt idx="11">
                  <c:v>105.62478130480001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15AC-4B18-B0C3-6F95E18E43FA}"/>
            </c:ext>
          </c:extLst>
        </c:ser>
        <c:ser>
          <c:idx val="5"/>
          <c:order val="5"/>
          <c:tx>
            <c:strRef>
              <c:f>Corn!$AX$2</c:f>
              <c:strCache>
                <c:ptCount val="1"/>
                <c:pt idx="0">
                  <c:v>23/24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4"/>
            <c:invertIfNegative val="0"/>
            <c:bubble3D val="0"/>
            <c:spPr>
              <a:pattFill prst="pct30">
                <a:fgClr>
                  <a:schemeClr val="accent6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8-15AC-4B18-B0C3-6F95E18E43FA}"/>
              </c:ext>
            </c:extLst>
          </c:dPt>
          <c:dPt>
            <c:idx val="5"/>
            <c:invertIfNegative val="0"/>
            <c:bubble3D val="0"/>
            <c:spPr>
              <a:pattFill prst="pct30">
                <a:fgClr>
                  <a:schemeClr val="accent6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15AC-4B18-B0C3-6F95E18E43FA}"/>
              </c:ext>
            </c:extLst>
          </c:dPt>
          <c:dPt>
            <c:idx val="6"/>
            <c:invertIfNegative val="0"/>
            <c:bubble3D val="0"/>
            <c:spPr>
              <a:pattFill prst="pct30">
                <a:fgClr>
                  <a:schemeClr val="accent6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15AC-4B18-B0C3-6F95E18E43FA}"/>
              </c:ext>
            </c:extLst>
          </c:dPt>
          <c:dPt>
            <c:idx val="7"/>
            <c:invertIfNegative val="0"/>
            <c:bubble3D val="0"/>
            <c:spPr>
              <a:pattFill prst="pct30">
                <a:fgClr>
                  <a:schemeClr val="accent6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E-15AC-4B18-B0C3-6F95E18E43FA}"/>
              </c:ext>
            </c:extLst>
          </c:dPt>
          <c:dPt>
            <c:idx val="8"/>
            <c:invertIfNegative val="0"/>
            <c:bubble3D val="0"/>
            <c:spPr>
              <a:pattFill prst="pct30">
                <a:fgClr>
                  <a:schemeClr val="accent6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0-15AC-4B18-B0C3-6F95E18E43FA}"/>
              </c:ext>
            </c:extLst>
          </c:dPt>
          <c:dPt>
            <c:idx val="9"/>
            <c:invertIfNegative val="0"/>
            <c:bubble3D val="0"/>
            <c:spPr>
              <a:pattFill prst="pct30">
                <a:fgClr>
                  <a:schemeClr val="accent6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2-15AC-4B18-B0C3-6F95E18E43FA}"/>
              </c:ext>
            </c:extLst>
          </c:dPt>
          <c:dPt>
            <c:idx val="10"/>
            <c:invertIfNegative val="0"/>
            <c:bubble3D val="0"/>
            <c:spPr>
              <a:pattFill prst="pct30">
                <a:fgClr>
                  <a:schemeClr val="accent6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4-15AC-4B18-B0C3-6F95E18E43FA}"/>
              </c:ext>
            </c:extLst>
          </c:dPt>
          <c:dPt>
            <c:idx val="11"/>
            <c:invertIfNegative val="0"/>
            <c:bubble3D val="0"/>
            <c:spPr>
              <a:pattFill prst="pct30">
                <a:fgClr>
                  <a:schemeClr val="accent6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6-15AC-4B18-B0C3-6F95E18E43FA}"/>
              </c:ext>
            </c:extLst>
          </c:dPt>
          <c:val>
            <c:numRef>
              <c:f>Corn!$AX$93:$AX$104</c:f>
              <c:numCache>
                <c:formatCode>#,##0.0</c:formatCode>
                <c:ptCount val="12"/>
                <c:pt idx="0">
                  <c:v>124.77162807100001</c:v>
                </c:pt>
                <c:pt idx="1">
                  <c:v>110.10431901600001</c:v>
                </c:pt>
                <c:pt idx="2">
                  <c:v>142.01624206919999</c:v>
                </c:pt>
                <c:pt idx="3">
                  <c:v>187.80454374400003</c:v>
                </c:pt>
                <c:pt idx="4">
                  <c:v>170.27664193539999</c:v>
                </c:pt>
                <c:pt idx="5">
                  <c:v>212.50502836300001</c:v>
                </c:pt>
                <c:pt idx="6">
                  <c:v>232.92096200300003</c:v>
                </c:pt>
                <c:pt idx="7">
                  <c:v>254.06056127200003</c:v>
                </c:pt>
                <c:pt idx="8">
                  <c:v>235.54283827200001</c:v>
                </c:pt>
                <c:pt idx="9">
                  <c:v>217.04727945599998</c:v>
                </c:pt>
                <c:pt idx="10">
                  <c:v>207.59116459200001</c:v>
                </c:pt>
                <c:pt idx="11">
                  <c:v>203.60436723200002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15AC-4B18-B0C3-6F95E18E4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5"/>
        <c:axId val="1713319736"/>
        <c:axId val="171332367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Corn!$AS$92</c15:sqref>
                        </c15:formulaRef>
                      </c:ext>
                    </c:extLst>
                    <c:strCache>
                      <c:ptCount val="1"/>
                      <c:pt idx="0">
                        <c:v>18/19 </c:v>
                      </c:pt>
                    </c:strCache>
                  </c:strRef>
                </c:tx>
                <c:spPr>
                  <a:solidFill>
                    <a:srgbClr val="FF0000"/>
                  </a:solidFill>
                  <a:ln>
                    <a:solidFill>
                      <a:schemeClr val="tx1"/>
                    </a:solidFill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Corn!$BV$93:$BV$104</c15:sqref>
                        </c15:formulaRef>
                      </c:ext>
                    </c:extLst>
                    <c:strCache>
                      <c:ptCount val="12"/>
                      <c:pt idx="0">
                        <c:v>Sep</c:v>
                      </c:pt>
                      <c:pt idx="1">
                        <c:v>Oct</c:v>
                      </c:pt>
                      <c:pt idx="2">
                        <c:v>Nov</c:v>
                      </c:pt>
                      <c:pt idx="3">
                        <c:v>Dec</c:v>
                      </c:pt>
                      <c:pt idx="4">
                        <c:v>Jan</c:v>
                      </c:pt>
                      <c:pt idx="5">
                        <c:v>Feb</c:v>
                      </c:pt>
                      <c:pt idx="6">
                        <c:v>Mar</c:v>
                      </c:pt>
                      <c:pt idx="7">
                        <c:v>Apr</c:v>
                      </c:pt>
                      <c:pt idx="8">
                        <c:v>May</c:v>
                      </c:pt>
                      <c:pt idx="9">
                        <c:v>Jun</c:v>
                      </c:pt>
                      <c:pt idx="10">
                        <c:v>Jul</c:v>
                      </c:pt>
                      <c:pt idx="11">
                        <c:v>Aug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Corn!$AS$93:$AS$104</c15:sqref>
                        </c15:formulaRef>
                      </c:ext>
                    </c:extLst>
                    <c:numCache>
                      <c:formatCode>#,##0.0</c:formatCode>
                      <c:ptCount val="12"/>
                      <c:pt idx="0">
                        <c:v>208.46817482551398</c:v>
                      </c:pt>
                      <c:pt idx="1">
                        <c:v>223.106082304073</c:v>
                      </c:pt>
                      <c:pt idx="2">
                        <c:v>200.513549216927</c:v>
                      </c:pt>
                      <c:pt idx="3">
                        <c:v>169.72423657291799</c:v>
                      </c:pt>
                      <c:pt idx="4">
                        <c:v>188.55520462909601</c:v>
                      </c:pt>
                      <c:pt idx="5">
                        <c:v>141.42145106215401</c:v>
                      </c:pt>
                      <c:pt idx="6">
                        <c:v>183.52866032764899</c:v>
                      </c:pt>
                      <c:pt idx="7">
                        <c:v>215.73983003356599</c:v>
                      </c:pt>
                      <c:pt idx="8">
                        <c:v>186.983394926513</c:v>
                      </c:pt>
                      <c:pt idx="9">
                        <c:v>117.07151732659601</c:v>
                      </c:pt>
                      <c:pt idx="10">
                        <c:v>123.105364324848</c:v>
                      </c:pt>
                      <c:pt idx="11">
                        <c:v>110.124373107301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38-15AC-4B18-B0C3-6F95E18E43FA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Corn!$AT$92</c15:sqref>
                        </c15:formulaRef>
                      </c:ext>
                    </c:extLst>
                    <c:strCache>
                      <c:ptCount val="1"/>
                      <c:pt idx="0">
                        <c:v>19/20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  <a:lumOff val="40000"/>
                    </a:schemeClr>
                  </a:solidFill>
                  <a:ln>
                    <a:solidFill>
                      <a:schemeClr val="tx1"/>
                    </a:solidFill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Corn!$BV$93:$BV$104</c15:sqref>
                        </c15:formulaRef>
                      </c:ext>
                    </c:extLst>
                    <c:strCache>
                      <c:ptCount val="12"/>
                      <c:pt idx="0">
                        <c:v>Sep</c:v>
                      </c:pt>
                      <c:pt idx="1">
                        <c:v>Oct</c:v>
                      </c:pt>
                      <c:pt idx="2">
                        <c:v>Nov</c:v>
                      </c:pt>
                      <c:pt idx="3">
                        <c:v>Dec</c:v>
                      </c:pt>
                      <c:pt idx="4">
                        <c:v>Jan</c:v>
                      </c:pt>
                      <c:pt idx="5">
                        <c:v>Feb</c:v>
                      </c:pt>
                      <c:pt idx="6">
                        <c:v>Mar</c:v>
                      </c:pt>
                      <c:pt idx="7">
                        <c:v>Apr</c:v>
                      </c:pt>
                      <c:pt idx="8">
                        <c:v>May</c:v>
                      </c:pt>
                      <c:pt idx="9">
                        <c:v>Jun</c:v>
                      </c:pt>
                      <c:pt idx="10">
                        <c:v>Jul</c:v>
                      </c:pt>
                      <c:pt idx="11">
                        <c:v>Aug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Corn!$AT$93:$AT$104</c15:sqref>
                        </c15:formulaRef>
                      </c:ext>
                    </c:extLst>
                    <c:numCache>
                      <c:formatCode>#,##0.0</c:formatCode>
                      <c:ptCount val="12"/>
                      <c:pt idx="0">
                        <c:v>80.869243527886496</c:v>
                      </c:pt>
                      <c:pt idx="1">
                        <c:v>90.935730012356998</c:v>
                      </c:pt>
                      <c:pt idx="2">
                        <c:v>99.080977789754996</c:v>
                      </c:pt>
                      <c:pt idx="3">
                        <c:v>101.51491811380201</c:v>
                      </c:pt>
                      <c:pt idx="4">
                        <c:v>97.813695319177498</c:v>
                      </c:pt>
                      <c:pt idx="5">
                        <c:v>154.16764948554501</c:v>
                      </c:pt>
                      <c:pt idx="6">
                        <c:v>182.034446626863</c:v>
                      </c:pt>
                      <c:pt idx="7">
                        <c:v>199.07374409110801</c:v>
                      </c:pt>
                      <c:pt idx="8">
                        <c:v>222.604050978842</c:v>
                      </c:pt>
                      <c:pt idx="9">
                        <c:v>199.369608300333</c:v>
                      </c:pt>
                      <c:pt idx="10">
                        <c:v>174.270133201487</c:v>
                      </c:pt>
                      <c:pt idx="11">
                        <c:v>176.742273562083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9-15AC-4B18-B0C3-6F95E18E43FA}"/>
                  </c:ext>
                </c:extLst>
              </c15:ser>
            </c15:filteredBarSeries>
          </c:ext>
        </c:extLst>
      </c:barChart>
      <c:catAx>
        <c:axId val="1713319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8C8C8C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13323672"/>
        <c:crosses val="autoZero"/>
        <c:auto val="1"/>
        <c:lblAlgn val="ctr"/>
        <c:lblOffset val="100"/>
        <c:noMultiLvlLbl val="0"/>
      </c:catAx>
      <c:valAx>
        <c:axId val="1713323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million bushels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solidFill>
              <a:srgbClr val="8C8C8C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13319736"/>
        <c:crosses val="autoZero"/>
        <c:crossBetween val="between"/>
      </c:valAx>
      <c:spPr>
        <a:noFill/>
        <a:ln w="15875"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3834766575252339"/>
          <c:y val="0.16869423836848474"/>
          <c:w val="0.27040772787659334"/>
          <c:h val="4.5541430956095842E-2"/>
        </c:manualLayout>
      </c:layout>
      <c:overlay val="0"/>
      <c:spPr>
        <a:solidFill>
          <a:schemeClr val="bg1"/>
        </a:solidFill>
        <a:ln w="12700">
          <a:solidFill>
            <a:schemeClr val="bg1">
              <a:lumMod val="6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U.S. Corn FSI Use March - May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623087748374873E-2"/>
          <c:y val="0.12491466536179656"/>
          <c:w val="0.8876669806259565"/>
          <c:h val="0.7583772958550046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Corn!$A$149</c:f>
              <c:strCache>
                <c:ptCount val="1"/>
                <c:pt idx="0">
                  <c:v>  HFCS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734-495D-8D95-1857ACD88700}"/>
              </c:ext>
            </c:extLst>
          </c:dPt>
          <c:cat>
            <c:strRef>
              <c:f>Corn!$AM$2:$AX$2</c:f>
              <c:strCache>
                <c:ptCount val="12"/>
                <c:pt idx="0">
                  <c:v>12/13 </c:v>
                </c:pt>
                <c:pt idx="1">
                  <c:v>13/14 </c:v>
                </c:pt>
                <c:pt idx="2">
                  <c:v>14/15 </c:v>
                </c:pt>
                <c:pt idx="3">
                  <c:v>15/16 </c:v>
                </c:pt>
                <c:pt idx="4">
                  <c:v>16/17 </c:v>
                </c:pt>
                <c:pt idx="5">
                  <c:v>17/18 </c:v>
                </c:pt>
                <c:pt idx="6">
                  <c:v>18/19 </c:v>
                </c:pt>
                <c:pt idx="7">
                  <c:v>19/20</c:v>
                </c:pt>
                <c:pt idx="8">
                  <c:v>20/21</c:v>
                </c:pt>
                <c:pt idx="9">
                  <c:v>21/22</c:v>
                </c:pt>
                <c:pt idx="10">
                  <c:v>22/23</c:v>
                </c:pt>
                <c:pt idx="11">
                  <c:v>23/24</c:v>
                </c:pt>
              </c:strCache>
            </c:strRef>
          </c:cat>
          <c:val>
            <c:numRef>
              <c:f>Corn!$AM$149:$AX$149</c:f>
              <c:numCache>
                <c:formatCode>#,##0.0_);[Red]\(#,##0.0\)</c:formatCode>
                <c:ptCount val="12"/>
                <c:pt idx="0">
                  <c:v>126.39</c:v>
                </c:pt>
                <c:pt idx="1">
                  <c:v>125.27800000000001</c:v>
                </c:pt>
                <c:pt idx="2">
                  <c:v>123.435</c:v>
                </c:pt>
                <c:pt idx="3">
                  <c:v>125.182</c:v>
                </c:pt>
                <c:pt idx="4">
                  <c:v>120.233</c:v>
                </c:pt>
                <c:pt idx="5">
                  <c:v>117.94</c:v>
                </c:pt>
                <c:pt idx="6">
                  <c:v>114.795</c:v>
                </c:pt>
                <c:pt idx="7">
                  <c:v>100.383</c:v>
                </c:pt>
                <c:pt idx="8">
                  <c:v>109.319</c:v>
                </c:pt>
                <c:pt idx="9">
                  <c:v>107.354</c:v>
                </c:pt>
                <c:pt idx="10">
                  <c:v>104.69499999999999</c:v>
                </c:pt>
                <c:pt idx="11">
                  <c:v>102.908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34-495D-8D95-1857ACD88700}"/>
            </c:ext>
          </c:extLst>
        </c:ser>
        <c:ser>
          <c:idx val="1"/>
          <c:order val="1"/>
          <c:tx>
            <c:strRef>
              <c:f>Corn!$A$150</c:f>
              <c:strCache>
                <c:ptCount val="1"/>
                <c:pt idx="0">
                  <c:v>  Glucose and Dextrose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734-495D-8D95-1857ACD88700}"/>
              </c:ext>
            </c:extLst>
          </c:dPt>
          <c:cat>
            <c:strRef>
              <c:f>Corn!$AM$2:$AX$2</c:f>
              <c:strCache>
                <c:ptCount val="12"/>
                <c:pt idx="0">
                  <c:v>12/13 </c:v>
                </c:pt>
                <c:pt idx="1">
                  <c:v>13/14 </c:v>
                </c:pt>
                <c:pt idx="2">
                  <c:v>14/15 </c:v>
                </c:pt>
                <c:pt idx="3">
                  <c:v>15/16 </c:v>
                </c:pt>
                <c:pt idx="4">
                  <c:v>16/17 </c:v>
                </c:pt>
                <c:pt idx="5">
                  <c:v>17/18 </c:v>
                </c:pt>
                <c:pt idx="6">
                  <c:v>18/19 </c:v>
                </c:pt>
                <c:pt idx="7">
                  <c:v>19/20</c:v>
                </c:pt>
                <c:pt idx="8">
                  <c:v>20/21</c:v>
                </c:pt>
                <c:pt idx="9">
                  <c:v>21/22</c:v>
                </c:pt>
                <c:pt idx="10">
                  <c:v>22/23</c:v>
                </c:pt>
                <c:pt idx="11">
                  <c:v>23/24</c:v>
                </c:pt>
              </c:strCache>
            </c:strRef>
          </c:cat>
          <c:val>
            <c:numRef>
              <c:f>Corn!$AM$150:$AX$150</c:f>
              <c:numCache>
                <c:formatCode>#,##0.0_);[Red]\(#,##0.0\)</c:formatCode>
                <c:ptCount val="12"/>
                <c:pt idx="0">
                  <c:v>76.867000000000004</c:v>
                </c:pt>
                <c:pt idx="1">
                  <c:v>78.551000000000002</c:v>
                </c:pt>
                <c:pt idx="2">
                  <c:v>76.307000000000002</c:v>
                </c:pt>
                <c:pt idx="3">
                  <c:v>89.988</c:v>
                </c:pt>
                <c:pt idx="4">
                  <c:v>96.885999999999996</c:v>
                </c:pt>
                <c:pt idx="5">
                  <c:v>94.429000000000002</c:v>
                </c:pt>
                <c:pt idx="6">
                  <c:v>88.866</c:v>
                </c:pt>
                <c:pt idx="7">
                  <c:v>92.266999999999996</c:v>
                </c:pt>
                <c:pt idx="8">
                  <c:v>96.18</c:v>
                </c:pt>
                <c:pt idx="9">
                  <c:v>98.643000000000001</c:v>
                </c:pt>
                <c:pt idx="10">
                  <c:v>86.793999999999997</c:v>
                </c:pt>
                <c:pt idx="11">
                  <c:v>81.572999999999993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734-495D-8D95-1857ACD88700}"/>
            </c:ext>
          </c:extLst>
        </c:ser>
        <c:ser>
          <c:idx val="2"/>
          <c:order val="2"/>
          <c:tx>
            <c:strRef>
              <c:f>Corn!$A$151</c:f>
              <c:strCache>
                <c:ptCount val="1"/>
                <c:pt idx="0">
                  <c:v>  Starch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734-495D-8D95-1857ACD88700}"/>
              </c:ext>
            </c:extLst>
          </c:dPt>
          <c:cat>
            <c:strRef>
              <c:f>Corn!$AM$2:$AX$2</c:f>
              <c:strCache>
                <c:ptCount val="12"/>
                <c:pt idx="0">
                  <c:v>12/13 </c:v>
                </c:pt>
                <c:pt idx="1">
                  <c:v>13/14 </c:v>
                </c:pt>
                <c:pt idx="2">
                  <c:v>14/15 </c:v>
                </c:pt>
                <c:pt idx="3">
                  <c:v>15/16 </c:v>
                </c:pt>
                <c:pt idx="4">
                  <c:v>16/17 </c:v>
                </c:pt>
                <c:pt idx="5">
                  <c:v>17/18 </c:v>
                </c:pt>
                <c:pt idx="6">
                  <c:v>18/19 </c:v>
                </c:pt>
                <c:pt idx="7">
                  <c:v>19/20</c:v>
                </c:pt>
                <c:pt idx="8">
                  <c:v>20/21</c:v>
                </c:pt>
                <c:pt idx="9">
                  <c:v>21/22</c:v>
                </c:pt>
                <c:pt idx="10">
                  <c:v>22/23</c:v>
                </c:pt>
                <c:pt idx="11">
                  <c:v>23/24</c:v>
                </c:pt>
              </c:strCache>
            </c:strRef>
          </c:cat>
          <c:val>
            <c:numRef>
              <c:f>Corn!$AM$151:$AX$151</c:f>
              <c:numCache>
                <c:formatCode>#,##0.0_);[Red]\(#,##0.0\)</c:formatCode>
                <c:ptCount val="12"/>
                <c:pt idx="0">
                  <c:v>63.030999999999999</c:v>
                </c:pt>
                <c:pt idx="1">
                  <c:v>63.674999999999997</c:v>
                </c:pt>
                <c:pt idx="2">
                  <c:v>62.396000000000001</c:v>
                </c:pt>
                <c:pt idx="3">
                  <c:v>57.844000000000001</c:v>
                </c:pt>
                <c:pt idx="4">
                  <c:v>59.697000000000003</c:v>
                </c:pt>
                <c:pt idx="5">
                  <c:v>58.579000000000001</c:v>
                </c:pt>
                <c:pt idx="6">
                  <c:v>57.686</c:v>
                </c:pt>
                <c:pt idx="7">
                  <c:v>56.645000000000003</c:v>
                </c:pt>
                <c:pt idx="8">
                  <c:v>64.991</c:v>
                </c:pt>
                <c:pt idx="9">
                  <c:v>62.177999999999997</c:v>
                </c:pt>
                <c:pt idx="10">
                  <c:v>53.417000000000002</c:v>
                </c:pt>
                <c:pt idx="11">
                  <c:v>54.307000000000002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734-495D-8D95-1857ACD88700}"/>
            </c:ext>
          </c:extLst>
        </c:ser>
        <c:ser>
          <c:idx val="3"/>
          <c:order val="3"/>
          <c:tx>
            <c:strRef>
              <c:f>Corn!$A$152</c:f>
              <c:strCache>
                <c:ptCount val="1"/>
                <c:pt idx="0">
                  <c:v>  Fuel Alcohol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2734-495D-8D95-1857ACD88700}"/>
              </c:ext>
            </c:extLst>
          </c:dPt>
          <c:dLbls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Corn!$AM$2:$AX$2</c:f>
              <c:strCache>
                <c:ptCount val="12"/>
                <c:pt idx="0">
                  <c:v>12/13 </c:v>
                </c:pt>
                <c:pt idx="1">
                  <c:v>13/14 </c:v>
                </c:pt>
                <c:pt idx="2">
                  <c:v>14/15 </c:v>
                </c:pt>
                <c:pt idx="3">
                  <c:v>15/16 </c:v>
                </c:pt>
                <c:pt idx="4">
                  <c:v>16/17 </c:v>
                </c:pt>
                <c:pt idx="5">
                  <c:v>17/18 </c:v>
                </c:pt>
                <c:pt idx="6">
                  <c:v>18/19 </c:v>
                </c:pt>
                <c:pt idx="7">
                  <c:v>19/20</c:v>
                </c:pt>
                <c:pt idx="8">
                  <c:v>20/21</c:v>
                </c:pt>
                <c:pt idx="9">
                  <c:v>21/22</c:v>
                </c:pt>
                <c:pt idx="10">
                  <c:v>22/23</c:v>
                </c:pt>
                <c:pt idx="11">
                  <c:v>23/24</c:v>
                </c:pt>
              </c:strCache>
            </c:strRef>
          </c:cat>
          <c:val>
            <c:numRef>
              <c:f>Corn!$AM$152:$AX$152</c:f>
              <c:numCache>
                <c:formatCode>#,##0.0_);[Red]\(#,##0.0\)</c:formatCode>
                <c:ptCount val="12"/>
                <c:pt idx="0">
                  <c:v>1191.162</c:v>
                </c:pt>
                <c:pt idx="1">
                  <c:v>1298.856</c:v>
                </c:pt>
                <c:pt idx="2">
                  <c:v>1294.5309999999999</c:v>
                </c:pt>
                <c:pt idx="3">
                  <c:v>1264.796</c:v>
                </c:pt>
                <c:pt idx="4">
                  <c:v>1353.625</c:v>
                </c:pt>
                <c:pt idx="5">
                  <c:v>1385.9199999999998</c:v>
                </c:pt>
                <c:pt idx="6">
                  <c:v>1343.4669999999999</c:v>
                </c:pt>
                <c:pt idx="7">
                  <c:v>959.24800000000005</c:v>
                </c:pt>
                <c:pt idx="8">
                  <c:v>1311.1090000000002</c:v>
                </c:pt>
                <c:pt idx="9">
                  <c:v>1318.5740000000003</c:v>
                </c:pt>
                <c:pt idx="10">
                  <c:v>1289.2059999999999</c:v>
                </c:pt>
                <c:pt idx="11">
                  <c:v>1350.0420000000001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734-495D-8D95-1857ACD88700}"/>
            </c:ext>
          </c:extLst>
        </c:ser>
        <c:ser>
          <c:idx val="4"/>
          <c:order val="4"/>
          <c:tx>
            <c:strRef>
              <c:f>Corn!$A$153</c:f>
              <c:strCache>
                <c:ptCount val="1"/>
                <c:pt idx="0">
                  <c:v>  Beverage Alcohol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734-495D-8D95-1857ACD88700}"/>
              </c:ext>
            </c:extLst>
          </c:dPt>
          <c:cat>
            <c:strRef>
              <c:f>Corn!$AM$2:$AX$2</c:f>
              <c:strCache>
                <c:ptCount val="12"/>
                <c:pt idx="0">
                  <c:v>12/13 </c:v>
                </c:pt>
                <c:pt idx="1">
                  <c:v>13/14 </c:v>
                </c:pt>
                <c:pt idx="2">
                  <c:v>14/15 </c:v>
                </c:pt>
                <c:pt idx="3">
                  <c:v>15/16 </c:v>
                </c:pt>
                <c:pt idx="4">
                  <c:v>16/17 </c:v>
                </c:pt>
                <c:pt idx="5">
                  <c:v>17/18 </c:v>
                </c:pt>
                <c:pt idx="6">
                  <c:v>18/19 </c:v>
                </c:pt>
                <c:pt idx="7">
                  <c:v>19/20</c:v>
                </c:pt>
                <c:pt idx="8">
                  <c:v>20/21</c:v>
                </c:pt>
                <c:pt idx="9">
                  <c:v>21/22</c:v>
                </c:pt>
                <c:pt idx="10">
                  <c:v>22/23</c:v>
                </c:pt>
                <c:pt idx="11">
                  <c:v>23/24</c:v>
                </c:pt>
              </c:strCache>
            </c:strRef>
          </c:cat>
          <c:val>
            <c:numRef>
              <c:f>Corn!$AM$153:$AX$153</c:f>
              <c:numCache>
                <c:formatCode>#,##0.0_);[Red]\(#,##0.0\)</c:formatCode>
                <c:ptCount val="12"/>
                <c:pt idx="0">
                  <c:v>37.508000000000003</c:v>
                </c:pt>
                <c:pt idx="1">
                  <c:v>37.909999999999997</c:v>
                </c:pt>
                <c:pt idx="2">
                  <c:v>37.85</c:v>
                </c:pt>
                <c:pt idx="3">
                  <c:v>38.265000000000001</c:v>
                </c:pt>
                <c:pt idx="4">
                  <c:v>36.718000000000004</c:v>
                </c:pt>
                <c:pt idx="5">
                  <c:v>38.5</c:v>
                </c:pt>
                <c:pt idx="6">
                  <c:v>38.994999999999997</c:v>
                </c:pt>
                <c:pt idx="7">
                  <c:v>55.12</c:v>
                </c:pt>
                <c:pt idx="8">
                  <c:v>41.448</c:v>
                </c:pt>
                <c:pt idx="9">
                  <c:v>44.918999999999997</c:v>
                </c:pt>
                <c:pt idx="10">
                  <c:v>44</c:v>
                </c:pt>
                <c:pt idx="11">
                  <c:v>42.722999999999999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734-495D-8D95-1857ACD88700}"/>
            </c:ext>
          </c:extLst>
        </c:ser>
        <c:ser>
          <c:idx val="5"/>
          <c:order val="5"/>
          <c:tx>
            <c:strRef>
              <c:f>Corn!$A$154</c:f>
              <c:strCache>
                <c:ptCount val="1"/>
                <c:pt idx="0">
                  <c:v>  Cereal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2734-495D-8D95-1857ACD88700}"/>
              </c:ext>
            </c:extLst>
          </c:dPt>
          <c:cat>
            <c:strRef>
              <c:f>Corn!$AM$2:$AX$2</c:f>
              <c:strCache>
                <c:ptCount val="12"/>
                <c:pt idx="0">
                  <c:v>12/13 </c:v>
                </c:pt>
                <c:pt idx="1">
                  <c:v>13/14 </c:v>
                </c:pt>
                <c:pt idx="2">
                  <c:v>14/15 </c:v>
                </c:pt>
                <c:pt idx="3">
                  <c:v>15/16 </c:v>
                </c:pt>
                <c:pt idx="4">
                  <c:v>16/17 </c:v>
                </c:pt>
                <c:pt idx="5">
                  <c:v>17/18 </c:v>
                </c:pt>
                <c:pt idx="6">
                  <c:v>18/19 </c:v>
                </c:pt>
                <c:pt idx="7">
                  <c:v>19/20</c:v>
                </c:pt>
                <c:pt idx="8">
                  <c:v>20/21</c:v>
                </c:pt>
                <c:pt idx="9">
                  <c:v>21/22</c:v>
                </c:pt>
                <c:pt idx="10">
                  <c:v>22/23</c:v>
                </c:pt>
                <c:pt idx="11">
                  <c:v>23/24</c:v>
                </c:pt>
              </c:strCache>
            </c:strRef>
          </c:cat>
          <c:val>
            <c:numRef>
              <c:f>Corn!$AM$154:$AX$154</c:f>
              <c:numCache>
                <c:formatCode>#,##0.0_);[Red]\(#,##0.0\)</c:formatCode>
                <c:ptCount val="12"/>
                <c:pt idx="0">
                  <c:v>50.073999999999998</c:v>
                </c:pt>
                <c:pt idx="1">
                  <c:v>50.329000000000001</c:v>
                </c:pt>
                <c:pt idx="2">
                  <c:v>50.468000000000004</c:v>
                </c:pt>
                <c:pt idx="3">
                  <c:v>50.923999999999999</c:v>
                </c:pt>
                <c:pt idx="4">
                  <c:v>54.448999999999998</c:v>
                </c:pt>
                <c:pt idx="5">
                  <c:v>55.271599999999999</c:v>
                </c:pt>
                <c:pt idx="6">
                  <c:v>51.746000000000002</c:v>
                </c:pt>
                <c:pt idx="7">
                  <c:v>70.581000000000003</c:v>
                </c:pt>
                <c:pt idx="8">
                  <c:v>57.405999999999999</c:v>
                </c:pt>
                <c:pt idx="9">
                  <c:v>56.601999999999997</c:v>
                </c:pt>
                <c:pt idx="10">
                  <c:v>60</c:v>
                </c:pt>
                <c:pt idx="11">
                  <c:v>56.502000000000002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734-495D-8D95-1857ACD88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465716488"/>
        <c:axId val="1465713208"/>
      </c:barChart>
      <c:catAx>
        <c:axId val="1465716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6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65713208"/>
        <c:crosses val="autoZero"/>
        <c:auto val="1"/>
        <c:lblAlgn val="ctr"/>
        <c:lblOffset val="100"/>
        <c:noMultiLvlLbl val="0"/>
      </c:catAx>
      <c:valAx>
        <c:axId val="1465713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(million</a:t>
                </a:r>
                <a:r>
                  <a:rPr lang="en-US" baseline="0"/>
                  <a:t> bushels)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65716488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legend>
      <c:legendPos val="b"/>
      <c:layout>
        <c:manualLayout>
          <c:xMode val="edge"/>
          <c:yMode val="edge"/>
          <c:x val="9.814156808713502E-2"/>
          <c:y val="0.14698751994859838"/>
          <c:w val="0.87459188363464835"/>
          <c:h val="4.55125506988144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U.S. Corn FSI Use June - August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900217713507984E-2"/>
          <c:y val="0.12491466536179656"/>
          <c:w val="0.90638982564491377"/>
          <c:h val="0.7583772958550046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Corn!$A$149</c:f>
              <c:strCache>
                <c:ptCount val="1"/>
                <c:pt idx="0">
                  <c:v>  HFCS</c:v>
                </c:pt>
              </c:strCache>
            </c:strRef>
          </c:tx>
          <c:spPr>
            <a:solidFill>
              <a:srgbClr val="70AD47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rgbClr val="BDDCA8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9A6-4B81-B3CE-820047967147}"/>
              </c:ext>
            </c:extLst>
          </c:dPt>
          <c:cat>
            <c:strRef>
              <c:f>Corn!$AM$2:$AW$2</c:f>
              <c:strCache>
                <c:ptCount val="11"/>
                <c:pt idx="0">
                  <c:v>12/13 </c:v>
                </c:pt>
                <c:pt idx="1">
                  <c:v>13/14 </c:v>
                </c:pt>
                <c:pt idx="2">
                  <c:v>14/15 </c:v>
                </c:pt>
                <c:pt idx="3">
                  <c:v>15/16 </c:v>
                </c:pt>
                <c:pt idx="4">
                  <c:v>16/17 </c:v>
                </c:pt>
                <c:pt idx="5">
                  <c:v>17/18 </c:v>
                </c:pt>
                <c:pt idx="6">
                  <c:v>18/19 </c:v>
                </c:pt>
                <c:pt idx="7">
                  <c:v>19/20</c:v>
                </c:pt>
                <c:pt idx="8">
                  <c:v>20/21</c:v>
                </c:pt>
                <c:pt idx="9">
                  <c:v>21/22</c:v>
                </c:pt>
                <c:pt idx="10">
                  <c:v>22/23</c:v>
                </c:pt>
              </c:strCache>
            </c:strRef>
          </c:cat>
          <c:val>
            <c:numRef>
              <c:f>Corn!$AM$158:$AW$158</c:f>
              <c:numCache>
                <c:formatCode>#,##0.0_);[Red]\(#,##0.0\)</c:formatCode>
                <c:ptCount val="11"/>
                <c:pt idx="0">
                  <c:v>128.58799999999999</c:v>
                </c:pt>
                <c:pt idx="1">
                  <c:v>128.89400000000001</c:v>
                </c:pt>
                <c:pt idx="2">
                  <c:v>128.26599999999999</c:v>
                </c:pt>
                <c:pt idx="3">
                  <c:v>127.29900000000001</c:v>
                </c:pt>
                <c:pt idx="4">
                  <c:v>126.901</c:v>
                </c:pt>
                <c:pt idx="5">
                  <c:v>124.19</c:v>
                </c:pt>
                <c:pt idx="6">
                  <c:v>118.349</c:v>
                </c:pt>
                <c:pt idx="7">
                  <c:v>113.608</c:v>
                </c:pt>
                <c:pt idx="8">
                  <c:v>110.04</c:v>
                </c:pt>
                <c:pt idx="9">
                  <c:v>111.46299999999999</c:v>
                </c:pt>
                <c:pt idx="10">
                  <c:v>107.867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A6-4B81-B3CE-820047967147}"/>
            </c:ext>
          </c:extLst>
        </c:ser>
        <c:ser>
          <c:idx val="1"/>
          <c:order val="1"/>
          <c:tx>
            <c:strRef>
              <c:f>Corn!$A$150</c:f>
              <c:strCache>
                <c:ptCount val="1"/>
                <c:pt idx="0">
                  <c:v>  Glucose and Dextrose</c:v>
                </c:pt>
              </c:strCache>
            </c:strRef>
          </c:tx>
          <c:spPr>
            <a:solidFill>
              <a:srgbClr val="5B9BD5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rgbClr val="B9D4ED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89A6-4B81-B3CE-820047967147}"/>
              </c:ext>
            </c:extLst>
          </c:dPt>
          <c:cat>
            <c:strRef>
              <c:f>Corn!$AM$2:$AW$2</c:f>
              <c:strCache>
                <c:ptCount val="11"/>
                <c:pt idx="0">
                  <c:v>12/13 </c:v>
                </c:pt>
                <c:pt idx="1">
                  <c:v>13/14 </c:v>
                </c:pt>
                <c:pt idx="2">
                  <c:v>14/15 </c:v>
                </c:pt>
                <c:pt idx="3">
                  <c:v>15/16 </c:v>
                </c:pt>
                <c:pt idx="4">
                  <c:v>16/17 </c:v>
                </c:pt>
                <c:pt idx="5">
                  <c:v>17/18 </c:v>
                </c:pt>
                <c:pt idx="6">
                  <c:v>18/19 </c:v>
                </c:pt>
                <c:pt idx="7">
                  <c:v>19/20</c:v>
                </c:pt>
                <c:pt idx="8">
                  <c:v>20/21</c:v>
                </c:pt>
                <c:pt idx="9">
                  <c:v>21/22</c:v>
                </c:pt>
                <c:pt idx="10">
                  <c:v>22/23</c:v>
                </c:pt>
              </c:strCache>
            </c:strRef>
          </c:cat>
          <c:val>
            <c:numRef>
              <c:f>Corn!$AM$159:$AW$159</c:f>
              <c:numCache>
                <c:formatCode>#,##0.0_);[Red]\(#,##0.0\)</c:formatCode>
                <c:ptCount val="11"/>
                <c:pt idx="0">
                  <c:v>77.917000000000002</c:v>
                </c:pt>
                <c:pt idx="1">
                  <c:v>80.102999999999994</c:v>
                </c:pt>
                <c:pt idx="2">
                  <c:v>75.156999999999996</c:v>
                </c:pt>
                <c:pt idx="3">
                  <c:v>93.731999999999999</c:v>
                </c:pt>
                <c:pt idx="4">
                  <c:v>97.126999999999995</c:v>
                </c:pt>
                <c:pt idx="5">
                  <c:v>95.71</c:v>
                </c:pt>
                <c:pt idx="6">
                  <c:v>91.224000000000004</c:v>
                </c:pt>
                <c:pt idx="7">
                  <c:v>89.283000000000001</c:v>
                </c:pt>
                <c:pt idx="8">
                  <c:v>94.114000000000004</c:v>
                </c:pt>
                <c:pt idx="9">
                  <c:v>90.564999999999998</c:v>
                </c:pt>
                <c:pt idx="10">
                  <c:v>85.313000000000002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9A6-4B81-B3CE-820047967147}"/>
            </c:ext>
          </c:extLst>
        </c:ser>
        <c:ser>
          <c:idx val="2"/>
          <c:order val="2"/>
          <c:tx>
            <c:strRef>
              <c:f>Corn!$A$151</c:f>
              <c:strCache>
                <c:ptCount val="1"/>
                <c:pt idx="0">
                  <c:v>  Starch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rgbClr val="FFECAF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9A6-4B81-B3CE-820047967147}"/>
              </c:ext>
            </c:extLst>
          </c:dPt>
          <c:cat>
            <c:strRef>
              <c:f>Corn!$AM$2:$AW$2</c:f>
              <c:strCache>
                <c:ptCount val="11"/>
                <c:pt idx="0">
                  <c:v>12/13 </c:v>
                </c:pt>
                <c:pt idx="1">
                  <c:v>13/14 </c:v>
                </c:pt>
                <c:pt idx="2">
                  <c:v>14/15 </c:v>
                </c:pt>
                <c:pt idx="3">
                  <c:v>15/16 </c:v>
                </c:pt>
                <c:pt idx="4">
                  <c:v>16/17 </c:v>
                </c:pt>
                <c:pt idx="5">
                  <c:v>17/18 </c:v>
                </c:pt>
                <c:pt idx="6">
                  <c:v>18/19 </c:v>
                </c:pt>
                <c:pt idx="7">
                  <c:v>19/20</c:v>
                </c:pt>
                <c:pt idx="8">
                  <c:v>20/21</c:v>
                </c:pt>
                <c:pt idx="9">
                  <c:v>21/22</c:v>
                </c:pt>
                <c:pt idx="10">
                  <c:v>22/23</c:v>
                </c:pt>
              </c:strCache>
            </c:strRef>
          </c:cat>
          <c:val>
            <c:numRef>
              <c:f>Corn!$AM$160:$AW$160</c:f>
              <c:numCache>
                <c:formatCode>#,##0.0_);[Red]\(#,##0.0\)</c:formatCode>
                <c:ptCount val="11"/>
                <c:pt idx="0">
                  <c:v>63.218000000000004</c:v>
                </c:pt>
                <c:pt idx="1">
                  <c:v>63.988</c:v>
                </c:pt>
                <c:pt idx="2">
                  <c:v>61.857999999999997</c:v>
                </c:pt>
                <c:pt idx="3">
                  <c:v>59.097000000000001</c:v>
                </c:pt>
                <c:pt idx="4">
                  <c:v>61.088999999999999</c:v>
                </c:pt>
                <c:pt idx="5">
                  <c:v>60.893999999999998</c:v>
                </c:pt>
                <c:pt idx="6">
                  <c:v>57.673000000000002</c:v>
                </c:pt>
                <c:pt idx="7">
                  <c:v>58.887999999999998</c:v>
                </c:pt>
                <c:pt idx="8">
                  <c:v>65.177000000000007</c:v>
                </c:pt>
                <c:pt idx="9">
                  <c:v>61.401000000000003</c:v>
                </c:pt>
                <c:pt idx="10">
                  <c:v>52.923999999999999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9A6-4B81-B3CE-820047967147}"/>
            </c:ext>
          </c:extLst>
        </c:ser>
        <c:ser>
          <c:idx val="3"/>
          <c:order val="3"/>
          <c:tx>
            <c:strRef>
              <c:f>Corn!$A$152</c:f>
              <c:strCache>
                <c:ptCount val="1"/>
                <c:pt idx="0">
                  <c:v>  Fuel Alcohol</c:v>
                </c:pt>
              </c:strCache>
            </c:strRef>
          </c:tx>
          <c:spPr>
            <a:solidFill>
              <a:srgbClr val="CF3C3C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rgbClr val="EBAFAF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89A6-4B81-B3CE-820047967147}"/>
              </c:ext>
            </c:extLst>
          </c:dPt>
          <c:dLbls>
            <c:dLbl>
              <c:idx val="10"/>
              <c:numFmt formatCode="#,##0_);[Red]\(#,##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323232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89A6-4B81-B3CE-820047967147}"/>
                </c:ext>
              </c:extLst>
            </c:dLbl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Corn!$AM$2:$AW$2</c:f>
              <c:strCache>
                <c:ptCount val="11"/>
                <c:pt idx="0">
                  <c:v>12/13 </c:v>
                </c:pt>
                <c:pt idx="1">
                  <c:v>13/14 </c:v>
                </c:pt>
                <c:pt idx="2">
                  <c:v>14/15 </c:v>
                </c:pt>
                <c:pt idx="3">
                  <c:v>15/16 </c:v>
                </c:pt>
                <c:pt idx="4">
                  <c:v>16/17 </c:v>
                </c:pt>
                <c:pt idx="5">
                  <c:v>17/18 </c:v>
                </c:pt>
                <c:pt idx="6">
                  <c:v>18/19 </c:v>
                </c:pt>
                <c:pt idx="7">
                  <c:v>19/20</c:v>
                </c:pt>
                <c:pt idx="8">
                  <c:v>20/21</c:v>
                </c:pt>
                <c:pt idx="9">
                  <c:v>21/22</c:v>
                </c:pt>
                <c:pt idx="10">
                  <c:v>22/23</c:v>
                </c:pt>
              </c:strCache>
            </c:strRef>
          </c:cat>
          <c:val>
            <c:numRef>
              <c:f>Corn!$AM$161:$AW$161</c:f>
              <c:numCache>
                <c:formatCode>#,##0.0_);[Red]\(#,##0.0\)</c:formatCode>
                <c:ptCount val="11"/>
                <c:pt idx="0">
                  <c:v>1220.5219999999999</c:v>
                </c:pt>
                <c:pt idx="1">
                  <c:v>1337.9390000000001</c:v>
                </c:pt>
                <c:pt idx="2">
                  <c:v>1335.39</c:v>
                </c:pt>
                <c:pt idx="3">
                  <c:v>1342.337</c:v>
                </c:pt>
                <c:pt idx="4">
                  <c:v>1370.6690000000001</c:v>
                </c:pt>
                <c:pt idx="5">
                  <c:v>1424.479</c:v>
                </c:pt>
                <c:pt idx="6">
                  <c:v>1361.35</c:v>
                </c:pt>
                <c:pt idx="7">
                  <c:v>1213.075</c:v>
                </c:pt>
                <c:pt idx="8">
                  <c:v>1392.0349999999999</c:v>
                </c:pt>
                <c:pt idx="9">
                  <c:v>1312.153</c:v>
                </c:pt>
                <c:pt idx="10">
                  <c:v>1339.009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9A6-4B81-B3CE-820047967147}"/>
            </c:ext>
          </c:extLst>
        </c:ser>
        <c:ser>
          <c:idx val="4"/>
          <c:order val="4"/>
          <c:tx>
            <c:strRef>
              <c:f>Corn!$A$153</c:f>
              <c:strCache>
                <c:ptCount val="1"/>
                <c:pt idx="0">
                  <c:v>  Beverage Alcohol</c:v>
                </c:pt>
              </c:strCache>
            </c:strRef>
          </c:tx>
          <c:spPr>
            <a:solidFill>
              <a:srgbClr val="ED7D31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rgbClr val="F8CCAE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9A6-4B81-B3CE-820047967147}"/>
              </c:ext>
            </c:extLst>
          </c:dPt>
          <c:cat>
            <c:strRef>
              <c:f>Corn!$AM$2:$AW$2</c:f>
              <c:strCache>
                <c:ptCount val="11"/>
                <c:pt idx="0">
                  <c:v>12/13 </c:v>
                </c:pt>
                <c:pt idx="1">
                  <c:v>13/14 </c:v>
                </c:pt>
                <c:pt idx="2">
                  <c:v>14/15 </c:v>
                </c:pt>
                <c:pt idx="3">
                  <c:v>15/16 </c:v>
                </c:pt>
                <c:pt idx="4">
                  <c:v>16/17 </c:v>
                </c:pt>
                <c:pt idx="5">
                  <c:v>17/18 </c:v>
                </c:pt>
                <c:pt idx="6">
                  <c:v>18/19 </c:v>
                </c:pt>
                <c:pt idx="7">
                  <c:v>19/20</c:v>
                </c:pt>
                <c:pt idx="8">
                  <c:v>20/21</c:v>
                </c:pt>
                <c:pt idx="9">
                  <c:v>21/22</c:v>
                </c:pt>
                <c:pt idx="10">
                  <c:v>22/23</c:v>
                </c:pt>
              </c:strCache>
            </c:strRef>
          </c:cat>
          <c:val>
            <c:numRef>
              <c:f>Corn!$AM$162:$AW$162</c:f>
              <c:numCache>
                <c:formatCode>#,##0.0_);[Red]\(#,##0.0\)</c:formatCode>
                <c:ptCount val="11"/>
                <c:pt idx="0">
                  <c:v>32.451000000000001</c:v>
                </c:pt>
                <c:pt idx="1">
                  <c:v>32.765999999999998</c:v>
                </c:pt>
                <c:pt idx="2">
                  <c:v>33.637999999999998</c:v>
                </c:pt>
                <c:pt idx="3">
                  <c:v>33.273000000000003</c:v>
                </c:pt>
                <c:pt idx="4">
                  <c:v>37.15</c:v>
                </c:pt>
                <c:pt idx="5">
                  <c:v>35.825000000000003</c:v>
                </c:pt>
                <c:pt idx="6">
                  <c:v>34.634999999999998</c:v>
                </c:pt>
                <c:pt idx="7">
                  <c:v>46.790999999999997</c:v>
                </c:pt>
                <c:pt idx="8">
                  <c:v>37.523000000000003</c:v>
                </c:pt>
                <c:pt idx="9">
                  <c:v>36.225000000000001</c:v>
                </c:pt>
                <c:pt idx="10">
                  <c:v>38.578000000000003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9A6-4B81-B3CE-820047967147}"/>
            </c:ext>
          </c:extLst>
        </c:ser>
        <c:ser>
          <c:idx val="5"/>
          <c:order val="5"/>
          <c:tx>
            <c:strRef>
              <c:f>Corn!$A$154</c:f>
              <c:strCache>
                <c:ptCount val="1"/>
                <c:pt idx="0">
                  <c:v>  Cereal</c:v>
                </c:pt>
              </c:strCache>
            </c:strRef>
          </c:tx>
          <c:spPr>
            <a:solidFill>
              <a:srgbClr val="CFB93C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rgbClr val="EBE2AF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89A6-4B81-B3CE-820047967147}"/>
              </c:ext>
            </c:extLst>
          </c:dPt>
          <c:cat>
            <c:strRef>
              <c:f>Corn!$AM$2:$AW$2</c:f>
              <c:strCache>
                <c:ptCount val="11"/>
                <c:pt idx="0">
                  <c:v>12/13 </c:v>
                </c:pt>
                <c:pt idx="1">
                  <c:v>13/14 </c:v>
                </c:pt>
                <c:pt idx="2">
                  <c:v>14/15 </c:v>
                </c:pt>
                <c:pt idx="3">
                  <c:v>15/16 </c:v>
                </c:pt>
                <c:pt idx="4">
                  <c:v>16/17 </c:v>
                </c:pt>
                <c:pt idx="5">
                  <c:v>17/18 </c:v>
                </c:pt>
                <c:pt idx="6">
                  <c:v>18/19 </c:v>
                </c:pt>
                <c:pt idx="7">
                  <c:v>19/20</c:v>
                </c:pt>
                <c:pt idx="8">
                  <c:v>20/21</c:v>
                </c:pt>
                <c:pt idx="9">
                  <c:v>21/22</c:v>
                </c:pt>
                <c:pt idx="10">
                  <c:v>22/23</c:v>
                </c:pt>
              </c:strCache>
            </c:strRef>
          </c:cat>
          <c:val>
            <c:numRef>
              <c:f>Corn!$AM$163:$AW$163</c:f>
              <c:numCache>
                <c:formatCode>#,##0.0_);[Red]\(#,##0.0\)</c:formatCode>
                <c:ptCount val="11"/>
                <c:pt idx="0">
                  <c:v>50.131</c:v>
                </c:pt>
                <c:pt idx="1">
                  <c:v>50.399000000000001</c:v>
                </c:pt>
                <c:pt idx="2">
                  <c:v>50.677</c:v>
                </c:pt>
                <c:pt idx="3">
                  <c:v>51.131999999999998</c:v>
                </c:pt>
                <c:pt idx="4">
                  <c:v>47.603999999999999</c:v>
                </c:pt>
                <c:pt idx="5">
                  <c:v>48.23</c:v>
                </c:pt>
                <c:pt idx="6">
                  <c:v>53.902999999999999</c:v>
                </c:pt>
                <c:pt idx="7">
                  <c:v>58.713999999999999</c:v>
                </c:pt>
                <c:pt idx="8">
                  <c:v>56.548000000000002</c:v>
                </c:pt>
                <c:pt idx="9">
                  <c:v>54.027999999999999</c:v>
                </c:pt>
                <c:pt idx="10">
                  <c:v>53.116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89A6-4B81-B3CE-820047967147}"/>
            </c:ext>
          </c:extLst>
        </c:ser>
        <c:ser>
          <c:idx val="6"/>
          <c:order val="6"/>
          <c:tx>
            <c:strRef>
              <c:f>Corn!$A$155</c:f>
              <c:strCache>
                <c:ptCount val="1"/>
                <c:pt idx="0">
                  <c:v>  Seed</c:v>
                </c:pt>
              </c:strCache>
            </c:strRef>
          </c:tx>
          <c:spPr>
            <a:solidFill>
              <a:srgbClr val="323232"/>
            </a:solidFill>
            <a:ln>
              <a:solidFill>
                <a:srgbClr val="323232"/>
              </a:solidFill>
            </a:ln>
            <a:effectLst/>
          </c:spPr>
          <c:invertIfNegative val="0"/>
          <c:cat>
            <c:strRef>
              <c:f>Corn!$AM$2:$AW$2</c:f>
              <c:strCache>
                <c:ptCount val="11"/>
                <c:pt idx="0">
                  <c:v>12/13 </c:v>
                </c:pt>
                <c:pt idx="1">
                  <c:v>13/14 </c:v>
                </c:pt>
                <c:pt idx="2">
                  <c:v>14/15 </c:v>
                </c:pt>
                <c:pt idx="3">
                  <c:v>15/16 </c:v>
                </c:pt>
                <c:pt idx="4">
                  <c:v>16/17 </c:v>
                </c:pt>
                <c:pt idx="5">
                  <c:v>17/18 </c:v>
                </c:pt>
                <c:pt idx="6">
                  <c:v>18/19 </c:v>
                </c:pt>
                <c:pt idx="7">
                  <c:v>19/20</c:v>
                </c:pt>
                <c:pt idx="8">
                  <c:v>20/21</c:v>
                </c:pt>
                <c:pt idx="9">
                  <c:v>21/22</c:v>
                </c:pt>
                <c:pt idx="10">
                  <c:v>22/23</c:v>
                </c:pt>
              </c:strCache>
            </c:strRef>
          </c:cat>
          <c:val>
            <c:numRef>
              <c:f>Corn!$AM$164:$AW$164</c:f>
              <c:numCache>
                <c:formatCode>#,##0.0_);[Red]\(#,##0.0\)</c:formatCode>
                <c:ptCount val="11"/>
                <c:pt idx="0">
                  <c:v>2.5710000000000002</c:v>
                </c:pt>
                <c:pt idx="1">
                  <c:v>1.5980000000000001</c:v>
                </c:pt>
                <c:pt idx="2">
                  <c:v>1.5389999999999999</c:v>
                </c:pt>
                <c:pt idx="3">
                  <c:v>2.6269999999999998</c:v>
                </c:pt>
                <c:pt idx="4">
                  <c:v>2.052</c:v>
                </c:pt>
                <c:pt idx="5">
                  <c:v>1.482</c:v>
                </c:pt>
                <c:pt idx="6">
                  <c:v>10.462999999999999</c:v>
                </c:pt>
                <c:pt idx="7">
                  <c:v>2.089</c:v>
                </c:pt>
                <c:pt idx="8">
                  <c:v>1.228</c:v>
                </c:pt>
                <c:pt idx="9">
                  <c:v>3.5110000000000001</c:v>
                </c:pt>
                <c:pt idx="10">
                  <c:v>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89A6-4B81-B3CE-820047967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465716488"/>
        <c:axId val="1465713208"/>
      </c:barChart>
      <c:catAx>
        <c:axId val="1465716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2225" cap="flat" cmpd="sng" algn="ctr">
            <a:solidFill>
              <a:schemeClr val="accent6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65713208"/>
        <c:crosses val="autoZero"/>
        <c:auto val="1"/>
        <c:lblAlgn val="ctr"/>
        <c:lblOffset val="100"/>
        <c:noMultiLvlLbl val="0"/>
      </c:catAx>
      <c:valAx>
        <c:axId val="1465713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(million</a:t>
                </a:r>
                <a:r>
                  <a:rPr lang="en-US" baseline="0"/>
                  <a:t> bushels)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0"/>
        <c:majorTickMark val="none"/>
        <c:minorTickMark val="none"/>
        <c:tickLblPos val="nextTo"/>
        <c:spPr>
          <a:noFill/>
          <a:ln w="22225">
            <a:solidFill>
              <a:schemeClr val="accent6">
                <a:lumMod val="60000"/>
                <a:lumOff val="4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65716488"/>
        <c:crosses val="autoZero"/>
        <c:crossBetween val="between"/>
      </c:valAx>
      <c:spPr>
        <a:noFill/>
        <a:ln w="22225">
          <a:solidFill>
            <a:schemeClr val="accent6">
              <a:lumMod val="60000"/>
              <a:lumOff val="4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9.814156808713502E-2"/>
          <c:y val="0.14698751994859838"/>
          <c:w val="0.87459188363464835"/>
          <c:h val="4.55125506988144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r>
              <a:rPr lang="en-US" sz="2800"/>
              <a:t>Farmers plant more soybeans: </a:t>
            </a:r>
          </a:p>
          <a:p>
            <a:pPr>
              <a:defRPr sz="2800"/>
            </a:pPr>
            <a:r>
              <a:rPr lang="en-US" sz="2800"/>
              <a:t>reversing the 2023 increase in wheat acreage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0141004881019218E-2"/>
          <c:y val="0.18205094194622809"/>
          <c:w val="0.81415801101363583"/>
          <c:h val="0.67972860875992225"/>
        </c:manualLayout>
      </c:layout>
      <c:barChart>
        <c:barDir val="col"/>
        <c:grouping val="stacked"/>
        <c:varyColors val="0"/>
        <c:ser>
          <c:idx val="0"/>
          <c:order val="0"/>
          <c:tx>
            <c:v>Corn</c:v>
          </c:tx>
          <c:spPr>
            <a:solidFill>
              <a:srgbClr val="CF893C"/>
            </a:solidFill>
            <a:ln>
              <a:solidFill>
                <a:srgbClr val="323232"/>
              </a:solidFill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Corn!$G$231:$AY$231</c:f>
              <c:numCache>
                <c:formatCode>General</c:formatCode>
                <c:ptCount val="45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</c:numCache>
            </c:numRef>
          </c:cat>
          <c:val>
            <c:numRef>
              <c:f>Corn!$G$232:$AY$232</c:f>
              <c:numCache>
                <c:formatCode>#,##0.000_);[Red]\(#,##0.000\)</c:formatCode>
                <c:ptCount val="45"/>
                <c:pt idx="0">
                  <c:v>84.043000000000006</c:v>
                </c:pt>
                <c:pt idx="1">
                  <c:v>84.096999999999994</c:v>
                </c:pt>
                <c:pt idx="2">
                  <c:v>81.856999999999999</c:v>
                </c:pt>
                <c:pt idx="3">
                  <c:v>60.207000000000001</c:v>
                </c:pt>
                <c:pt idx="4">
                  <c:v>80.516999999999996</c:v>
                </c:pt>
                <c:pt idx="5">
                  <c:v>83.397999999999996</c:v>
                </c:pt>
                <c:pt idx="6">
                  <c:v>76.58</c:v>
                </c:pt>
                <c:pt idx="7">
                  <c:v>66.2</c:v>
                </c:pt>
                <c:pt idx="8">
                  <c:v>67.716999999999999</c:v>
                </c:pt>
                <c:pt idx="9">
                  <c:v>72.322000000000003</c:v>
                </c:pt>
                <c:pt idx="10">
                  <c:v>74.165999999999997</c:v>
                </c:pt>
                <c:pt idx="11">
                  <c:v>75.956999999999994</c:v>
                </c:pt>
                <c:pt idx="12">
                  <c:v>79.311000000000007</c:v>
                </c:pt>
                <c:pt idx="13">
                  <c:v>73.239000000000004</c:v>
                </c:pt>
                <c:pt idx="14">
                  <c:v>78.921000000000006</c:v>
                </c:pt>
                <c:pt idx="15">
                  <c:v>71.478999999999999</c:v>
                </c:pt>
                <c:pt idx="16">
                  <c:v>79.228999999999999</c:v>
                </c:pt>
                <c:pt idx="17">
                  <c:v>79.537000000000006</c:v>
                </c:pt>
                <c:pt idx="18">
                  <c:v>80.165000000000006</c:v>
                </c:pt>
                <c:pt idx="19">
                  <c:v>77.385999999999996</c:v>
                </c:pt>
                <c:pt idx="20">
                  <c:v>79.551000000000002</c:v>
                </c:pt>
                <c:pt idx="21">
                  <c:v>75.701999999999998</c:v>
                </c:pt>
                <c:pt idx="22">
                  <c:v>78.894000000000005</c:v>
                </c:pt>
                <c:pt idx="23">
                  <c:v>78.602999999999994</c:v>
                </c:pt>
                <c:pt idx="24">
                  <c:v>80.929000000000002</c:v>
                </c:pt>
                <c:pt idx="25">
                  <c:v>81.778999999999996</c:v>
                </c:pt>
                <c:pt idx="26">
                  <c:v>78.326999999999998</c:v>
                </c:pt>
                <c:pt idx="27">
                  <c:v>93.527000000000001</c:v>
                </c:pt>
                <c:pt idx="28">
                  <c:v>85.981999999999999</c:v>
                </c:pt>
                <c:pt idx="29">
                  <c:v>86.382000000000005</c:v>
                </c:pt>
                <c:pt idx="30">
                  <c:v>88.191999999999993</c:v>
                </c:pt>
                <c:pt idx="31">
                  <c:v>91.936000000000007</c:v>
                </c:pt>
                <c:pt idx="32">
                  <c:v>97.290999999999997</c:v>
                </c:pt>
                <c:pt idx="33">
                  <c:v>95.364999999999995</c:v>
                </c:pt>
                <c:pt idx="34">
                  <c:v>90.596999999999994</c:v>
                </c:pt>
                <c:pt idx="35">
                  <c:v>88.019000000000005</c:v>
                </c:pt>
                <c:pt idx="36">
                  <c:v>94.004000000000005</c:v>
                </c:pt>
                <c:pt idx="37">
                  <c:v>90.167000000000002</c:v>
                </c:pt>
                <c:pt idx="38">
                  <c:v>88.820999999999998</c:v>
                </c:pt>
                <c:pt idx="39">
                  <c:v>89.37</c:v>
                </c:pt>
                <c:pt idx="40">
                  <c:v>90.432000000000002</c:v>
                </c:pt>
                <c:pt idx="41">
                  <c:v>92.900999999999996</c:v>
                </c:pt>
                <c:pt idx="42">
                  <c:v>88.162000000000006</c:v>
                </c:pt>
                <c:pt idx="43">
                  <c:v>94.641000000000005</c:v>
                </c:pt>
                <c:pt idx="44">
                  <c:v>90.593999999999994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53-4656-8B06-4A480A2810EF}"/>
            </c:ext>
          </c:extLst>
        </c:ser>
        <c:ser>
          <c:idx val="1"/>
          <c:order val="1"/>
          <c:tx>
            <c:v>Soybeans</c:v>
          </c:tx>
          <c:spPr>
            <a:solidFill>
              <a:srgbClr val="CF3C3C"/>
            </a:solidFill>
            <a:ln>
              <a:solidFill>
                <a:srgbClr val="323232"/>
              </a:solidFill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Corn!$G$231:$AY$231</c:f>
              <c:numCache>
                <c:formatCode>General</c:formatCode>
                <c:ptCount val="45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</c:numCache>
            </c:numRef>
          </c:cat>
          <c:val>
            <c:numRef>
              <c:f>Corn!$G$233:$AY$233</c:f>
              <c:numCache>
                <c:formatCode>#,##0.000_);[Red]\(#,##0.000\)</c:formatCode>
                <c:ptCount val="45"/>
                <c:pt idx="0">
                  <c:v>69.930000000000007</c:v>
                </c:pt>
                <c:pt idx="1">
                  <c:v>67.543000000000006</c:v>
                </c:pt>
                <c:pt idx="2">
                  <c:v>70.884</c:v>
                </c:pt>
                <c:pt idx="3">
                  <c:v>63.779000000000003</c:v>
                </c:pt>
                <c:pt idx="4">
                  <c:v>67.754999999999995</c:v>
                </c:pt>
                <c:pt idx="5">
                  <c:v>63.145000000000003</c:v>
                </c:pt>
                <c:pt idx="6">
                  <c:v>60.405000000000001</c:v>
                </c:pt>
                <c:pt idx="7">
                  <c:v>58.18</c:v>
                </c:pt>
                <c:pt idx="8">
                  <c:v>58.84</c:v>
                </c:pt>
                <c:pt idx="9">
                  <c:v>60.82</c:v>
                </c:pt>
                <c:pt idx="10">
                  <c:v>57.795000000000002</c:v>
                </c:pt>
                <c:pt idx="11">
                  <c:v>59.18</c:v>
                </c:pt>
                <c:pt idx="12">
                  <c:v>59.18</c:v>
                </c:pt>
                <c:pt idx="13">
                  <c:v>60.085000000000001</c:v>
                </c:pt>
                <c:pt idx="14">
                  <c:v>61.62</c:v>
                </c:pt>
                <c:pt idx="15">
                  <c:v>62.494999999999997</c:v>
                </c:pt>
                <c:pt idx="16">
                  <c:v>64.194999999999993</c:v>
                </c:pt>
                <c:pt idx="17">
                  <c:v>70.004999999999995</c:v>
                </c:pt>
                <c:pt idx="18">
                  <c:v>72.025000000000006</c:v>
                </c:pt>
                <c:pt idx="19">
                  <c:v>73.73</c:v>
                </c:pt>
                <c:pt idx="20">
                  <c:v>74.266000000000005</c:v>
                </c:pt>
                <c:pt idx="21">
                  <c:v>74.075000000000003</c:v>
                </c:pt>
                <c:pt idx="22">
                  <c:v>73.962999999999994</c:v>
                </c:pt>
                <c:pt idx="23">
                  <c:v>73.403999999999996</c:v>
                </c:pt>
                <c:pt idx="24">
                  <c:v>75.207999999999998</c:v>
                </c:pt>
                <c:pt idx="25">
                  <c:v>72.031999999999996</c:v>
                </c:pt>
                <c:pt idx="26">
                  <c:v>75.522000000000006</c:v>
                </c:pt>
                <c:pt idx="27">
                  <c:v>64.741</c:v>
                </c:pt>
                <c:pt idx="28">
                  <c:v>75.718000000000004</c:v>
                </c:pt>
                <c:pt idx="29">
                  <c:v>77.450999999999993</c:v>
                </c:pt>
                <c:pt idx="30">
                  <c:v>77.403999999999996</c:v>
                </c:pt>
                <c:pt idx="31">
                  <c:v>75.046000000000006</c:v>
                </c:pt>
                <c:pt idx="32">
                  <c:v>77.197999999999993</c:v>
                </c:pt>
                <c:pt idx="33">
                  <c:v>76.84</c:v>
                </c:pt>
                <c:pt idx="34">
                  <c:v>83.275999999999996</c:v>
                </c:pt>
                <c:pt idx="35">
                  <c:v>82.65</c:v>
                </c:pt>
                <c:pt idx="36">
                  <c:v>83.453000000000003</c:v>
                </c:pt>
                <c:pt idx="37">
                  <c:v>90.162000000000006</c:v>
                </c:pt>
                <c:pt idx="38">
                  <c:v>89.167000000000002</c:v>
                </c:pt>
                <c:pt idx="39">
                  <c:v>76.099999999999994</c:v>
                </c:pt>
                <c:pt idx="40">
                  <c:v>83.353999999999999</c:v>
                </c:pt>
                <c:pt idx="41">
                  <c:v>87.194999999999993</c:v>
                </c:pt>
                <c:pt idx="42">
                  <c:v>87.45</c:v>
                </c:pt>
                <c:pt idx="43">
                  <c:v>83.6</c:v>
                </c:pt>
                <c:pt idx="44">
                  <c:v>87.05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53-4656-8B06-4A480A2810EF}"/>
            </c:ext>
          </c:extLst>
        </c:ser>
        <c:ser>
          <c:idx val="2"/>
          <c:order val="2"/>
          <c:tx>
            <c:v>Wheat</c:v>
          </c:tx>
          <c:spPr>
            <a:solidFill>
              <a:srgbClr val="63CF3F"/>
            </a:solidFill>
            <a:ln>
              <a:solidFill>
                <a:srgbClr val="323232"/>
              </a:solidFill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Corn!$G$231:$AY$231</c:f>
              <c:numCache>
                <c:formatCode>General</c:formatCode>
                <c:ptCount val="45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</c:numCache>
            </c:numRef>
          </c:cat>
          <c:val>
            <c:numRef>
              <c:f>Corn!$G$234:$AY$234</c:f>
              <c:numCache>
                <c:formatCode>#,##0.000_);[Red]\(#,##0.000\)</c:formatCode>
                <c:ptCount val="45"/>
                <c:pt idx="0">
                  <c:v>88.251000000000005</c:v>
                </c:pt>
                <c:pt idx="1">
                  <c:v>86.231999999999999</c:v>
                </c:pt>
                <c:pt idx="2">
                  <c:v>76.418999999999997</c:v>
                </c:pt>
                <c:pt idx="3">
                  <c:v>79.212999999999994</c:v>
                </c:pt>
                <c:pt idx="4">
                  <c:v>75.534999999999997</c:v>
                </c:pt>
                <c:pt idx="5">
                  <c:v>71.998000000000005</c:v>
                </c:pt>
                <c:pt idx="6">
                  <c:v>65.828999999999994</c:v>
                </c:pt>
                <c:pt idx="7">
                  <c:v>65.528999999999996</c:v>
                </c:pt>
                <c:pt idx="8">
                  <c:v>76.614999999999995</c:v>
                </c:pt>
                <c:pt idx="9">
                  <c:v>77.040999999999997</c:v>
                </c:pt>
                <c:pt idx="10">
                  <c:v>69.881</c:v>
                </c:pt>
                <c:pt idx="11">
                  <c:v>72.218999999999994</c:v>
                </c:pt>
                <c:pt idx="12">
                  <c:v>72.168000000000006</c:v>
                </c:pt>
                <c:pt idx="13">
                  <c:v>70.349000000000004</c:v>
                </c:pt>
                <c:pt idx="14">
                  <c:v>69.031000000000006</c:v>
                </c:pt>
                <c:pt idx="15">
                  <c:v>75.105000000000004</c:v>
                </c:pt>
                <c:pt idx="16">
                  <c:v>70.412000000000006</c:v>
                </c:pt>
                <c:pt idx="17">
                  <c:v>65.820999999999998</c:v>
                </c:pt>
                <c:pt idx="18">
                  <c:v>62.664000000000001</c:v>
                </c:pt>
                <c:pt idx="19">
                  <c:v>62.548999999999999</c:v>
                </c:pt>
                <c:pt idx="20">
                  <c:v>59.432000000000002</c:v>
                </c:pt>
                <c:pt idx="21">
                  <c:v>60.317999999999998</c:v>
                </c:pt>
                <c:pt idx="22">
                  <c:v>62.140999999999998</c:v>
                </c:pt>
                <c:pt idx="23">
                  <c:v>59.643999999999998</c:v>
                </c:pt>
                <c:pt idx="24">
                  <c:v>57.213999999999999</c:v>
                </c:pt>
                <c:pt idx="25">
                  <c:v>57.334000000000003</c:v>
                </c:pt>
                <c:pt idx="26">
                  <c:v>60.46</c:v>
                </c:pt>
                <c:pt idx="27">
                  <c:v>63.616999999999997</c:v>
                </c:pt>
                <c:pt idx="28">
                  <c:v>59.017000000000003</c:v>
                </c:pt>
                <c:pt idx="29">
                  <c:v>52.62</c:v>
                </c:pt>
                <c:pt idx="30">
                  <c:v>54.277000000000001</c:v>
                </c:pt>
                <c:pt idx="31">
                  <c:v>55.293999999999997</c:v>
                </c:pt>
                <c:pt idx="32">
                  <c:v>56.235999999999997</c:v>
                </c:pt>
                <c:pt idx="33">
                  <c:v>56.841000000000001</c:v>
                </c:pt>
                <c:pt idx="34">
                  <c:v>54.999000000000002</c:v>
                </c:pt>
                <c:pt idx="35">
                  <c:v>50.116</c:v>
                </c:pt>
                <c:pt idx="36">
                  <c:v>46.052</c:v>
                </c:pt>
                <c:pt idx="37">
                  <c:v>47.814999999999998</c:v>
                </c:pt>
                <c:pt idx="38">
                  <c:v>45.484999999999999</c:v>
                </c:pt>
                <c:pt idx="39">
                  <c:v>44.45</c:v>
                </c:pt>
                <c:pt idx="40">
                  <c:v>46.703000000000003</c:v>
                </c:pt>
                <c:pt idx="41">
                  <c:v>47.703000000000003</c:v>
                </c:pt>
                <c:pt idx="42">
                  <c:v>47.091999999999999</c:v>
                </c:pt>
                <c:pt idx="43">
                  <c:v>49.9</c:v>
                </c:pt>
                <c:pt idx="44">
                  <c:v>47.497999999999998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53-4656-8B06-4A480A281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95404416"/>
        <c:axId val="95403456"/>
      </c:barChart>
      <c:catAx>
        <c:axId val="9540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95403456"/>
        <c:crosses val="autoZero"/>
        <c:auto val="1"/>
        <c:lblAlgn val="ctr"/>
        <c:lblOffset val="100"/>
        <c:noMultiLvlLbl val="0"/>
      </c:catAx>
      <c:valAx>
        <c:axId val="9540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 sz="1000"/>
                  <a:t>million</a:t>
                </a:r>
                <a:r>
                  <a:rPr lang="en-US" sz="1000" baseline="0"/>
                  <a:t> acres</a:t>
                </a:r>
                <a:endParaRPr lang="en-US" sz="1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95404416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ptos Display" panose="020B0004020202020204" pitchFamily="34" charset="0"/>
        </a:defRPr>
      </a:pPr>
      <a:endParaRPr lang="en-US"/>
    </a:p>
  </c:txPr>
  <c:userShapes r:id="rId3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Quarterly</a:t>
            </a:r>
            <a:r>
              <a:rPr lang="en-US" baseline="0"/>
              <a:t> US Corn Residual Use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Corn!$AR$108</c:f>
              <c:strCache>
                <c:ptCount val="1"/>
                <c:pt idx="0">
                  <c:v>17/18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Corn!$BT$109:$BT$112</c:f>
              <c:strCache>
                <c:ptCount val="4"/>
                <c:pt idx="0">
                  <c:v>Sep/Nov</c:v>
                </c:pt>
                <c:pt idx="1">
                  <c:v>Dec/Feb</c:v>
                </c:pt>
                <c:pt idx="2">
                  <c:v>Mar/May</c:v>
                </c:pt>
                <c:pt idx="3">
                  <c:v>Jun/Aug</c:v>
                </c:pt>
              </c:strCache>
            </c:strRef>
          </c:cat>
          <c:val>
            <c:numRef>
              <c:f>Corn!$AR$109:$AR$112</c:f>
              <c:numCache>
                <c:formatCode>#,##0.0</c:formatCode>
                <c:ptCount val="4"/>
                <c:pt idx="0">
                  <c:v>2255.6613685474085</c:v>
                </c:pt>
                <c:pt idx="1">
                  <c:v>1501.1915273607849</c:v>
                </c:pt>
                <c:pt idx="2">
                  <c:v>954.0361529849697</c:v>
                </c:pt>
                <c:pt idx="3">
                  <c:v>603.06496817070433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C9-4C44-AE2C-3A21CE99955D}"/>
            </c:ext>
          </c:extLst>
        </c:ser>
        <c:ser>
          <c:idx val="1"/>
          <c:order val="1"/>
          <c:tx>
            <c:strRef>
              <c:f>Corn!$AS$108</c:f>
              <c:strCache>
                <c:ptCount val="1"/>
                <c:pt idx="0">
                  <c:v>18/19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Corn!$BT$109:$BT$112</c:f>
              <c:strCache>
                <c:ptCount val="4"/>
                <c:pt idx="0">
                  <c:v>Sep/Nov</c:v>
                </c:pt>
                <c:pt idx="1">
                  <c:v>Dec/Feb</c:v>
                </c:pt>
                <c:pt idx="2">
                  <c:v>Mar/May</c:v>
                </c:pt>
                <c:pt idx="3">
                  <c:v>Jun/Aug</c:v>
                </c:pt>
              </c:strCache>
            </c:strRef>
          </c:cat>
          <c:val>
            <c:numRef>
              <c:f>Corn!$AS$109:$AS$112</c:f>
              <c:numCache>
                <c:formatCode>#,##0.0</c:formatCode>
                <c:ptCount val="4"/>
                <c:pt idx="0">
                  <c:v>2183.6790880214867</c:v>
                </c:pt>
                <c:pt idx="1">
                  <c:v>1195.4989015678332</c:v>
                </c:pt>
                <c:pt idx="2">
                  <c:v>1116.9342743602733</c:v>
                </c:pt>
                <c:pt idx="3">
                  <c:v>910.33697159325129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C9-4C44-AE2C-3A21CE99955D}"/>
            </c:ext>
          </c:extLst>
        </c:ser>
        <c:ser>
          <c:idx val="2"/>
          <c:order val="2"/>
          <c:tx>
            <c:strRef>
              <c:f>Corn!$AT$108</c:f>
              <c:strCache>
                <c:ptCount val="1"/>
                <c:pt idx="0">
                  <c:v>19/20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Corn!$BT$109:$BT$112</c:f>
              <c:strCache>
                <c:ptCount val="4"/>
                <c:pt idx="0">
                  <c:v>Sep/Nov</c:v>
                </c:pt>
                <c:pt idx="1">
                  <c:v>Dec/Feb</c:v>
                </c:pt>
                <c:pt idx="2">
                  <c:v>Mar/May</c:v>
                </c:pt>
                <c:pt idx="3">
                  <c:v>Jun/Aug</c:v>
                </c:pt>
              </c:strCache>
            </c:strRef>
          </c:cat>
          <c:val>
            <c:numRef>
              <c:f>Corn!$AT$109:$AT$112</c:f>
              <c:numCache>
                <c:formatCode>#,##0.0</c:formatCode>
                <c:ptCount val="4"/>
                <c:pt idx="0">
                  <c:v>2573.2670000000007</c:v>
                </c:pt>
                <c:pt idx="1">
                  <c:v>1325.3199999999997</c:v>
                </c:pt>
                <c:pt idx="2">
                  <c:v>992.33100000000013</c:v>
                </c:pt>
                <c:pt idx="3">
                  <c:v>956.24552899076207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C9-4C44-AE2C-3A21CE99955D}"/>
            </c:ext>
          </c:extLst>
        </c:ser>
        <c:ser>
          <c:idx val="3"/>
          <c:order val="3"/>
          <c:tx>
            <c:strRef>
              <c:f>Corn!$AU$108</c:f>
              <c:strCache>
                <c:ptCount val="1"/>
                <c:pt idx="0">
                  <c:v>20/21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Corn!$BT$109:$BT$112</c:f>
              <c:strCache>
                <c:ptCount val="4"/>
                <c:pt idx="0">
                  <c:v>Sep/Nov</c:v>
                </c:pt>
                <c:pt idx="1">
                  <c:v>Dec/Feb</c:v>
                </c:pt>
                <c:pt idx="2">
                  <c:v>Mar/May</c:v>
                </c:pt>
                <c:pt idx="3">
                  <c:v>Jun/Aug</c:v>
                </c:pt>
              </c:strCache>
            </c:strRef>
          </c:cat>
          <c:val>
            <c:numRef>
              <c:f>Corn!$AU$109:$AU$112</c:f>
              <c:numCache>
                <c:formatCode>#,##0.0</c:formatCode>
                <c:ptCount val="4"/>
                <c:pt idx="0">
                  <c:v>2653.4029999999998</c:v>
                </c:pt>
                <c:pt idx="1">
                  <c:v>1427.8010000000004</c:v>
                </c:pt>
                <c:pt idx="2">
                  <c:v>888.94700000000103</c:v>
                </c:pt>
                <c:pt idx="3">
                  <c:v>616.6350010608885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C9-4C44-AE2C-3A21CE99955D}"/>
            </c:ext>
          </c:extLst>
        </c:ser>
        <c:ser>
          <c:idx val="4"/>
          <c:order val="4"/>
          <c:tx>
            <c:strRef>
              <c:f>Corn!$AV$108</c:f>
              <c:strCache>
                <c:ptCount val="1"/>
                <c:pt idx="0">
                  <c:v>21/22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Corn!$BT$109:$BT$112</c:f>
              <c:strCache>
                <c:ptCount val="4"/>
                <c:pt idx="0">
                  <c:v>Sep/Nov</c:v>
                </c:pt>
                <c:pt idx="1">
                  <c:v>Dec/Feb</c:v>
                </c:pt>
                <c:pt idx="2">
                  <c:v>Mar/May</c:v>
                </c:pt>
                <c:pt idx="3">
                  <c:v>Jun/Aug</c:v>
                </c:pt>
              </c:strCache>
            </c:strRef>
          </c:cat>
          <c:val>
            <c:numRef>
              <c:f>Corn!$AV$109:$AV$112</c:f>
              <c:numCache>
                <c:formatCode>#,##0.0</c:formatCode>
                <c:ptCount val="4"/>
                <c:pt idx="0">
                  <c:v>2497.7050000000008</c:v>
                </c:pt>
                <c:pt idx="1">
                  <c:v>1540.451</c:v>
                </c:pt>
                <c:pt idx="2">
                  <c:v>848.31500000000028</c:v>
                </c:pt>
                <c:pt idx="3">
                  <c:v>776.94991443122217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C9-4C44-AE2C-3A21CE99955D}"/>
            </c:ext>
          </c:extLst>
        </c:ser>
        <c:ser>
          <c:idx val="5"/>
          <c:order val="5"/>
          <c:tx>
            <c:strRef>
              <c:f>Corn!$AW$108</c:f>
              <c:strCache>
                <c:ptCount val="1"/>
                <c:pt idx="0">
                  <c:v>22/23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Corn!$BT$109:$BT$112</c:f>
              <c:strCache>
                <c:ptCount val="4"/>
                <c:pt idx="0">
                  <c:v>Sep/Nov</c:v>
                </c:pt>
                <c:pt idx="1">
                  <c:v>Dec/Feb</c:v>
                </c:pt>
                <c:pt idx="2">
                  <c:v>Mar/May</c:v>
                </c:pt>
                <c:pt idx="3">
                  <c:v>Jun/Aug</c:v>
                </c:pt>
              </c:strCache>
            </c:strRef>
          </c:cat>
          <c:val>
            <c:numRef>
              <c:f>Corn!$AW$109:$AW$112</c:f>
              <c:numCache>
                <c:formatCode>#,##0.0</c:formatCode>
                <c:ptCount val="4"/>
                <c:pt idx="0">
                  <c:v>2324.1690000000003</c:v>
                </c:pt>
                <c:pt idx="1">
                  <c:v>1429.6769066856991</c:v>
                </c:pt>
                <c:pt idx="2">
                  <c:v>999.96284977059986</c:v>
                </c:pt>
                <c:pt idx="3">
                  <c:v>731.5116769087017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8C9-4C44-AE2C-3A21CE9995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3344112"/>
        <c:axId val="1503352392"/>
      </c:barChart>
      <c:catAx>
        <c:axId val="1503344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3352392"/>
        <c:crosses val="autoZero"/>
        <c:auto val="1"/>
        <c:lblAlgn val="ctr"/>
        <c:lblOffset val="100"/>
        <c:noMultiLvlLbl val="0"/>
      </c:catAx>
      <c:valAx>
        <c:axId val="1503352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334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ysClr val="windowText" lastClr="000000"/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r>
              <a:rPr lang="en-US" sz="1800" b="1">
                <a:solidFill>
                  <a:sysClr val="windowText" lastClr="000000"/>
                </a:solidFill>
                <a:latin typeface="Aptos Narrow" panose="020B0004020202020204" pitchFamily="34" charset="0"/>
              </a:rPr>
              <a:t>US</a:t>
            </a:r>
            <a:r>
              <a:rPr lang="en-US" sz="1800" b="1" baseline="0">
                <a:solidFill>
                  <a:sysClr val="windowText" lastClr="000000"/>
                </a:solidFill>
                <a:latin typeface="Aptos Narrow" panose="020B0004020202020204" pitchFamily="34" charset="0"/>
              </a:rPr>
              <a:t> Corn Yields</a:t>
            </a:r>
            <a:endParaRPr lang="en-US" sz="1800" b="1">
              <a:solidFill>
                <a:sysClr val="windowText" lastClr="000000"/>
              </a:solidFill>
              <a:latin typeface="Aptos Narrow" panose="020B00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611449042803318E-2"/>
          <c:y val="0.16723467862481314"/>
          <c:w val="0.86963341667599603"/>
          <c:h val="0.64142414933559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48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DB63-49F7-B9C9-41C6730D06BD}"/>
              </c:ext>
            </c:extLst>
          </c:dPt>
          <c:dPt>
            <c:idx val="49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DB63-49F7-B9C9-41C6730D06BD}"/>
              </c:ext>
            </c:extLst>
          </c:dPt>
          <c:trendline>
            <c:spPr>
              <a:ln w="28575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strRef>
              <c:f>Corn!$B$2:$BB$2</c:f>
              <c:strCache>
                <c:ptCount val="53"/>
                <c:pt idx="0">
                  <c:v>75/76 </c:v>
                </c:pt>
                <c:pt idx="1">
                  <c:v>76/77 </c:v>
                </c:pt>
                <c:pt idx="2">
                  <c:v>77/78 </c:v>
                </c:pt>
                <c:pt idx="3">
                  <c:v>78/79 </c:v>
                </c:pt>
                <c:pt idx="4">
                  <c:v>79/80 </c:v>
                </c:pt>
                <c:pt idx="5">
                  <c:v>80/81 </c:v>
                </c:pt>
                <c:pt idx="6">
                  <c:v>81/82 </c:v>
                </c:pt>
                <c:pt idx="7">
                  <c:v>82/83 </c:v>
                </c:pt>
                <c:pt idx="8">
                  <c:v>83/84 </c:v>
                </c:pt>
                <c:pt idx="9">
                  <c:v>84/85 </c:v>
                </c:pt>
                <c:pt idx="10">
                  <c:v>85/86 </c:v>
                </c:pt>
                <c:pt idx="11">
                  <c:v>86/87 </c:v>
                </c:pt>
                <c:pt idx="12">
                  <c:v>87/88 </c:v>
                </c:pt>
                <c:pt idx="13">
                  <c:v>88/89 </c:v>
                </c:pt>
                <c:pt idx="14">
                  <c:v>89/90 </c:v>
                </c:pt>
                <c:pt idx="15">
                  <c:v>90/91 </c:v>
                </c:pt>
                <c:pt idx="16">
                  <c:v>91/92 </c:v>
                </c:pt>
                <c:pt idx="17">
                  <c:v>92/93 </c:v>
                </c:pt>
                <c:pt idx="18">
                  <c:v>93/94 </c:v>
                </c:pt>
                <c:pt idx="19">
                  <c:v>94/95 </c:v>
                </c:pt>
                <c:pt idx="20">
                  <c:v>95/96 </c:v>
                </c:pt>
                <c:pt idx="21">
                  <c:v>96/97 </c:v>
                </c:pt>
                <c:pt idx="22">
                  <c:v>97/98 </c:v>
                </c:pt>
                <c:pt idx="23">
                  <c:v>98/99 </c:v>
                </c:pt>
                <c:pt idx="24">
                  <c:v>99/00 </c:v>
                </c:pt>
                <c:pt idx="25">
                  <c:v>00/01 </c:v>
                </c:pt>
                <c:pt idx="26">
                  <c:v>01/02 </c:v>
                </c:pt>
                <c:pt idx="27">
                  <c:v>02/03 </c:v>
                </c:pt>
                <c:pt idx="28">
                  <c:v>03/04 </c:v>
                </c:pt>
                <c:pt idx="29">
                  <c:v>04/05 </c:v>
                </c:pt>
                <c:pt idx="30">
                  <c:v>05/06 </c:v>
                </c:pt>
                <c:pt idx="31">
                  <c:v>06/07 </c:v>
                </c:pt>
                <c:pt idx="32">
                  <c:v>07/08 </c:v>
                </c:pt>
                <c:pt idx="33">
                  <c:v>08/09 </c:v>
                </c:pt>
                <c:pt idx="34">
                  <c:v>09/10 </c:v>
                </c:pt>
                <c:pt idx="35">
                  <c:v>10/11 </c:v>
                </c:pt>
                <c:pt idx="36">
                  <c:v>11/12 </c:v>
                </c:pt>
                <c:pt idx="37">
                  <c:v>12/13 </c:v>
                </c:pt>
                <c:pt idx="38">
                  <c:v>13/14 </c:v>
                </c:pt>
                <c:pt idx="39">
                  <c:v>14/15 </c:v>
                </c:pt>
                <c:pt idx="40">
                  <c:v>15/16 </c:v>
                </c:pt>
                <c:pt idx="41">
                  <c:v>16/17 </c:v>
                </c:pt>
                <c:pt idx="42">
                  <c:v>17/18 </c:v>
                </c:pt>
                <c:pt idx="43">
                  <c:v>18/19 </c:v>
                </c:pt>
                <c:pt idx="44">
                  <c:v>19/20</c:v>
                </c:pt>
                <c:pt idx="45">
                  <c:v>20/21</c:v>
                </c:pt>
                <c:pt idx="46">
                  <c:v>21/22</c:v>
                </c:pt>
                <c:pt idx="47">
                  <c:v>22/23</c:v>
                </c:pt>
                <c:pt idx="48">
                  <c:v>23/24</c:v>
                </c:pt>
                <c:pt idx="49">
                  <c:v>24/25</c:v>
                </c:pt>
                <c:pt idx="50">
                  <c:v>25/26</c:v>
                </c:pt>
                <c:pt idx="51">
                  <c:v>26/27</c:v>
                </c:pt>
                <c:pt idx="52">
                  <c:v>27/28</c:v>
                </c:pt>
              </c:strCache>
            </c:strRef>
          </c:cat>
          <c:val>
            <c:numRef>
              <c:f>Corn!$B$6:$BB$6</c:f>
              <c:numCache>
                <c:formatCode>#,##0.0_);[Red]\(#,##0.0\)</c:formatCode>
                <c:ptCount val="53"/>
                <c:pt idx="0">
                  <c:v>86.369789279112752</c:v>
                </c:pt>
                <c:pt idx="1">
                  <c:v>87.953024920985655</c:v>
                </c:pt>
                <c:pt idx="2">
                  <c:v>90.834766945010756</c:v>
                </c:pt>
                <c:pt idx="3">
                  <c:v>101.04166550813289</c:v>
                </c:pt>
                <c:pt idx="4">
                  <c:v>109.50468232044199</c:v>
                </c:pt>
                <c:pt idx="5">
                  <c:v>90.999246172612757</c:v>
                </c:pt>
                <c:pt idx="6">
                  <c:v>108.94007299661854</c:v>
                </c:pt>
                <c:pt idx="7">
                  <c:v>113.24552042794869</c:v>
                </c:pt>
                <c:pt idx="8">
                  <c:v>81.08648186639212</c:v>
                </c:pt>
                <c:pt idx="9">
                  <c:v>106.71001571692838</c:v>
                </c:pt>
                <c:pt idx="10">
                  <c:v>118.01051735829488</c:v>
                </c:pt>
                <c:pt idx="11">
                  <c:v>119.3748675751375</c:v>
                </c:pt>
                <c:pt idx="12">
                  <c:v>119.84371061255356</c:v>
                </c:pt>
                <c:pt idx="13">
                  <c:v>84.61254935622317</c:v>
                </c:pt>
                <c:pt idx="14">
                  <c:v>116.26434404087493</c:v>
                </c:pt>
                <c:pt idx="15">
                  <c:v>118.50322619189868</c:v>
                </c:pt>
                <c:pt idx="16">
                  <c:v>108.61011013919968</c:v>
                </c:pt>
                <c:pt idx="17">
                  <c:v>131.48019479168113</c:v>
                </c:pt>
                <c:pt idx="18">
                  <c:v>100.70598890883956</c:v>
                </c:pt>
                <c:pt idx="19">
                  <c:v>138.60109771906116</c:v>
                </c:pt>
                <c:pt idx="20">
                  <c:v>113.48030976844043</c:v>
                </c:pt>
                <c:pt idx="21">
                  <c:v>127.09318044160564</c:v>
                </c:pt>
                <c:pt idx="22">
                  <c:v>126.69196791017049</c:v>
                </c:pt>
                <c:pt idx="23">
                  <c:v>134.43751808125197</c:v>
                </c:pt>
                <c:pt idx="24">
                  <c:v>133.79221700455403</c:v>
                </c:pt>
                <c:pt idx="25">
                  <c:v>136.87259801214799</c:v>
                </c:pt>
                <c:pt idx="26">
                  <c:v>138.18316658911121</c:v>
                </c:pt>
                <c:pt idx="27">
                  <c:v>129.33487667676332</c:v>
                </c:pt>
                <c:pt idx="28">
                  <c:v>142.18668245376634</c:v>
                </c:pt>
                <c:pt idx="29">
                  <c:v>160.33438361559669</c:v>
                </c:pt>
                <c:pt idx="30">
                  <c:v>147.93171985036676</c:v>
                </c:pt>
                <c:pt idx="31">
                  <c:v>149.08580367507571</c:v>
                </c:pt>
                <c:pt idx="32">
                  <c:v>150.69203652334721</c:v>
                </c:pt>
                <c:pt idx="33">
                  <c:v>153.27991599847272</c:v>
                </c:pt>
                <c:pt idx="34">
                  <c:v>164.38741980123288</c:v>
                </c:pt>
                <c:pt idx="35">
                  <c:v>152.55911892542298</c:v>
                </c:pt>
                <c:pt idx="36">
                  <c:v>146.80618509996543</c:v>
                </c:pt>
                <c:pt idx="37">
                  <c:v>123.10548846792196</c:v>
                </c:pt>
                <c:pt idx="38">
                  <c:v>158.1356718994752</c:v>
                </c:pt>
                <c:pt idx="39">
                  <c:v>170.99189377721117</c:v>
                </c:pt>
                <c:pt idx="40">
                  <c:v>168.43911681299767</c:v>
                </c:pt>
                <c:pt idx="41">
                  <c:v>174.62117858624981</c:v>
                </c:pt>
                <c:pt idx="42">
                  <c:v>176.58500235697966</c:v>
                </c:pt>
                <c:pt idx="43">
                  <c:v>176.44265667927414</c:v>
                </c:pt>
                <c:pt idx="44">
                  <c:v>167.5285649022731</c:v>
                </c:pt>
                <c:pt idx="45">
                  <c:v>171.43777382922792</c:v>
                </c:pt>
                <c:pt idx="46">
                  <c:v>176.70480538428956</c:v>
                </c:pt>
                <c:pt idx="47">
                  <c:v>173.4391842957881</c:v>
                </c:pt>
                <c:pt idx="48">
                  <c:v>177.33475134672739</c:v>
                </c:pt>
                <c:pt idx="49">
                  <c:v>179.34211542173327</c:v>
                </c:pt>
                <c:pt idx="50">
                  <c:v>182.3382774967472</c:v>
                </c:pt>
                <c:pt idx="51">
                  <c:v>184.47933628981218</c:v>
                </c:pt>
                <c:pt idx="52">
                  <c:v>186.63897616361874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B63-49F7-B9C9-41C6730D0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7379359"/>
        <c:axId val="1557380799"/>
      </c:lineChart>
      <c:catAx>
        <c:axId val="1557379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557380799"/>
        <c:crosses val="autoZero"/>
        <c:auto val="1"/>
        <c:lblAlgn val="ctr"/>
        <c:lblOffset val="100"/>
        <c:noMultiLvlLbl val="0"/>
      </c:catAx>
      <c:valAx>
        <c:axId val="1557380799"/>
        <c:scaling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r>
                  <a:rPr lang="en-US" sz="800" b="1">
                    <a:solidFill>
                      <a:sysClr val="windowText" lastClr="000000"/>
                    </a:solidFill>
                    <a:latin typeface="Aptos Narrow" panose="020B0004020202020204" pitchFamily="34" charset="0"/>
                  </a:rPr>
                  <a:t>bushels</a:t>
                </a:r>
                <a:r>
                  <a:rPr lang="en-US" sz="800" b="1" baseline="0">
                    <a:solidFill>
                      <a:sysClr val="windowText" lastClr="000000"/>
                    </a:solidFill>
                    <a:latin typeface="Aptos Narrow" panose="020B0004020202020204" pitchFamily="34" charset="0"/>
                  </a:rPr>
                  <a:t> per acre</a:t>
                </a:r>
                <a:endParaRPr lang="en-US" sz="800" b="1">
                  <a:solidFill>
                    <a:sysClr val="windowText" lastClr="000000"/>
                  </a:solidFill>
                  <a:latin typeface="Aptos Narrow" panose="020B00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Aptos Narrow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557379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Farmer</a:t>
            </a:r>
            <a:r>
              <a:rPr lang="en-GB" baseline="0"/>
              <a:t> Ownership at end of Q3 v Q4 Feed and Residual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4373009623797027"/>
                  <c:y val="-5.387868183143774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Corn!$Z$54:$AW$54</c:f>
              <c:numCache>
                <c:formatCode>0.0%</c:formatCode>
                <c:ptCount val="24"/>
                <c:pt idx="0">
                  <c:v>0.21523523605891115</c:v>
                </c:pt>
                <c:pt idx="1">
                  <c:v>0.22499127841097341</c:v>
                </c:pt>
                <c:pt idx="2">
                  <c:v>0.21263698911243051</c:v>
                </c:pt>
                <c:pt idx="3">
                  <c:v>0.18068902495397737</c:v>
                </c:pt>
                <c:pt idx="4">
                  <c:v>0.15266733628807416</c:v>
                </c:pt>
                <c:pt idx="5">
                  <c:v>0.20857084458613262</c:v>
                </c:pt>
                <c:pt idx="6">
                  <c:v>0.21152451808091421</c:v>
                </c:pt>
                <c:pt idx="7">
                  <c:v>0.17344778899648214</c:v>
                </c:pt>
                <c:pt idx="8">
                  <c:v>0.15116727227404772</c:v>
                </c:pt>
                <c:pt idx="9">
                  <c:v>0.18312404100470617</c:v>
                </c:pt>
                <c:pt idx="10">
                  <c:v>0.16311123858933038</c:v>
                </c:pt>
                <c:pt idx="11">
                  <c:v>0.13532839771659988</c:v>
                </c:pt>
                <c:pt idx="12">
                  <c:v>0.12035125023997162</c:v>
                </c:pt>
                <c:pt idx="13">
                  <c:v>0.11716290050376978</c:v>
                </c:pt>
                <c:pt idx="14">
                  <c:v>0.13471476216973483</c:v>
                </c:pt>
                <c:pt idx="15">
                  <c:v>0.16001640818800092</c:v>
                </c:pt>
                <c:pt idx="16">
                  <c:v>0.18169434943365531</c:v>
                </c:pt>
                <c:pt idx="17">
                  <c:v>0.18757544706449772</c:v>
                </c:pt>
                <c:pt idx="18">
                  <c:v>0.18824172671758682</c:v>
                </c:pt>
                <c:pt idx="19">
                  <c:v>0.20595357777310108</c:v>
                </c:pt>
                <c:pt idx="20">
                  <c:v>0.2113012486599285</c:v>
                </c:pt>
                <c:pt idx="21">
                  <c:v>0.1237763368124782</c:v>
                </c:pt>
                <c:pt idx="22">
                  <c:v>0.14121254075500331</c:v>
                </c:pt>
                <c:pt idx="23">
                  <c:v>0.16239661299622704</c:v>
                </c:pt>
              </c:numCache>
            </c:numRef>
          </c:xVal>
          <c:yVal>
            <c:numRef>
              <c:f>Corn!$Z$112:$AW$112</c:f>
              <c:numCache>
                <c:formatCode>#,##0.0</c:formatCode>
                <c:ptCount val="24"/>
                <c:pt idx="0">
                  <c:v>887.78802936848251</c:v>
                </c:pt>
                <c:pt idx="1">
                  <c:v>947.04968894924593</c:v>
                </c:pt>
                <c:pt idx="2">
                  <c:v>953.68039221560196</c:v>
                </c:pt>
                <c:pt idx="3">
                  <c:v>874.03342034361299</c:v>
                </c:pt>
                <c:pt idx="4">
                  <c:v>888.80792044400164</c:v>
                </c:pt>
                <c:pt idx="5">
                  <c:v>1042.7646190520613</c:v>
                </c:pt>
                <c:pt idx="6">
                  <c:v>962.86996266755523</c:v>
                </c:pt>
                <c:pt idx="7">
                  <c:v>745.84344716526232</c:v>
                </c:pt>
                <c:pt idx="8">
                  <c:v>667.80224098630561</c:v>
                </c:pt>
                <c:pt idx="9">
                  <c:v>683.27902347949066</c:v>
                </c:pt>
                <c:pt idx="10">
                  <c:v>496.13154084662438</c:v>
                </c:pt>
                <c:pt idx="11">
                  <c:v>451.28728165017492</c:v>
                </c:pt>
                <c:pt idx="12">
                  <c:v>326.60590102917513</c:v>
                </c:pt>
                <c:pt idx="13">
                  <c:v>246.90296221825042</c:v>
                </c:pt>
                <c:pt idx="14">
                  <c:v>385.76796847564992</c:v>
                </c:pt>
                <c:pt idx="15">
                  <c:v>520.25234876842546</c:v>
                </c:pt>
                <c:pt idx="16">
                  <c:v>588.0569128833713</c:v>
                </c:pt>
                <c:pt idx="17">
                  <c:v>685.29727474057745</c:v>
                </c:pt>
                <c:pt idx="18">
                  <c:v>603.06496817070433</c:v>
                </c:pt>
                <c:pt idx="19">
                  <c:v>910.33697159325129</c:v>
                </c:pt>
                <c:pt idx="20">
                  <c:v>956.24552899076207</c:v>
                </c:pt>
                <c:pt idx="21">
                  <c:v>616.6350010608885</c:v>
                </c:pt>
                <c:pt idx="22">
                  <c:v>776.94991443122217</c:v>
                </c:pt>
                <c:pt idx="23">
                  <c:v>731.5116769087017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A6-41C3-A1BA-5B7C55F15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8353552"/>
        <c:axId val="1188360272"/>
      </c:scatterChart>
      <c:valAx>
        <c:axId val="118835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360272"/>
        <c:crosses val="autoZero"/>
        <c:crossBetween val="midCat"/>
      </c:valAx>
      <c:valAx>
        <c:axId val="118836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353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7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8.bin"/></Relationships>
</file>

<file path=xl/chart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9.bin"/></Relationships>
</file>

<file path=xl/chart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0.bin"/></Relationships>
</file>

<file path=xl/chart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1.bin"/></Relationships>
</file>

<file path=xl/chart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2.bin"/></Relationships>
</file>

<file path=xl/chart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3.bin"/></Relationships>
</file>

<file path=xl/chart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14.bin"/></Relationships>
</file>

<file path=xl/chart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5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E26D169-4048-4999-8B84-49C6B2CEBA73}">
  <sheetPr/>
  <sheetViews>
    <sheetView zoomScale="70" workbookViewId="0"/>
  </sheetViews>
  <pageMargins left="0.25" right="0.25" top="1.25" bottom="1.2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8AB16B9-CC73-455E-AC6C-6A702921B45A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6382EE0-BA54-462D-B881-F54D91012C21}">
  <sheetPr/>
  <sheetViews>
    <sheetView zoomScale="70" workbookViewId="0"/>
  </sheetViews>
  <pageMargins left="0.25" right="0.25" top="1.25" bottom="1.25" header="0.3" footer="0.3"/>
  <pageSetup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9F0A7C0-3AFC-47AE-A481-4B18C13316A2}">
  <sheetPr/>
  <sheetViews>
    <sheetView zoomScale="80" workbookViewId="0"/>
  </sheetViews>
  <pageMargins left="0.25" right="0.25" top="1.25" bottom="1.25" header="0.3" footer="0.3"/>
  <pageSetup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3C57F6B-1C9E-41B4-8AA4-467D5F3B572F}">
  <sheetPr/>
  <sheetViews>
    <sheetView zoomScale="80" workbookViewId="0"/>
  </sheetViews>
  <pageMargins left="0.25" right="0.25" top="1.25" bottom="1.25" header="0.3" footer="0.3"/>
  <pageSetup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F4E343B-DE70-4884-B3E8-7D4419847E28}">
  <sheetPr/>
  <sheetViews>
    <sheetView zoomScale="80" workbookViewId="0"/>
  </sheetViews>
  <pageMargins left="0.25" right="0.25" top="1.25" bottom="1.25" header="0.3" footer="0.3"/>
  <pageSetup orientation="landscape" r:id="rId1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8C9C834-767C-49C1-954A-4B5E57A8DD77}">
  <sheetPr/>
  <sheetViews>
    <sheetView zoomScale="80" workbookViewId="0"/>
  </sheetViews>
  <pageMargins left="0.25" right="0.25" top="1.25" bottom="1.25" header="0.3" footer="0.3"/>
  <pageSetup orientation="landscape" r:id="rId1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E10653A-4DA0-456A-8277-7C56911C2C31}">
  <sheetPr/>
  <sheetViews>
    <sheetView zoomScale="70" workbookViewId="0"/>
  </sheetViews>
  <pageMargins left="0.25" right="0.25" top="1.25" bottom="1.25" header="0.3" footer="0.3"/>
  <pageSetup orientation="landscape" r:id="rId1"/>
  <drawing r:id="rId2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E728B84-9807-47F8-9282-9BABAF7369D5}">
  <sheetPr/>
  <sheetViews>
    <sheetView zoomScale="60" workbookViewId="0"/>
  </sheetViews>
  <pageMargins left="0.25" right="0.25" top="1.25" bottom="1.25" header="0.3" footer="0.3"/>
  <pageSetup orientation="landscape" r:id="rId1"/>
  <drawing r:id="rId2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D2882EF-1AEC-40FD-9931-F2D189C1B8E0}">
  <sheetPr/>
  <sheetViews>
    <sheetView zoomScale="80" workbookViewId="0"/>
  </sheetViews>
  <pageMargins left="0.25" right="0.25" top="1.25" bottom="1.25" header="0.3" footer="0.3"/>
  <pageSetup orientation="landscape" r:id="rId1"/>
  <drawing r:id="rId2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538A78E-5FED-4B74-968F-78E1CA621AD1}">
  <sheetPr/>
  <sheetViews>
    <sheetView zoomScale="70" workbookViewId="0"/>
  </sheetViews>
  <pageMargins left="0.25" right="0.25" top="1.25" bottom="1.25" header="0.3" footer="0.3"/>
  <pageSetup orientation="landscape" r:id="rId1"/>
  <drawing r:id="rId2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11B8FD8-8C97-44D1-8691-3C4E1B17F00A}">
  <sheetPr/>
  <sheetViews>
    <sheetView zoomScale="73" workbookViewId="0" zoomToFit="1"/>
  </sheetViews>
  <pageMargins left="0.25" right="0.25" top="1.25" bottom="1.25" header="0.3" footer="0.3"/>
  <pageSetup orientation="landscape" r:id="rId1"/>
  <drawing r:id="rId2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E1F4492-AF8E-4454-A96E-7F05F8F0E2B0}">
  <sheetPr/>
  <sheetViews>
    <sheetView zoomScale="70" workbookViewId="0"/>
  </sheetViews>
  <pageMargins left="0.25" right="0.25" top="1.25" bottom="1.25" header="0.3" footer="0.3"/>
  <pageSetup orientation="landscape" r:id="rId1"/>
  <drawing r:id="rId2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3529A36-AA07-4093-840F-3172E25F266B}">
  <sheetPr/>
  <sheetViews>
    <sheetView zoomScale="70" workbookViewId="0"/>
  </sheetViews>
  <pageMargins left="0.25" right="0.25" top="1.25" bottom="1.25" header="0.3" footer="0.3"/>
  <pageSetup orientation="landscape" r:id="rId1"/>
  <drawing r:id="rId2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67A8C88-164F-4124-9DF3-1E60D9E862C3}">
  <sheetPr/>
  <sheetViews>
    <sheetView zoomScale="73" workbookViewId="0" zoomToFit="1"/>
  </sheetViews>
  <pageMargins left="0.25" right="0.25" top="1.25" bottom="1.25" header="0.3" footer="0.3"/>
  <pageSetup orientation="landscape" horizontalDpi="300" verticalDpi="300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4219464" cy="804182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A77231-F62D-0489-8ED4-2F6330CEE00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0.95627</cdr:y>
    </cdr:from>
    <cdr:to>
      <cdr:x>0.33608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4F9D798-F352-43E4-8541-09B9280B42AD}"/>
            </a:ext>
          </a:extLst>
        </cdr:cNvPr>
        <cdr:cNvSpPr txBox="1"/>
      </cdr:nvSpPr>
      <cdr:spPr>
        <a:xfrm xmlns:a="http://schemas.openxmlformats.org/drawingml/2006/main">
          <a:off x="0" y="5146280"/>
          <a:ext cx="3191559" cy="2353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USDA, Fastmarkets</a:t>
          </a:r>
        </a:p>
      </cdr:txBody>
    </cdr:sp>
  </cdr:relSizeAnchor>
  <cdr:relSizeAnchor xmlns:cdr="http://schemas.openxmlformats.org/drawingml/2006/chartDrawing">
    <cdr:from>
      <cdr:x>0.87563</cdr:x>
      <cdr:y>0.59292</cdr:y>
    </cdr:from>
    <cdr:to>
      <cdr:x>0.87763</cdr:x>
      <cdr:y>0.63894</cdr:y>
    </cdr:to>
    <cdr:cxnSp macro="">
      <cdr:nvCxnSpPr>
        <cdr:cNvPr id="4" name="Straight Arrow Connector 3">
          <a:extLst xmlns:a="http://schemas.openxmlformats.org/drawingml/2006/main">
            <a:ext uri="{FF2B5EF4-FFF2-40B4-BE49-F238E27FC236}">
              <a16:creationId xmlns:a16="http://schemas.microsoft.com/office/drawing/2014/main" id="{60360F00-4CEC-BFC8-1EC1-804B5A032EE9}"/>
            </a:ext>
          </a:extLst>
        </cdr:cNvPr>
        <cdr:cNvCxnSpPr/>
      </cdr:nvCxnSpPr>
      <cdr:spPr>
        <a:xfrm xmlns:a="http://schemas.openxmlformats.org/drawingml/2006/main">
          <a:off x="8315325" y="3190875"/>
          <a:ext cx="19050" cy="247650"/>
        </a:xfrm>
        <a:prstGeom xmlns:a="http://schemas.openxmlformats.org/drawingml/2006/main" prst="straightConnector1">
          <a:avLst/>
        </a:prstGeom>
        <a:ln xmlns:a="http://schemas.openxmlformats.org/drawingml/2006/main" w="57150">
          <a:solidFill>
            <a:schemeClr val="bg1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0.57472</cdr:x>
      <cdr:y>0.52035</cdr:y>
    </cdr:from>
    <cdr:to>
      <cdr:x>0.78536</cdr:x>
      <cdr:y>0.56991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C83286B-317B-D7B0-AAA4-4904F5BD8607}"/>
            </a:ext>
          </a:extLst>
        </cdr:cNvPr>
        <cdr:cNvSpPr txBox="1"/>
      </cdr:nvSpPr>
      <cdr:spPr>
        <a:xfrm xmlns:a="http://schemas.openxmlformats.org/drawingml/2006/main">
          <a:off x="5457825" y="2800351"/>
          <a:ext cx="2000250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>
              <a:solidFill>
                <a:srgbClr val="6F0791"/>
              </a:solidFill>
              <a:latin typeface="Arial" panose="020B0604020202020204" pitchFamily="34" charset="0"/>
              <a:cs typeface="Arial" panose="020B0604020202020204" pitchFamily="34" charset="0"/>
            </a:rPr>
            <a:t>Fastmarkets 24/25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4229522" cy="805897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AD2E09-9BB9-315B-493C-727A219A92E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14219464" cy="804182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C0AA45-B367-218F-FF58-F3D24C052D8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0.95833</cdr:y>
    </cdr:from>
    <cdr:to>
      <cdr:x>0.32665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4B1B21F-567E-BA94-2005-4DD8F70DC4DD}"/>
            </a:ext>
          </a:extLst>
        </cdr:cNvPr>
        <cdr:cNvSpPr txBox="1"/>
      </cdr:nvSpPr>
      <cdr:spPr>
        <a:xfrm xmlns:a="http://schemas.openxmlformats.org/drawingml/2006/main">
          <a:off x="0" y="5154707"/>
          <a:ext cx="3104030" cy="2241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</a:t>
          </a:r>
          <a:r>
            <a:rPr lang="en-US" sz="12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USDA. Fastmarkets</a:t>
          </a:r>
          <a:endParaRPr lang="en-US" sz="12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493250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19577E-E98F-ACE1-A10D-DEB8A2F1009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</cdr:x>
      <cdr:y>0.94689</cdr:y>
    </cdr:from>
    <cdr:to>
      <cdr:x>0.45545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09601AF-61D9-444E-BFAB-57DB07E258B4}"/>
            </a:ext>
          </a:extLst>
        </cdr:cNvPr>
        <cdr:cNvSpPr txBox="1"/>
      </cdr:nvSpPr>
      <cdr:spPr>
        <a:xfrm xmlns:a="http://schemas.openxmlformats.org/drawingml/2006/main">
          <a:off x="0" y="5099286"/>
          <a:ext cx="4325604" cy="2860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EPA, The Jacobsen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493250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97701B-0D5B-13A4-3D32-F6B1E5BD51E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493250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620D97-51AF-C8B9-FAA9-FDA4F2F514D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0.00482</cdr:x>
      <cdr:y>0.95326</cdr:y>
    </cdr:from>
    <cdr:to>
      <cdr:x>0.26083</cdr:x>
      <cdr:y>0.99858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1F03685-3EEC-4936-9CD5-0FE4DFDE12A3}"/>
            </a:ext>
          </a:extLst>
        </cdr:cNvPr>
        <cdr:cNvSpPr txBox="1"/>
      </cdr:nvSpPr>
      <cdr:spPr>
        <a:xfrm xmlns:a="http://schemas.openxmlformats.org/drawingml/2006/main">
          <a:off x="45720" y="5128260"/>
          <a:ext cx="2430780" cy="2438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USDA</a:t>
          </a:r>
          <a:endParaRPr lang="en-US" sz="11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0.82665</cdr:x>
      <cdr:y>0.95042</cdr:y>
    </cdr:from>
    <cdr:to>
      <cdr:x>0.98074</cdr:x>
      <cdr:y>0.99292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6690FCAD-D688-4388-B77C-4D0062EF5923}"/>
            </a:ext>
          </a:extLst>
        </cdr:cNvPr>
        <cdr:cNvSpPr txBox="1"/>
      </cdr:nvSpPr>
      <cdr:spPr>
        <a:xfrm xmlns:a="http://schemas.openxmlformats.org/drawingml/2006/main">
          <a:off x="7848600" y="5113020"/>
          <a:ext cx="1463040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493250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52FF63-5DEF-8983-0E83-39E87BB5CA6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0.01309</cdr:x>
      <cdr:y>0.93967</cdr:y>
    </cdr:from>
    <cdr:to>
      <cdr:x>0.30982</cdr:x>
      <cdr:y>0.99358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12C6ED3-39E1-40C7-B9AE-134F1647F370}"/>
            </a:ext>
          </a:extLst>
        </cdr:cNvPr>
        <cdr:cNvSpPr txBox="1"/>
      </cdr:nvSpPr>
      <cdr:spPr>
        <a:xfrm xmlns:a="http://schemas.openxmlformats.org/drawingml/2006/main">
          <a:off x="124238" y="5052391"/>
          <a:ext cx="2816087" cy="2898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>
              <a:latin typeface="Arial" panose="020B0604020202020204" pitchFamily="34" charset="0"/>
              <a:cs typeface="Arial" panose="020B0604020202020204" pitchFamily="34" charset="0"/>
            </a:rPr>
            <a:t>Souce: USDA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14219464" cy="804182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3C580D-3F2B-E048-4099-442C6E76C5C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0.01309</cdr:x>
      <cdr:y>0.93967</cdr:y>
    </cdr:from>
    <cdr:to>
      <cdr:x>0.30982</cdr:x>
      <cdr:y>0.99358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12C6ED3-39E1-40C7-B9AE-134F1647F370}"/>
            </a:ext>
          </a:extLst>
        </cdr:cNvPr>
        <cdr:cNvSpPr txBox="1"/>
      </cdr:nvSpPr>
      <cdr:spPr>
        <a:xfrm xmlns:a="http://schemas.openxmlformats.org/drawingml/2006/main">
          <a:off x="124238" y="5052391"/>
          <a:ext cx="2816087" cy="2898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>
              <a:latin typeface="Arial" panose="020B0604020202020204" pitchFamily="34" charset="0"/>
              <a:cs typeface="Arial" panose="020B0604020202020204" pitchFamily="34" charset="0"/>
            </a:rPr>
            <a:t>Souce: USDA, Fastmarkets</a:t>
          </a: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14224000" cy="8048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C8D986-DAFE-487E-CD0E-44ED033FBBC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</cdr:x>
      <cdr:y>0.95383</cdr:y>
    </cdr:from>
    <cdr:to>
      <cdr:x>0.29673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12C6ED3-39E1-40C7-B9AE-134F1647F370}"/>
            </a:ext>
          </a:extLst>
        </cdr:cNvPr>
        <cdr:cNvSpPr txBox="1"/>
      </cdr:nvSpPr>
      <cdr:spPr>
        <a:xfrm xmlns:a="http://schemas.openxmlformats.org/drawingml/2006/main">
          <a:off x="0" y="5133152"/>
          <a:ext cx="2817874" cy="248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Souce: USDA, Fastmarkets</a:t>
          </a: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14239875" cy="807243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144765-EFA3-25DF-8327-D31605D66E7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</cdr:x>
      <cdr:y>0.95969</cdr:y>
    </cdr:from>
    <cdr:to>
      <cdr:x>0.2609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FBD8FD1-7E2F-4CA4-AD11-AAAD185375FC}"/>
            </a:ext>
          </a:extLst>
        </cdr:cNvPr>
        <cdr:cNvSpPr txBox="1"/>
      </cdr:nvSpPr>
      <cdr:spPr>
        <a:xfrm xmlns:a="http://schemas.openxmlformats.org/drawingml/2006/main">
          <a:off x="0" y="5158752"/>
          <a:ext cx="2476463" cy="2166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USDA, Fastmarkets</a:t>
          </a: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14219464" cy="804182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94F2C3-24F9-CB10-4F4A-95BBD04BBDE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</cdr:x>
      <cdr:y>0.94867</cdr:y>
    </cdr:from>
    <cdr:to>
      <cdr:x>0.36823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725EA30-FCE6-4B99-ACF9-5C2512589D57}"/>
            </a:ext>
          </a:extLst>
        </cdr:cNvPr>
        <cdr:cNvSpPr txBox="1"/>
      </cdr:nvSpPr>
      <cdr:spPr>
        <a:xfrm xmlns:a="http://schemas.openxmlformats.org/drawingml/2006/main">
          <a:off x="0" y="5105403"/>
          <a:ext cx="3496869" cy="2762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USDA</a:t>
          </a:r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14222260" cy="805058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EB5CFA-6A4D-0BD7-6C04-D90EBC78485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</cdr:x>
      <cdr:y>0.93684</cdr:y>
    </cdr:from>
    <cdr:to>
      <cdr:x>0.30908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B232BDD-F83D-4C40-A4A5-BE9F52190D64}"/>
            </a:ext>
          </a:extLst>
        </cdr:cNvPr>
        <cdr:cNvSpPr txBox="1"/>
      </cdr:nvSpPr>
      <cdr:spPr>
        <a:xfrm xmlns:a="http://schemas.openxmlformats.org/drawingml/2006/main">
          <a:off x="0" y="5035902"/>
          <a:ext cx="2933700" cy="3395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Census</a:t>
          </a:r>
          <a:r>
            <a:rPr lang="en-US" sz="12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Bureau, Fastmarkets</a:t>
          </a:r>
          <a:endParaRPr lang="en-US" sz="12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absoluteAnchor>
    <xdr:pos x="0" y="0"/>
    <xdr:ext cx="9479643" cy="536121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EA63E8-34FC-59DD-172C-CB668D2F6E4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</cdr:x>
      <cdr:y>0.94965</cdr:y>
    </cdr:from>
    <cdr:to>
      <cdr:x>0.3117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2DF1F5C-AE48-4847-A09E-45E7D641FA7D}"/>
            </a:ext>
          </a:extLst>
        </cdr:cNvPr>
        <cdr:cNvSpPr txBox="1"/>
      </cdr:nvSpPr>
      <cdr:spPr>
        <a:xfrm xmlns:a="http://schemas.openxmlformats.org/drawingml/2006/main">
          <a:off x="0" y="5108015"/>
          <a:ext cx="2960220" cy="270809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USDA, Fastmarkets</a:t>
          </a:r>
        </a:p>
        <a:p xmlns:a="http://schemas.openxmlformats.org/drawingml/2006/main">
          <a:endParaRPr lang="en-US" sz="12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absoluteAnchor>
    <xdr:pos x="0" y="0"/>
    <xdr:ext cx="9479643" cy="536121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8A00D1-82A1-9573-6809-444BD6E610C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</cdr:x>
      <cdr:y>0.94965</cdr:y>
    </cdr:from>
    <cdr:to>
      <cdr:x>0.3117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2DF1F5C-AE48-4847-A09E-45E7D641FA7D}"/>
            </a:ext>
          </a:extLst>
        </cdr:cNvPr>
        <cdr:cNvSpPr txBox="1"/>
      </cdr:nvSpPr>
      <cdr:spPr>
        <a:xfrm xmlns:a="http://schemas.openxmlformats.org/drawingml/2006/main">
          <a:off x="0" y="5108015"/>
          <a:ext cx="2960220" cy="270809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USDA, Fastmarkets</a:t>
          </a:r>
        </a:p>
        <a:p xmlns:a="http://schemas.openxmlformats.org/drawingml/2006/main">
          <a:endParaRPr lang="en-US" sz="12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27.xml><?xml version="1.0" encoding="utf-8"?>
<xdr:wsDr xmlns:xdr="http://schemas.openxmlformats.org/drawingml/2006/spreadsheetDrawing" xmlns:a="http://schemas.openxmlformats.org/drawingml/2006/main">
  <xdr:absoluteAnchor>
    <xdr:pos x="0" y="0"/>
    <xdr:ext cx="14222260" cy="805058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87FC17-6E58-8E9F-B504-3B1D53B5826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0.89354</cdr:x>
      <cdr:y>0.71957</cdr:y>
    </cdr:from>
    <cdr:to>
      <cdr:x>1</cdr:x>
      <cdr:y>0.77504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83F009A-0B83-ECF2-2CF3-09BA6A2A11B7}"/>
            </a:ext>
          </a:extLst>
        </cdr:cNvPr>
        <cdr:cNvSpPr txBox="1"/>
      </cdr:nvSpPr>
      <cdr:spPr>
        <a:xfrm xmlns:a="http://schemas.openxmlformats.org/drawingml/2006/main">
          <a:off x="8481391" y="3867980"/>
          <a:ext cx="1010479" cy="2981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>
              <a:solidFill>
                <a:srgbClr val="CF893C"/>
              </a:solidFill>
              <a:latin typeface="Aptos Display" panose="020B0004020202020204" pitchFamily="34" charset="0"/>
            </a:rPr>
            <a:t>Corn</a:t>
          </a:r>
        </a:p>
      </cdr:txBody>
    </cdr:sp>
  </cdr:relSizeAnchor>
  <cdr:relSizeAnchor xmlns:cdr="http://schemas.openxmlformats.org/drawingml/2006/chartDrawing">
    <cdr:from>
      <cdr:x>0.89529</cdr:x>
      <cdr:y>0.5133</cdr:y>
    </cdr:from>
    <cdr:to>
      <cdr:x>0.99825</cdr:x>
      <cdr:y>0.56877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0818A531-1EAE-C3A2-1336-8750592EB0A5}"/>
            </a:ext>
          </a:extLst>
        </cdr:cNvPr>
        <cdr:cNvSpPr txBox="1"/>
      </cdr:nvSpPr>
      <cdr:spPr>
        <a:xfrm xmlns:a="http://schemas.openxmlformats.org/drawingml/2006/main">
          <a:off x="8497957" y="2759215"/>
          <a:ext cx="977347" cy="2981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>
              <a:solidFill>
                <a:srgbClr val="CF3C3C"/>
              </a:solidFill>
              <a:latin typeface="Aptos Display" panose="020B0004020202020204" pitchFamily="34" charset="0"/>
            </a:rPr>
            <a:t>Soybeans</a:t>
          </a:r>
        </a:p>
      </cdr:txBody>
    </cdr:sp>
  </cdr:relSizeAnchor>
  <cdr:relSizeAnchor xmlns:cdr="http://schemas.openxmlformats.org/drawingml/2006/chartDrawing">
    <cdr:from>
      <cdr:x>0.89529</cdr:x>
      <cdr:y>0.37925</cdr:y>
    </cdr:from>
    <cdr:to>
      <cdr:x>1</cdr:x>
      <cdr:y>0.43472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0818A531-1EAE-C3A2-1336-8750592EB0A5}"/>
            </a:ext>
          </a:extLst>
        </cdr:cNvPr>
        <cdr:cNvSpPr txBox="1"/>
      </cdr:nvSpPr>
      <cdr:spPr>
        <a:xfrm xmlns:a="http://schemas.openxmlformats.org/drawingml/2006/main">
          <a:off x="8497957" y="2038624"/>
          <a:ext cx="993913" cy="2981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>
              <a:solidFill>
                <a:srgbClr val="63CF3F"/>
              </a:solidFill>
              <a:latin typeface="Aptos Display" panose="020B0004020202020204" pitchFamily="34" charset="0"/>
            </a:rPr>
            <a:t>Wheat</a:t>
          </a:r>
        </a:p>
      </cdr:txBody>
    </cdr:sp>
  </cdr:relSizeAnchor>
  <cdr:relSizeAnchor xmlns:cdr="http://schemas.openxmlformats.org/drawingml/2006/chartDrawing">
    <cdr:from>
      <cdr:x>1.05353E-7</cdr:x>
      <cdr:y>0.95223</cdr:y>
    </cdr:from>
    <cdr:to>
      <cdr:x>0.16667</cdr:x>
      <cdr:y>1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9EDFD591-B16F-D7F7-C38B-C158AEABCEF1}"/>
            </a:ext>
          </a:extLst>
        </cdr:cNvPr>
        <cdr:cNvSpPr txBox="1"/>
      </cdr:nvSpPr>
      <cdr:spPr>
        <a:xfrm xmlns:a="http://schemas.openxmlformats.org/drawingml/2006/main">
          <a:off x="1" y="5118652"/>
          <a:ext cx="1581978" cy="2567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ptos Display" panose="020B0004020202020204" pitchFamily="34" charset="0"/>
            </a:rPr>
            <a:t>Source: USDA</a:t>
          </a:r>
        </a:p>
      </cdr:txBody>
    </cdr:sp>
  </cdr:relSizeAnchor>
</c:userShapes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83</xdr:col>
      <xdr:colOff>161925</xdr:colOff>
      <xdr:row>107</xdr:row>
      <xdr:rowOff>38100</xdr:rowOff>
    </xdr:from>
    <xdr:to>
      <xdr:col>91</xdr:col>
      <xdr:colOff>466725</xdr:colOff>
      <xdr:row>123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675135-EE92-44A2-8CEA-D11948765F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76</xdr:col>
      <xdr:colOff>409575</xdr:colOff>
      <xdr:row>3</xdr:row>
      <xdr:rowOff>66675</xdr:rowOff>
    </xdr:from>
    <xdr:to>
      <xdr:col>84</xdr:col>
      <xdr:colOff>85725</xdr:colOff>
      <xdr:row>13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A847AE-52FE-4B09-845F-5EA7FABB83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53</xdr:col>
      <xdr:colOff>129886</xdr:colOff>
      <xdr:row>53</xdr:row>
      <xdr:rowOff>91109</xdr:rowOff>
    </xdr:from>
    <xdr:to>
      <xdr:col>70</xdr:col>
      <xdr:colOff>554934</xdr:colOff>
      <xdr:row>53</xdr:row>
      <xdr:rowOff>95250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2D9813AA-6625-4077-9A24-F27E1187BBB8}"/>
            </a:ext>
          </a:extLst>
        </xdr:cNvPr>
        <xdr:cNvCxnSpPr/>
      </xdr:nvCxnSpPr>
      <xdr:spPr>
        <a:xfrm flipH="1">
          <a:off x="31876711" y="9835184"/>
          <a:ext cx="987023" cy="4141"/>
        </a:xfrm>
        <a:prstGeom prst="straightConnector1">
          <a:avLst/>
        </a:prstGeom>
        <a:ln w="22225">
          <a:solidFill>
            <a:srgbClr val="6F079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268431</xdr:colOff>
      <xdr:row>61</xdr:row>
      <xdr:rowOff>91109</xdr:rowOff>
    </xdr:from>
    <xdr:to>
      <xdr:col>70</xdr:col>
      <xdr:colOff>538369</xdr:colOff>
      <xdr:row>61</xdr:row>
      <xdr:rowOff>95250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C2A4CFEE-80F8-4367-B061-9DBAC60613AD}"/>
            </a:ext>
          </a:extLst>
        </xdr:cNvPr>
        <xdr:cNvCxnSpPr/>
      </xdr:nvCxnSpPr>
      <xdr:spPr>
        <a:xfrm flipH="1">
          <a:off x="32015256" y="11140109"/>
          <a:ext cx="831913" cy="4141"/>
        </a:xfrm>
        <a:prstGeom prst="straightConnector1">
          <a:avLst/>
        </a:prstGeom>
        <a:ln w="22225">
          <a:solidFill>
            <a:srgbClr val="6F079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248477</xdr:colOff>
      <xdr:row>81</xdr:row>
      <xdr:rowOff>57150</xdr:rowOff>
    </xdr:from>
    <xdr:to>
      <xdr:col>79</xdr:col>
      <xdr:colOff>339585</xdr:colOff>
      <xdr:row>97</xdr:row>
      <xdr:rowOff>42242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F876603-9B40-43A3-A8D9-3349F6F213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fgusbal%20-%20HOBO.xlsx" TargetMode="External"/><Relationship Id="rId1" Type="http://schemas.openxmlformats.org/officeDocument/2006/relationships/externalLinkPath" Target="/Users/torem/Dropbox/FM%20Files/HOBO/Biofuel%20Model/fgusbal%20-%20HOB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Biomass-Based%20Diesel/EMTS%20Forecast.xlsx" TargetMode="External"/><Relationship Id="rId1" Type="http://schemas.openxmlformats.org/officeDocument/2006/relationships/externalLinkPath" Target="https://fmpra-my.sharepoint.com/personal/svc-tjteamreader_fmpra_com/Documents/TJTeam%20-%20Documents/Biomass-Based%20Diesel/EMTS%20Forecast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Feed%20Grain%20Spreadsheets/usethanolbal.xlsx" TargetMode="External"/><Relationship Id="rId1" Type="http://schemas.openxmlformats.org/officeDocument/2006/relationships/externalLinkPath" Target="https://fmpra-my.sharepoint.com/personal/svc-tjteamreader_fmpra_com/Documents/TJTeam%20-%20Documents/Feed%20Grain%20Spreadsheets/usethanolbal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Soybean%20Spreadsheets/usoilseedbal.xlsx" TargetMode="External"/><Relationship Id="rId1" Type="http://schemas.openxmlformats.org/officeDocument/2006/relationships/externalLinkPath" Target="https://fmpra-my.sharepoint.com/personal/svc-tjteamreader_fmpra_com/Documents/TJTeam%20-%20Documents/Soybean%20Spreadsheets/usoilseedbal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Feed%20Grain%20Spreadsheets/uscorntrade.xlsx" TargetMode="External"/><Relationship Id="rId1" Type="http://schemas.openxmlformats.org/officeDocument/2006/relationships/externalLinkPath" Target="https://fmpra-my.sharepoint.com/personal/svc-tjteamreader_fmpra_com/Documents/TJTeam%20-%20Documents/Feed%20Grain%20Spreadsheets/uscorntrade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Feed%20Grain%20Spreadsheets/fgprices.xlsx" TargetMode="External"/><Relationship Id="rId1" Type="http://schemas.openxmlformats.org/officeDocument/2006/relationships/externalLinkPath" Target="https://fmpra-my.sharepoint.com/personal/svc-tjteamreader_fmpra_com/Documents/TJTeam%20-%20Documents/Feed%20Grain%20Spreadsheets/fgprices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hony.speight\OneDrive%20-%20Fastmarkets%20Global%20Ltd\TJTeam%20-%20Documents\Soybean%20Spreadsheets\Misc%20Data\AS%20edits\USDA%20NASS%20US%20Barley%20stocks%20since%201975.csv" TargetMode="External"/><Relationship Id="rId1" Type="http://schemas.openxmlformats.org/officeDocument/2006/relationships/externalLinkPath" Target="/Users/anthony.speight/OneDrive%20-%20Fastmarkets%20Global%20Ltd/TJTeam%20-%20Documents/Soybean%20Spreadsheets/Misc%20Data/AS%20edits/USDA%20NASS%20US%20Barley%20stocks%20since%201975.csv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Feed%20Grain%20Spreadsheets/usfgtrade.xlsx" TargetMode="External"/><Relationship Id="rId1" Type="http://schemas.openxmlformats.org/officeDocument/2006/relationships/externalLinkPath" Target="https://fmpra-my.sharepoint.com/personal/svc-tjteamreader_fmpra_com/Documents/TJTeam%20-%20Documents/Feed%20Grain%20Spreadsheets/usfgtrade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hony.speight\OneDrive%20-%20Fastmarkets%20Global%20Ltd\TJTeam%20-%20Documents\Soybean%20Spreadsheets\Misc%20Data\AS%20edits\Oats%20production%20planted%20harvest%201975%20-%202023.csv" TargetMode="External"/><Relationship Id="rId1" Type="http://schemas.openxmlformats.org/officeDocument/2006/relationships/externalLinkPath" Target="/Users/anthony.speight/OneDrive%20-%20Fastmarkets%20Global%20Ltd/TJTeam%20-%20Documents/Soybean%20Spreadsheets/Misc%20Data/AS%20edits/Oats%20production%20planted%20harvest%201975%20-%202023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SDA Comp"/>
      <sheetName val="Chart10"/>
      <sheetName val="Chart11"/>
      <sheetName val="Corn Grind Chart"/>
      <sheetName val="Yield Scenarios"/>
      <sheetName val="Chart12"/>
      <sheetName val="Chart13"/>
      <sheetName val="Chart14"/>
      <sheetName val="Sep - Nov Use"/>
      <sheetName val="Dec-Feb Use"/>
      <sheetName val="Jun-Aug Use"/>
      <sheetName val="Chart16"/>
      <sheetName val="Chart17"/>
      <sheetName val="Chart18"/>
      <sheetName val="Mar-May FSI"/>
      <sheetName val="Jun-Aug FSI"/>
      <sheetName val="Acres - Stacked Column"/>
      <sheetName val="Corn"/>
      <sheetName val="Sorghum"/>
      <sheetName val="Barley"/>
      <sheetName val="Oats"/>
    </sheetNames>
    <sheetDataSet>
      <sheetData sheetId="0">
        <row r="19">
          <cell r="G19">
            <v>0.1255833165153043</v>
          </cell>
        </row>
        <row r="20">
          <cell r="G20">
            <v>4.6500000000000004</v>
          </cell>
        </row>
      </sheetData>
      <sheetData sheetId="4">
        <row r="1">
          <cell r="M1" t="str">
            <v>USDA Yield vs. Max 5-Year Demand</v>
          </cell>
          <cell r="N1" t="str">
            <v>USDA Yield vs. Min 5-Year Demand</v>
          </cell>
        </row>
        <row r="2">
          <cell r="B2" t="e">
            <v>#REF!</v>
          </cell>
          <cell r="C2">
            <v>176.70480538428956</v>
          </cell>
          <cell r="D2">
            <v>176.58500235697966</v>
          </cell>
          <cell r="E2">
            <v>176.58500235697966</v>
          </cell>
          <cell r="F2">
            <v>176.58500235697966</v>
          </cell>
          <cell r="G2" t="e">
            <v>#REF!</v>
          </cell>
          <cell r="H2" t="e">
            <v>#REF!</v>
          </cell>
          <cell r="I2" t="e">
            <v>#REF!</v>
          </cell>
          <cell r="J2" t="e">
            <v>#REF!</v>
          </cell>
          <cell r="K2" t="e">
            <v>#REF!</v>
          </cell>
          <cell r="L2" t="e">
            <v>#REF!</v>
          </cell>
        </row>
        <row r="14">
          <cell r="B14" t="e">
            <v>#REF!</v>
          </cell>
          <cell r="C14" t="e">
            <v>#REF!</v>
          </cell>
          <cell r="D14" t="e">
            <v>#REF!</v>
          </cell>
          <cell r="E14" t="e">
            <v>#REF!</v>
          </cell>
          <cell r="F14" t="e">
            <v>#REF!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  <cell r="K14" t="e">
            <v>#REF!</v>
          </cell>
          <cell r="L14" t="e">
            <v>#REF!</v>
          </cell>
          <cell r="M14" t="e">
            <v>#REF!</v>
          </cell>
          <cell r="N14" t="e">
            <v>#REF!</v>
          </cell>
        </row>
        <row r="15">
          <cell r="B15" t="e">
            <v>#REF!</v>
          </cell>
          <cell r="C15" t="e">
            <v>#REF!</v>
          </cell>
          <cell r="D15" t="e">
            <v>#REF!</v>
          </cell>
          <cell r="E15" t="e">
            <v>#REF!</v>
          </cell>
          <cell r="F15" t="e">
            <v>#REF!</v>
          </cell>
          <cell r="G15" t="e">
            <v>#REF!</v>
          </cell>
          <cell r="H15" t="e">
            <v>#REF!</v>
          </cell>
          <cell r="I15" t="e">
            <v>#REF!</v>
          </cell>
          <cell r="J15" t="e">
            <v>#REF!</v>
          </cell>
          <cell r="K15" t="e">
            <v>#REF!</v>
          </cell>
          <cell r="L15" t="e">
            <v>#REF!</v>
          </cell>
          <cell r="M15" t="e">
            <v>#REF!</v>
          </cell>
          <cell r="N15" t="e">
            <v>#REF!</v>
          </cell>
        </row>
        <row r="38">
          <cell r="B38" t="str">
            <v>2019/20</v>
          </cell>
          <cell r="C38" t="str">
            <v>2020/21</v>
          </cell>
          <cell r="D38" t="str">
            <v>2021/22</v>
          </cell>
          <cell r="F38" t="str">
            <v>2020/21</v>
          </cell>
          <cell r="G38" t="str">
            <v>2021/22</v>
          </cell>
          <cell r="H38" t="str">
            <v>2022/23</v>
          </cell>
        </row>
        <row r="39">
          <cell r="A39" t="str">
            <v>Sep</v>
          </cell>
          <cell r="B39">
            <v>1276.7090470000001</v>
          </cell>
          <cell r="C39">
            <v>835.52162999999996</v>
          </cell>
          <cell r="D39">
            <v>1249.1460480000001</v>
          </cell>
          <cell r="F39">
            <v>406.30600000000004</v>
          </cell>
          <cell r="G39">
            <v>412.15800000000002</v>
          </cell>
          <cell r="H39">
            <v>383.27299999999997</v>
          </cell>
        </row>
        <row r="40">
          <cell r="A40" t="str">
            <v>Oct</v>
          </cell>
          <cell r="B40">
            <v>1233.4050279999999</v>
          </cell>
          <cell r="C40">
            <v>1065.2603120000001</v>
          </cell>
          <cell r="D40">
            <v>1253.638702</v>
          </cell>
          <cell r="F40">
            <v>431.99099999999999</v>
          </cell>
          <cell r="G40">
            <v>464.66099999999994</v>
          </cell>
          <cell r="H40">
            <v>448.61599999999999</v>
          </cell>
        </row>
        <row r="41">
          <cell r="A41" t="str">
            <v>Nov</v>
          </cell>
          <cell r="B41">
            <v>1312.3516999999999</v>
          </cell>
          <cell r="C41">
            <v>1169.0020950000001</v>
          </cell>
          <cell r="D41">
            <v>1272.91246</v>
          </cell>
          <cell r="F41">
            <v>432.51900000000001</v>
          </cell>
          <cell r="G41">
            <v>467.91300000000001</v>
          </cell>
          <cell r="H41">
            <v>450.53500000000003</v>
          </cell>
        </row>
        <row r="42">
          <cell r="A42" t="str">
            <v>Dec</v>
          </cell>
          <cell r="B42">
            <v>1243.6710889999999</v>
          </cell>
          <cell r="C42">
            <v>1124.709247</v>
          </cell>
          <cell r="D42">
            <v>1211.315327</v>
          </cell>
          <cell r="F42">
            <v>429.49799999999999</v>
          </cell>
          <cell r="G42">
            <v>474.88</v>
          </cell>
          <cell r="H42">
            <v>425.78800000000001</v>
          </cell>
        </row>
        <row r="43">
          <cell r="A43" t="str">
            <v>Jan</v>
          </cell>
          <cell r="B43">
            <v>12857.192617000001</v>
          </cell>
          <cell r="C43">
            <v>14123.603899</v>
          </cell>
          <cell r="D43">
            <v>14423.50383</v>
          </cell>
          <cell r="F43">
            <v>403.82599999999996</v>
          </cell>
          <cell r="G43">
            <v>455.42499999999995</v>
          </cell>
          <cell r="H43">
            <v>440.96100000000001</v>
          </cell>
        </row>
        <row r="44">
          <cell r="A44" t="str">
            <v>Feb</v>
          </cell>
          <cell r="B44">
            <v>7.1235264762524067E-8</v>
          </cell>
          <cell r="C44">
            <v>1.0766851467458483E-7</v>
          </cell>
          <cell r="D44">
            <v>-6.991503667965082E-9</v>
          </cell>
          <cell r="F44">
            <v>336.02199999999999</v>
          </cell>
          <cell r="G44">
            <v>412.06100000000004</v>
          </cell>
          <cell r="H44">
            <v>398.75299999999999</v>
          </cell>
        </row>
        <row r="45">
          <cell r="A45" t="str">
            <v>Mar</v>
          </cell>
          <cell r="B45">
            <v>0</v>
          </cell>
          <cell r="C45">
            <v>0</v>
          </cell>
          <cell r="D45">
            <v>0</v>
          </cell>
          <cell r="F45">
            <v>420.84899999999999</v>
          </cell>
          <cell r="G45">
            <v>448.66299999999995</v>
          </cell>
          <cell r="H45">
            <v>436.13599999999997</v>
          </cell>
        </row>
        <row r="46">
          <cell r="A46" t="str">
            <v>Apr</v>
          </cell>
          <cell r="B46">
            <v>2.0200000000000001E-3</v>
          </cell>
          <cell r="C46">
            <v>2.0209999999999998E-3</v>
          </cell>
          <cell r="D46">
            <v>2.0219999999999999E-3</v>
          </cell>
          <cell r="F46">
            <v>448.22200000000004</v>
          </cell>
          <cell r="G46">
            <v>420.839</v>
          </cell>
          <cell r="H46">
            <v>414.05900000000003</v>
          </cell>
        </row>
        <row r="47">
          <cell r="A47" t="str">
            <v>May</v>
          </cell>
          <cell r="B47">
            <v>1238.3037959999999</v>
          </cell>
          <cell r="C47">
            <v>1072.5818859999999</v>
          </cell>
          <cell r="D47">
            <v>1206.1533219999999</v>
          </cell>
          <cell r="F47">
            <v>442.03800000000001</v>
          </cell>
          <cell r="G47">
            <v>449.072</v>
          </cell>
          <cell r="H47">
            <v>439.01100000000002</v>
          </cell>
        </row>
        <row r="48">
          <cell r="A48" t="str">
            <v>Jun</v>
          </cell>
          <cell r="B48">
            <v>1141.726932</v>
          </cell>
          <cell r="C48">
            <v>889.09639000000004</v>
          </cell>
          <cell r="D48">
            <v>1065.448384</v>
          </cell>
          <cell r="F48">
            <v>448.702</v>
          </cell>
          <cell r="G48">
            <v>439.94300000000004</v>
          </cell>
          <cell r="H48">
            <v>442.072</v>
          </cell>
        </row>
        <row r="49">
          <cell r="A49" t="str">
            <v>Jul</v>
          </cell>
          <cell r="B49">
            <v>1112.164188</v>
          </cell>
          <cell r="C49">
            <v>1175.862799</v>
          </cell>
          <cell r="D49">
            <v>1259.985238</v>
          </cell>
          <cell r="F49">
            <v>468.09700000000004</v>
          </cell>
          <cell r="G49">
            <v>441.90899999999999</v>
          </cell>
          <cell r="H49">
            <v>455.24100000000004</v>
          </cell>
        </row>
        <row r="50">
          <cell r="A50" t="str">
            <v>Aug</v>
          </cell>
          <cell r="B50">
            <v>628.05049199999996</v>
          </cell>
          <cell r="C50">
            <v>1121.341351</v>
          </cell>
          <cell r="D50">
            <v>1126.6547310000001</v>
          </cell>
          <cell r="F50">
            <v>475.23599999999999</v>
          </cell>
          <cell r="G50">
            <v>430.30099999999999</v>
          </cell>
          <cell r="H50">
            <v>441.69600000000003</v>
          </cell>
        </row>
      </sheetData>
      <sheetData sheetId="17">
        <row r="2">
          <cell r="B2" t="str">
            <v xml:space="preserve">75/76 </v>
          </cell>
          <cell r="C2" t="str">
            <v xml:space="preserve">76/77 </v>
          </cell>
          <cell r="D2" t="str">
            <v xml:space="preserve">77/78 </v>
          </cell>
          <cell r="E2" t="str">
            <v xml:space="preserve">78/79 </v>
          </cell>
          <cell r="F2" t="str">
            <v xml:space="preserve">79/80 </v>
          </cell>
          <cell r="G2" t="str">
            <v xml:space="preserve">80/81 </v>
          </cell>
          <cell r="H2" t="str">
            <v xml:space="preserve">81/82 </v>
          </cell>
          <cell r="I2" t="str">
            <v xml:space="preserve">82/83 </v>
          </cell>
          <cell r="J2" t="str">
            <v xml:space="preserve">83/84 </v>
          </cell>
          <cell r="K2" t="str">
            <v xml:space="preserve">84/85 </v>
          </cell>
          <cell r="L2" t="str">
            <v xml:space="preserve">85/86 </v>
          </cell>
          <cell r="M2" t="str">
            <v xml:space="preserve">86/87 </v>
          </cell>
          <cell r="N2" t="str">
            <v xml:space="preserve">87/88 </v>
          </cell>
          <cell r="O2" t="str">
            <v xml:space="preserve">88/89 </v>
          </cell>
          <cell r="P2" t="str">
            <v xml:space="preserve">89/90 </v>
          </cell>
          <cell r="Q2" t="str">
            <v xml:space="preserve">90/91 </v>
          </cell>
          <cell r="R2" t="str">
            <v xml:space="preserve">91/92 </v>
          </cell>
          <cell r="S2" t="str">
            <v xml:space="preserve">92/93 </v>
          </cell>
          <cell r="T2" t="str">
            <v xml:space="preserve">93/94 </v>
          </cell>
          <cell r="U2" t="str">
            <v xml:space="preserve">94/95 </v>
          </cell>
          <cell r="V2" t="str">
            <v xml:space="preserve">95/96 </v>
          </cell>
          <cell r="W2" t="str">
            <v xml:space="preserve">96/97 </v>
          </cell>
          <cell r="X2" t="str">
            <v xml:space="preserve">97/98 </v>
          </cell>
          <cell r="Y2" t="str">
            <v xml:space="preserve">98/99 </v>
          </cell>
          <cell r="Z2" t="str">
            <v xml:space="preserve">99/00 </v>
          </cell>
          <cell r="AA2" t="str">
            <v xml:space="preserve">00/01 </v>
          </cell>
          <cell r="AB2" t="str">
            <v xml:space="preserve">01/02 </v>
          </cell>
          <cell r="AC2" t="str">
            <v xml:space="preserve">02/03 </v>
          </cell>
          <cell r="AD2" t="str">
            <v xml:space="preserve">03/04 </v>
          </cell>
          <cell r="AE2" t="str">
            <v xml:space="preserve">04/05 </v>
          </cell>
          <cell r="AF2" t="str">
            <v xml:space="preserve">05/06 </v>
          </cell>
          <cell r="AG2" t="str">
            <v xml:space="preserve">06/07 </v>
          </cell>
          <cell r="AH2" t="str">
            <v xml:space="preserve">07/08 </v>
          </cell>
          <cell r="AI2" t="str">
            <v xml:space="preserve">08/09 </v>
          </cell>
          <cell r="AJ2" t="str">
            <v xml:space="preserve">09/10 </v>
          </cell>
          <cell r="AK2" t="str">
            <v xml:space="preserve">10/11 </v>
          </cell>
          <cell r="AL2" t="str">
            <v xml:space="preserve">11/12 </v>
          </cell>
          <cell r="AM2" t="str">
            <v xml:space="preserve">12/13 </v>
          </cell>
          <cell r="AN2" t="str">
            <v xml:space="preserve">13/14 </v>
          </cell>
          <cell r="AO2" t="str">
            <v xml:space="preserve">14/15 </v>
          </cell>
          <cell r="AP2" t="str">
            <v xml:space="preserve">15/16 </v>
          </cell>
          <cell r="AQ2" t="str">
            <v xml:space="preserve">16/17 </v>
          </cell>
          <cell r="AR2" t="str">
            <v xml:space="preserve">17/18 </v>
          </cell>
          <cell r="AS2" t="str">
            <v xml:space="preserve">18/19 </v>
          </cell>
          <cell r="AT2" t="str">
            <v>19/20</v>
          </cell>
          <cell r="AU2" t="str">
            <v>20/21</v>
          </cell>
          <cell r="AV2" t="str">
            <v>21/22</v>
          </cell>
          <cell r="AW2" t="str">
            <v>22/23</v>
          </cell>
          <cell r="AX2" t="str">
            <v>23/24</v>
          </cell>
          <cell r="AY2" t="str">
            <v>24/25</v>
          </cell>
          <cell r="AZ2" t="str">
            <v>25/26</v>
          </cell>
          <cell r="BA2" t="str">
            <v>26/27</v>
          </cell>
          <cell r="BB2" t="str">
            <v>27/28</v>
          </cell>
        </row>
        <row r="4">
          <cell r="AA4">
            <v>79.551000000000002</v>
          </cell>
          <cell r="AB4">
            <v>75.701999999999998</v>
          </cell>
          <cell r="AC4">
            <v>78.894000000000005</v>
          </cell>
          <cell r="AD4">
            <v>78.602999999999994</v>
          </cell>
          <cell r="AE4">
            <v>80.929000000000002</v>
          </cell>
          <cell r="AF4">
            <v>81.778999999999996</v>
          </cell>
          <cell r="AG4">
            <v>78.326999999999998</v>
          </cell>
          <cell r="AH4">
            <v>93.527000000000001</v>
          </cell>
          <cell r="AI4">
            <v>85.981999999999999</v>
          </cell>
          <cell r="AJ4">
            <v>86.382000000000005</v>
          </cell>
          <cell r="AK4">
            <v>88.191999999999993</v>
          </cell>
          <cell r="AL4">
            <v>91.936000000000007</v>
          </cell>
          <cell r="AM4">
            <v>97.290999999999997</v>
          </cell>
          <cell r="AN4">
            <v>95.364999999999995</v>
          </cell>
          <cell r="AO4">
            <v>90.596999999999994</v>
          </cell>
          <cell r="AP4">
            <v>88.019000000000005</v>
          </cell>
          <cell r="AQ4">
            <v>94.004000000000005</v>
          </cell>
          <cell r="AR4">
            <v>90.167000000000002</v>
          </cell>
          <cell r="AS4">
            <v>88.820999999999998</v>
          </cell>
          <cell r="AT4">
            <v>89.37</v>
          </cell>
          <cell r="AU4">
            <v>90.432000000000002</v>
          </cell>
          <cell r="AV4">
            <v>92.900999999999996</v>
          </cell>
          <cell r="AW4">
            <v>88.162000000000006</v>
          </cell>
          <cell r="AX4">
            <v>94.641000000000005</v>
          </cell>
          <cell r="AY4">
            <v>90.593999999999994</v>
          </cell>
        </row>
        <row r="6">
          <cell r="B6">
            <v>86.369789279112752</v>
          </cell>
          <cell r="C6">
            <v>87.953024920985655</v>
          </cell>
          <cell r="D6">
            <v>90.834766945010756</v>
          </cell>
          <cell r="E6">
            <v>101.04166550813289</v>
          </cell>
          <cell r="F6">
            <v>109.50468232044199</v>
          </cell>
          <cell r="G6">
            <v>90.999246172612757</v>
          </cell>
          <cell r="H6">
            <v>108.94007299661854</v>
          </cell>
          <cell r="I6">
            <v>113.24552042794869</v>
          </cell>
          <cell r="J6">
            <v>81.08648186639212</v>
          </cell>
          <cell r="K6">
            <v>106.71001571692838</v>
          </cell>
          <cell r="L6">
            <v>118.01051735829488</v>
          </cell>
          <cell r="M6">
            <v>119.3748675751375</v>
          </cell>
          <cell r="N6">
            <v>119.84371061255356</v>
          </cell>
          <cell r="O6">
            <v>84.61254935622317</v>
          </cell>
          <cell r="P6">
            <v>116.26434404087493</v>
          </cell>
          <cell r="Q6">
            <v>118.50322619189868</v>
          </cell>
          <cell r="R6">
            <v>108.61011013919968</v>
          </cell>
          <cell r="S6">
            <v>131.48019479168113</v>
          </cell>
          <cell r="T6">
            <v>100.70598890883956</v>
          </cell>
          <cell r="U6">
            <v>138.60109771906116</v>
          </cell>
          <cell r="V6">
            <v>113.48030976844043</v>
          </cell>
          <cell r="W6">
            <v>127.09318044160564</v>
          </cell>
          <cell r="X6">
            <v>126.69196791017049</v>
          </cell>
          <cell r="Y6">
            <v>134.43751808125197</v>
          </cell>
          <cell r="Z6">
            <v>133.79221700455403</v>
          </cell>
          <cell r="AA6">
            <v>136.87259801214799</v>
          </cell>
          <cell r="AB6">
            <v>138.18316658911121</v>
          </cell>
          <cell r="AC6">
            <v>129.33487667676332</v>
          </cell>
          <cell r="AD6">
            <v>142.18668245376634</v>
          </cell>
          <cell r="AE6">
            <v>160.33438361559669</v>
          </cell>
          <cell r="AF6">
            <v>147.93171985036676</v>
          </cell>
          <cell r="AG6">
            <v>149.08580367507571</v>
          </cell>
          <cell r="AH6">
            <v>150.69203652334721</v>
          </cell>
          <cell r="AI6">
            <v>153.27991599847272</v>
          </cell>
          <cell r="AJ6">
            <v>164.38741980123288</v>
          </cell>
          <cell r="AK6">
            <v>152.55911892542298</v>
          </cell>
          <cell r="AL6">
            <v>146.80618509996543</v>
          </cell>
          <cell r="AM6">
            <v>123.10548846792196</v>
          </cell>
          <cell r="AN6">
            <v>158.1356718994752</v>
          </cell>
          <cell r="AO6">
            <v>170.99189377721117</v>
          </cell>
          <cell r="AP6">
            <v>168.43911681299767</v>
          </cell>
          <cell r="AQ6">
            <v>174.62117858624981</v>
          </cell>
          <cell r="AR6">
            <v>176.58500235697966</v>
          </cell>
          <cell r="AS6">
            <v>176.44265667927414</v>
          </cell>
          <cell r="AT6">
            <v>167.5285649022731</v>
          </cell>
          <cell r="AU6">
            <v>171.43777382922792</v>
          </cell>
          <cell r="AV6">
            <v>176.70480538428956</v>
          </cell>
          <cell r="AW6">
            <v>173.4391842957881</v>
          </cell>
          <cell r="AX6">
            <v>177.33475134672739</v>
          </cell>
          <cell r="AY6">
            <v>179.34211542173327</v>
          </cell>
          <cell r="AZ6">
            <v>182.3382774967472</v>
          </cell>
          <cell r="BA6">
            <v>184.47933628981218</v>
          </cell>
          <cell r="BB6">
            <v>186.63897616361874</v>
          </cell>
        </row>
        <row r="19">
          <cell r="AD19">
            <v>9.3655488577306531E-2</v>
          </cell>
          <cell r="AE19">
            <v>0.19829896332079275</v>
          </cell>
          <cell r="AF19">
            <v>0.17458246656157086</v>
          </cell>
          <cell r="AG19">
            <v>0.11632829840217916</v>
          </cell>
          <cell r="AH19">
            <v>0.12751039897748831</v>
          </cell>
          <cell r="AI19">
            <v>0.13935465322797205</v>
          </cell>
          <cell r="AJ19">
            <v>0.13095498503994843</v>
          </cell>
          <cell r="AK19">
            <v>8.6521351367722169E-2</v>
          </cell>
          <cell r="AL19">
            <v>7.9236595676894131E-2</v>
          </cell>
          <cell r="AM19">
            <v>7.4094785617898964E-2</v>
          </cell>
          <cell r="AN19">
            <v>9.1552040307978075E-2</v>
          </cell>
          <cell r="AO19">
            <v>0.125905818316072</v>
          </cell>
          <cell r="AP19">
            <v>0.12712312579370424</v>
          </cell>
          <cell r="AQ19">
            <v>0.15656923274889165</v>
          </cell>
          <cell r="AR19">
            <v>0.14463225521744352</v>
          </cell>
          <cell r="AS19">
            <v>0.15563167049782478</v>
          </cell>
          <cell r="AT19">
            <v>0.13797685623339231</v>
          </cell>
          <cell r="AU19">
            <v>8.3436188528673044E-2</v>
          </cell>
          <cell r="AV19">
            <v>9.2410976186869512E-2</v>
          </cell>
          <cell r="AW19">
            <v>9.9241744598836584E-2</v>
          </cell>
          <cell r="AX19">
            <v>0.11805329750897098</v>
          </cell>
          <cell r="AY19">
            <v>9.7867808896210884E-2</v>
          </cell>
        </row>
        <row r="21">
          <cell r="AD21">
            <v>2.4198299999999997</v>
          </cell>
          <cell r="AE21">
            <v>2.05932</v>
          </cell>
          <cell r="AF21">
            <v>1.9954800000000001</v>
          </cell>
          <cell r="AG21">
            <v>3.0347899999999997</v>
          </cell>
          <cell r="AH21">
            <v>4.2014700000000005</v>
          </cell>
          <cell r="AI21">
            <v>4.0608900000000006</v>
          </cell>
          <cell r="AJ21">
            <v>3.5487399999999996</v>
          </cell>
          <cell r="AK21">
            <v>5.1840400000000004</v>
          </cell>
          <cell r="AL21">
            <v>6.2199900000000001</v>
          </cell>
          <cell r="AM21">
            <v>6.8923799999999993</v>
          </cell>
          <cell r="AN21">
            <v>4.4624199999999998</v>
          </cell>
          <cell r="AO21">
            <v>3.6957100000000001</v>
          </cell>
          <cell r="AP21">
            <v>3.6142699999999999</v>
          </cell>
          <cell r="AQ21">
            <v>3.35954</v>
          </cell>
          <cell r="AR21">
            <v>3.3613799999999996</v>
          </cell>
          <cell r="AS21">
            <v>3.6105399999999999</v>
          </cell>
          <cell r="AT21">
            <v>3.5614800000000004</v>
          </cell>
          <cell r="AU21">
            <v>4.52677</v>
          </cell>
          <cell r="AV21">
            <v>5.9999600000000006</v>
          </cell>
          <cell r="AW21">
            <v>6.546009999999999</v>
          </cell>
          <cell r="AX21">
            <v>4.6083290984207084</v>
          </cell>
          <cell r="AY21">
            <v>4.45</v>
          </cell>
        </row>
        <row r="31">
          <cell r="AH31">
            <v>2386.7610017213456</v>
          </cell>
          <cell r="AI31">
            <v>1930.0292510800698</v>
          </cell>
          <cell r="AJ31">
            <v>1990.0763350510015</v>
          </cell>
          <cell r="AK31">
            <v>2047.3278116353742</v>
          </cell>
          <cell r="AL31">
            <v>1781.8599286306746</v>
          </cell>
          <cell r="AM31">
            <v>2059.6978449372759</v>
          </cell>
          <cell r="AN31">
            <v>2313.5202687381243</v>
          </cell>
          <cell r="AO31">
            <v>2226.8965108336643</v>
          </cell>
          <cell r="AP31">
            <v>2178.4907720991168</v>
          </cell>
          <cell r="AQ31">
            <v>2278.8773361418407</v>
          </cell>
          <cell r="AR31">
            <v>2255.6613685474085</v>
          </cell>
          <cell r="AS31">
            <v>2183.6790880214867</v>
          </cell>
          <cell r="AT31">
            <v>2573.2670000000007</v>
          </cell>
          <cell r="AU31">
            <v>2653.4029999999998</v>
          </cell>
          <cell r="AV31">
            <v>2497.7050000000008</v>
          </cell>
          <cell r="AW31">
            <v>2324.1690000000003</v>
          </cell>
        </row>
        <row r="32">
          <cell r="AH32">
            <v>985.70130814235563</v>
          </cell>
          <cell r="AI32">
            <v>1219.2445283304294</v>
          </cell>
          <cell r="AJ32">
            <v>1382.029</v>
          </cell>
          <cell r="AK32">
            <v>1582.4379999999999</v>
          </cell>
          <cell r="AL32">
            <v>1610.771</v>
          </cell>
          <cell r="AM32">
            <v>1465.6210000000001</v>
          </cell>
          <cell r="AN32">
            <v>1550.106</v>
          </cell>
          <cell r="AO32">
            <v>1614.7010000000002</v>
          </cell>
          <cell r="AP32">
            <v>1631.1499999999999</v>
          </cell>
          <cell r="AQ32">
            <v>1688.915</v>
          </cell>
          <cell r="AR32">
            <v>1742.8030000000001</v>
          </cell>
          <cell r="AS32">
            <v>1715.6200000000001</v>
          </cell>
          <cell r="AT32">
            <v>1635.5130000000001</v>
          </cell>
          <cell r="AU32">
            <v>1615.9079999999999</v>
          </cell>
          <cell r="AV32">
            <v>1689.3570000000002</v>
          </cell>
          <cell r="AW32">
            <v>1612.9679999999998</v>
          </cell>
        </row>
        <row r="33">
          <cell r="AH33">
            <v>693.15916346594997</v>
          </cell>
          <cell r="AI33">
            <v>448.78807014862502</v>
          </cell>
          <cell r="AJ33">
            <v>466.88120212454987</v>
          </cell>
          <cell r="AK33">
            <v>451.90359471712503</v>
          </cell>
          <cell r="AL33">
            <v>406.20180427807497</v>
          </cell>
          <cell r="AM33">
            <v>220.872484091025</v>
          </cell>
          <cell r="AN33">
            <v>350.257584110175</v>
          </cell>
          <cell r="AO33">
            <v>401.2222212991112</v>
          </cell>
          <cell r="AP33">
            <v>301.19014914643327</v>
          </cell>
          <cell r="AQ33">
            <v>548.12875937816102</v>
          </cell>
          <cell r="AR33">
            <v>348.56043830059099</v>
          </cell>
          <cell r="AS33">
            <v>632.08780634651396</v>
          </cell>
          <cell r="AT33">
            <v>270.88600000000002</v>
          </cell>
          <cell r="AU33">
            <v>448.85</v>
          </cell>
          <cell r="AV33">
            <v>430.738</v>
          </cell>
          <cell r="AW33">
            <v>282.95400000000001</v>
          </cell>
        </row>
        <row r="43">
          <cell r="AH43">
            <v>1734.1133826492185</v>
          </cell>
          <cell r="AI43">
            <v>1572.8896629065448</v>
          </cell>
          <cell r="AJ43">
            <v>1341.2406408889735</v>
          </cell>
          <cell r="AK43">
            <v>1562.4154278464753</v>
          </cell>
          <cell r="AL43">
            <v>1546.1954994441764</v>
          </cell>
          <cell r="AM43">
            <v>1087.3116429795741</v>
          </cell>
          <cell r="AN43">
            <v>1457.9796920565504</v>
          </cell>
          <cell r="AO43">
            <v>1445.9982035896082</v>
          </cell>
          <cell r="AP43">
            <v>1437.8443313283562</v>
          </cell>
          <cell r="AQ43">
            <v>1523.2301062381489</v>
          </cell>
          <cell r="AR43">
            <v>1501.1915273607849</v>
          </cell>
          <cell r="AS43">
            <v>1195.4989015678332</v>
          </cell>
          <cell r="AT43">
            <v>1325.3199999999997</v>
          </cell>
          <cell r="AU43">
            <v>1427.8010000000004</v>
          </cell>
          <cell r="AV43">
            <v>1540.451</v>
          </cell>
          <cell r="AW43">
            <v>1429.6769066856991</v>
          </cell>
          <cell r="AX43">
            <v>1565.5078592333002</v>
          </cell>
        </row>
        <row r="44">
          <cell r="AH44">
            <v>1045.962325435906</v>
          </cell>
          <cell r="AI44">
            <v>1178.2439793779286</v>
          </cell>
          <cell r="AJ44">
            <v>1447.24</v>
          </cell>
          <cell r="AK44">
            <v>1576.7080000000001</v>
          </cell>
          <cell r="AL44">
            <v>1637.0710000000001</v>
          </cell>
          <cell r="AM44">
            <v>1429.8630000000003</v>
          </cell>
          <cell r="AN44">
            <v>1602.3029999999999</v>
          </cell>
          <cell r="AO44">
            <v>1621.4270000000001</v>
          </cell>
          <cell r="AP44">
            <v>1651.5730000000001</v>
          </cell>
          <cell r="AQ44">
            <v>1711.4169999999999</v>
          </cell>
          <cell r="AR44">
            <v>1734.9880000000001</v>
          </cell>
          <cell r="AS44">
            <v>1637.0983999999996</v>
          </cell>
          <cell r="AT44">
            <v>1705.875</v>
          </cell>
          <cell r="AU44">
            <v>1500.7549999999997</v>
          </cell>
          <cell r="AV44">
            <v>1687.366</v>
          </cell>
          <cell r="AW44">
            <v>1591.5920000000001</v>
          </cell>
          <cell r="AX44">
            <v>1688.623</v>
          </cell>
        </row>
        <row r="45">
          <cell r="AH45">
            <v>642.10576728982505</v>
          </cell>
          <cell r="AI45">
            <v>370.93506454147501</v>
          </cell>
          <cell r="AJ45">
            <v>421.51108525492498</v>
          </cell>
          <cell r="AK45">
            <v>402.88136403150003</v>
          </cell>
          <cell r="AL45">
            <v>444.13478236687502</v>
          </cell>
          <cell r="AM45">
            <v>161.058490926525</v>
          </cell>
          <cell r="AN45">
            <v>389.80631785230003</v>
          </cell>
          <cell r="AO45">
            <v>400.07756431341704</v>
          </cell>
          <cell r="AP45">
            <v>341.22618127611798</v>
          </cell>
          <cell r="AQ45">
            <v>538.62623161784995</v>
          </cell>
          <cell r="AR45">
            <v>446.58459659921505</v>
          </cell>
          <cell r="AS45">
            <v>499.70089226416803</v>
          </cell>
          <cell r="AT45">
            <v>353.49599999999998</v>
          </cell>
          <cell r="AU45">
            <v>674.48400000000004</v>
          </cell>
          <cell r="AV45">
            <v>662.423</v>
          </cell>
          <cell r="AW45">
            <v>401.77533851120006</v>
          </cell>
          <cell r="AX45">
            <v>570.58621404240012</v>
          </cell>
        </row>
        <row r="54">
          <cell r="Z54">
            <v>0.21523523605891115</v>
          </cell>
          <cell r="AA54">
            <v>0.22499127841097341</v>
          </cell>
          <cell r="AB54">
            <v>0.21263698911243051</v>
          </cell>
          <cell r="AC54">
            <v>0.18068902495397737</v>
          </cell>
          <cell r="AD54">
            <v>0.15266733628807416</v>
          </cell>
          <cell r="AE54">
            <v>0.20857084458613262</v>
          </cell>
          <cell r="AF54">
            <v>0.21152451808091421</v>
          </cell>
          <cell r="AG54">
            <v>0.17344778899648214</v>
          </cell>
          <cell r="AH54">
            <v>0.15116727227404772</v>
          </cell>
          <cell r="AI54">
            <v>0.18312404100470617</v>
          </cell>
          <cell r="AJ54">
            <v>0.16311123858933038</v>
          </cell>
          <cell r="AK54">
            <v>0.13532839771659988</v>
          </cell>
          <cell r="AL54">
            <v>0.12035125023997162</v>
          </cell>
          <cell r="AM54">
            <v>0.11716290050376978</v>
          </cell>
          <cell r="AN54">
            <v>0.13471476216973483</v>
          </cell>
          <cell r="AO54">
            <v>0.16001640818800092</v>
          </cell>
          <cell r="AP54">
            <v>0.18169434943365531</v>
          </cell>
          <cell r="AQ54">
            <v>0.18757544706449772</v>
          </cell>
          <cell r="AR54">
            <v>0.18824172671758682</v>
          </cell>
          <cell r="AS54">
            <v>0.20595357777310108</v>
          </cell>
          <cell r="AT54">
            <v>0.2113012486599285</v>
          </cell>
          <cell r="AU54">
            <v>0.1237763368124782</v>
          </cell>
          <cell r="AV54">
            <v>0.14121254075500331</v>
          </cell>
          <cell r="AW54">
            <v>0.16239661299622704</v>
          </cell>
        </row>
        <row r="55">
          <cell r="A55" t="str">
            <v>Feed &amp; Residual</v>
          </cell>
        </row>
        <row r="56">
          <cell r="A56" t="str">
            <v>Food/Seed/Industrial</v>
          </cell>
        </row>
        <row r="57">
          <cell r="A57" t="str">
            <v xml:space="preserve">Exports </v>
          </cell>
        </row>
        <row r="67">
          <cell r="AH67">
            <v>667.80224098630561</v>
          </cell>
          <cell r="AI67">
            <v>683.27902347949066</v>
          </cell>
          <cell r="AJ67">
            <v>496.13154084662438</v>
          </cell>
          <cell r="AK67">
            <v>451.28728165017492</v>
          </cell>
          <cell r="AL67">
            <v>326.60590102917513</v>
          </cell>
          <cell r="AM67">
            <v>246.90296221825042</v>
          </cell>
          <cell r="AN67">
            <v>385.76796847564992</v>
          </cell>
          <cell r="AO67">
            <v>520.25234876842546</v>
          </cell>
          <cell r="AP67">
            <v>588.0569128833713</v>
          </cell>
          <cell r="AQ67">
            <v>685.29727474057745</v>
          </cell>
          <cell r="AR67">
            <v>603.06496817070433</v>
          </cell>
          <cell r="AS67">
            <v>910.3369715932547</v>
          </cell>
          <cell r="AT67">
            <v>956.24600000000055</v>
          </cell>
          <cell r="AU67">
            <v>616.63499999999954</v>
          </cell>
          <cell r="AV67">
            <v>781.69399999999928</v>
          </cell>
          <cell r="AW67">
            <v>733.05596545120011</v>
          </cell>
        </row>
        <row r="68">
          <cell r="AH68">
            <v>1222.6607573436443</v>
          </cell>
          <cell r="AI68">
            <v>1370.0935133585845</v>
          </cell>
          <cell r="AJ68">
            <v>1567.085</v>
          </cell>
          <cell r="AK68">
            <v>1628.9360000000001</v>
          </cell>
          <cell r="AL68">
            <v>1552.386</v>
          </cell>
          <cell r="AM68">
            <v>1575.3979999999999</v>
          </cell>
          <cell r="AN68">
            <v>1695.6869999999999</v>
          </cell>
          <cell r="AO68">
            <v>1686.5249999999999</v>
          </cell>
          <cell r="AP68">
            <v>1709.4969999999998</v>
          </cell>
          <cell r="AQ68">
            <v>1742.5920000000001</v>
          </cell>
          <cell r="AR68">
            <v>1790.8100000000002</v>
          </cell>
          <cell r="AS68">
            <v>1727.597</v>
          </cell>
          <cell r="AT68">
            <v>1582.4479999999999</v>
          </cell>
          <cell r="AU68">
            <v>1671.2090000000001</v>
          </cell>
          <cell r="AV68">
            <v>1669.3459999999998</v>
          </cell>
          <cell r="AW68">
            <v>1678.7070000000001</v>
          </cell>
        </row>
        <row r="69">
          <cell r="AH69">
            <v>518.71003472092502</v>
          </cell>
          <cell r="AI69">
            <v>536.22988624034997</v>
          </cell>
          <cell r="AJ69">
            <v>541.98065847465</v>
          </cell>
          <cell r="AK69">
            <v>465.96373293195001</v>
          </cell>
          <cell r="AL69">
            <v>290.895396729975</v>
          </cell>
          <cell r="AM69">
            <v>162.31173979702501</v>
          </cell>
          <cell r="AN69">
            <v>544.47547565587502</v>
          </cell>
          <cell r="AO69">
            <v>525.79405356635004</v>
          </cell>
          <cell r="AP69">
            <v>693.56486375415398</v>
          </cell>
          <cell r="AQ69">
            <v>521.5653417314229</v>
          </cell>
          <cell r="AR69">
            <v>779.87858094929504</v>
          </cell>
          <cell r="AS69">
            <v>350.30125475874502</v>
          </cell>
          <cell r="AT69">
            <v>550.38199999999995</v>
          </cell>
          <cell r="AU69">
            <v>594.80999999999995</v>
          </cell>
          <cell r="AV69">
            <v>526.83600000000001</v>
          </cell>
          <cell r="AW69">
            <v>348.23087168840004</v>
          </cell>
        </row>
        <row r="92">
          <cell r="AS92" t="str">
            <v xml:space="preserve">18/19 </v>
          </cell>
          <cell r="AT92" t="str">
            <v>19/20</v>
          </cell>
          <cell r="AU92" t="str">
            <v>20/21</v>
          </cell>
          <cell r="AV92" t="str">
            <v>21/22</v>
          </cell>
          <cell r="AW92" t="str">
            <v>22/23</v>
          </cell>
        </row>
        <row r="93">
          <cell r="AS93">
            <v>208.46817482551398</v>
          </cell>
          <cell r="AT93">
            <v>80.869243527886496</v>
          </cell>
          <cell r="AU93">
            <v>154.07856051368401</v>
          </cell>
          <cell r="AV93">
            <v>95.723794446826503</v>
          </cell>
          <cell r="AW93">
            <v>100.18802526260001</v>
          </cell>
          <cell r="AX93">
            <v>124.77162807100001</v>
          </cell>
          <cell r="BV93" t="str">
            <v>Sep</v>
          </cell>
        </row>
        <row r="94">
          <cell r="AS94">
            <v>223.106082304073</v>
          </cell>
          <cell r="AT94">
            <v>90.935730012356998</v>
          </cell>
          <cell r="AU94">
            <v>145.05889677999099</v>
          </cell>
          <cell r="AV94">
            <v>158.88698782115199</v>
          </cell>
          <cell r="AW94">
            <v>86.821493838400016</v>
          </cell>
          <cell r="AX94">
            <v>110.10431901600001</v>
          </cell>
          <cell r="BV94" t="str">
            <v>Oct</v>
          </cell>
        </row>
        <row r="95">
          <cell r="AS95">
            <v>200.513549216927</v>
          </cell>
          <cell r="AT95">
            <v>99.080977789754996</v>
          </cell>
          <cell r="AU95">
            <v>149.712345617252</v>
          </cell>
          <cell r="AV95">
            <v>176.99791687219999</v>
          </cell>
          <cell r="AW95">
            <v>97.491358362600025</v>
          </cell>
          <cell r="AX95">
            <v>142.01624206919999</v>
          </cell>
          <cell r="BV95" t="str">
            <v>Nov</v>
          </cell>
        </row>
        <row r="96">
          <cell r="AS96">
            <v>169.72423657291799</v>
          </cell>
          <cell r="AT96">
            <v>101.51491811380201</v>
          </cell>
          <cell r="AU96">
            <v>187.59986231389399</v>
          </cell>
          <cell r="AV96">
            <v>186.23291840120004</v>
          </cell>
          <cell r="AW96">
            <v>144.45902860660001</v>
          </cell>
          <cell r="AX96">
            <v>187.80454374400003</v>
          </cell>
          <cell r="BV96" t="str">
            <v>Dec</v>
          </cell>
        </row>
        <row r="97">
          <cell r="AS97">
            <v>188.55520462909601</v>
          </cell>
          <cell r="AT97">
            <v>97.813695319177498</v>
          </cell>
          <cell r="AU97">
            <v>231.67196286500501</v>
          </cell>
          <cell r="AV97">
            <v>227.31453246680005</v>
          </cell>
          <cell r="AW97">
            <v>123.3207819114</v>
          </cell>
          <cell r="AX97">
            <v>170.27664193539999</v>
          </cell>
          <cell r="BV97" t="str">
            <v>Jan</v>
          </cell>
        </row>
        <row r="98">
          <cell r="AS98">
            <v>141.42145106215401</v>
          </cell>
          <cell r="AT98">
            <v>154.16764948554501</v>
          </cell>
          <cell r="AU98">
            <v>255.211860921381</v>
          </cell>
          <cell r="AV98">
            <v>253.54884972460002</v>
          </cell>
          <cell r="AW98">
            <v>133.99552799320003</v>
          </cell>
          <cell r="AX98">
            <v>212.50502836300001</v>
          </cell>
          <cell r="BV98" t="str">
            <v>Feb</v>
          </cell>
        </row>
        <row r="99">
          <cell r="AS99">
            <v>183.52866032764899</v>
          </cell>
          <cell r="AT99">
            <v>182.034446626863</v>
          </cell>
          <cell r="AU99">
            <v>366.82381047872701</v>
          </cell>
          <cell r="AV99">
            <v>294.59377337340004</v>
          </cell>
          <cell r="AW99">
            <v>193.94924374040002</v>
          </cell>
          <cell r="AX99">
            <v>232.92096200300003</v>
          </cell>
          <cell r="BV99" t="str">
            <v>Mar</v>
          </cell>
        </row>
        <row r="100">
          <cell r="AS100">
            <v>215.73983003356599</v>
          </cell>
          <cell r="AT100">
            <v>199.07374409110801</v>
          </cell>
          <cell r="AU100">
            <v>328.09505388311499</v>
          </cell>
          <cell r="AV100">
            <v>275.96720616559998</v>
          </cell>
          <cell r="AW100">
            <v>199.26159879860003</v>
          </cell>
          <cell r="AX100">
            <v>254.06056127200003</v>
          </cell>
          <cell r="BV100" t="str">
            <v>Apr</v>
          </cell>
        </row>
        <row r="101">
          <cell r="AS101">
            <v>186.983394926513</v>
          </cell>
          <cell r="AT101">
            <v>222.604050978842</v>
          </cell>
          <cell r="AU101">
            <v>333.87797560825402</v>
          </cell>
          <cell r="AV101">
            <v>284.57776199580002</v>
          </cell>
          <cell r="AW101">
            <v>242.21863643280003</v>
          </cell>
          <cell r="AX101">
            <v>235.54283827200001</v>
          </cell>
          <cell r="BV101" t="str">
            <v>May</v>
          </cell>
        </row>
        <row r="102">
          <cell r="AS102">
            <v>117.07151732659601</v>
          </cell>
          <cell r="AT102">
            <v>199.369608300333</v>
          </cell>
          <cell r="AU102">
            <v>249.48623259783199</v>
          </cell>
          <cell r="AV102">
            <v>216.58408151400002</v>
          </cell>
          <cell r="AW102">
            <v>150.1193521134</v>
          </cell>
          <cell r="AX102">
            <v>217.04727945599998</v>
          </cell>
          <cell r="BV102" t="str">
            <v>Jun</v>
          </cell>
        </row>
        <row r="103">
          <cell r="AS103">
            <v>123.105364324848</v>
          </cell>
          <cell r="AT103">
            <v>174.270133201487</v>
          </cell>
          <cell r="AU103">
            <v>215.61679937065298</v>
          </cell>
          <cell r="AV103">
            <v>176.8208816744</v>
          </cell>
          <cell r="AW103">
            <v>92.486738270200021</v>
          </cell>
          <cell r="AX103">
            <v>207.59116459200001</v>
          </cell>
          <cell r="BV103" t="str">
            <v>Jul</v>
          </cell>
        </row>
        <row r="104">
          <cell r="AS104">
            <v>110.124373107301</v>
          </cell>
          <cell r="AT104">
            <v>176.742273562083</v>
          </cell>
          <cell r="AU104">
            <v>129.707637989321</v>
          </cell>
          <cell r="AV104">
            <v>131.52538111280001</v>
          </cell>
          <cell r="AW104">
            <v>105.62478130480001</v>
          </cell>
          <cell r="AX104">
            <v>203.60436723200002</v>
          </cell>
          <cell r="BV104" t="str">
            <v>Aug</v>
          </cell>
        </row>
        <row r="108">
          <cell r="AR108" t="str">
            <v xml:space="preserve">17/18 </v>
          </cell>
          <cell r="AS108" t="str">
            <v xml:space="preserve">18/19 </v>
          </cell>
          <cell r="AT108" t="str">
            <v>19/20</v>
          </cell>
          <cell r="AU108" t="str">
            <v>20/21</v>
          </cell>
          <cell r="AV108" t="str">
            <v>21/22</v>
          </cell>
          <cell r="AW108" t="str">
            <v>22/23</v>
          </cell>
        </row>
        <row r="109">
          <cell r="AR109">
            <v>2255.6613685474085</v>
          </cell>
          <cell r="AS109">
            <v>2183.6790880214867</v>
          </cell>
          <cell r="AT109">
            <v>2573.2670000000007</v>
          </cell>
          <cell r="AU109">
            <v>2653.4029999999998</v>
          </cell>
          <cell r="AV109">
            <v>2497.7050000000008</v>
          </cell>
          <cell r="AW109">
            <v>2324.1690000000003</v>
          </cell>
          <cell r="BT109" t="str">
            <v>Sep/Nov</v>
          </cell>
        </row>
        <row r="110">
          <cell r="AR110">
            <v>1501.1915273607849</v>
          </cell>
          <cell r="AS110">
            <v>1195.4989015678332</v>
          </cell>
          <cell r="AT110">
            <v>1325.3199999999997</v>
          </cell>
          <cell r="AU110">
            <v>1427.8010000000004</v>
          </cell>
          <cell r="AV110">
            <v>1540.451</v>
          </cell>
          <cell r="AW110">
            <v>1429.6769066856991</v>
          </cell>
          <cell r="BT110" t="str">
            <v>Dec/Feb</v>
          </cell>
        </row>
        <row r="111">
          <cell r="AR111">
            <v>954.0361529849697</v>
          </cell>
          <cell r="AS111">
            <v>1116.9342743602733</v>
          </cell>
          <cell r="AT111">
            <v>992.33100000000013</v>
          </cell>
          <cell r="AU111">
            <v>888.94700000000103</v>
          </cell>
          <cell r="AV111">
            <v>848.31500000000028</v>
          </cell>
          <cell r="AW111">
            <v>999.96284977059986</v>
          </cell>
          <cell r="BT111" t="str">
            <v>Mar/May</v>
          </cell>
        </row>
        <row r="112">
          <cell r="Z112">
            <v>887.78802936848251</v>
          </cell>
          <cell r="AA112">
            <v>947.04968894924593</v>
          </cell>
          <cell r="AB112">
            <v>953.68039221560196</v>
          </cell>
          <cell r="AC112">
            <v>874.03342034361299</v>
          </cell>
          <cell r="AD112">
            <v>888.80792044400164</v>
          </cell>
          <cell r="AE112">
            <v>1042.7646190520613</v>
          </cell>
          <cell r="AF112">
            <v>962.86996266755523</v>
          </cell>
          <cell r="AG112">
            <v>745.84344716526232</v>
          </cell>
          <cell r="AH112">
            <v>667.80224098630561</v>
          </cell>
          <cell r="AI112">
            <v>683.27902347949066</v>
          </cell>
          <cell r="AJ112">
            <v>496.13154084662438</v>
          </cell>
          <cell r="AK112">
            <v>451.28728165017492</v>
          </cell>
          <cell r="AL112">
            <v>326.60590102917513</v>
          </cell>
          <cell r="AM112">
            <v>246.90296221825042</v>
          </cell>
          <cell r="AN112">
            <v>385.76796847564992</v>
          </cell>
          <cell r="AO112">
            <v>520.25234876842546</v>
          </cell>
          <cell r="AP112">
            <v>588.0569128833713</v>
          </cell>
          <cell r="AQ112">
            <v>685.29727474057745</v>
          </cell>
          <cell r="AR112">
            <v>603.06496817070433</v>
          </cell>
          <cell r="AS112">
            <v>910.33697159325129</v>
          </cell>
          <cell r="AT112">
            <v>956.24552899076207</v>
          </cell>
          <cell r="AU112">
            <v>616.6350010608885</v>
          </cell>
          <cell r="AV112">
            <v>776.94991443122217</v>
          </cell>
          <cell r="AW112">
            <v>731.5116769087017</v>
          </cell>
          <cell r="AX112">
            <v>823.8212559825015</v>
          </cell>
          <cell r="BT112" t="str">
            <v>Jun/Aug</v>
          </cell>
        </row>
        <row r="149">
          <cell r="A149" t="str">
            <v xml:space="preserve">  HFCS</v>
          </cell>
          <cell r="AM149">
            <v>126.39</v>
          </cell>
          <cell r="AN149">
            <v>125.27800000000001</v>
          </cell>
          <cell r="AO149">
            <v>123.435</v>
          </cell>
          <cell r="AP149">
            <v>125.182</v>
          </cell>
          <cell r="AQ149">
            <v>120.233</v>
          </cell>
          <cell r="AR149">
            <v>117.94</v>
          </cell>
          <cell r="AS149">
            <v>114.795</v>
          </cell>
          <cell r="AT149">
            <v>100.383</v>
          </cell>
          <cell r="AU149">
            <v>109.319</v>
          </cell>
          <cell r="AV149">
            <v>107.354</v>
          </cell>
          <cell r="AW149">
            <v>104.69499999999999</v>
          </cell>
          <cell r="AX149">
            <v>102.908</v>
          </cell>
        </row>
        <row r="150">
          <cell r="A150" t="str">
            <v xml:space="preserve">  Glucose and Dextrose</v>
          </cell>
          <cell r="AM150">
            <v>76.867000000000004</v>
          </cell>
          <cell r="AN150">
            <v>78.551000000000002</v>
          </cell>
          <cell r="AO150">
            <v>76.307000000000002</v>
          </cell>
          <cell r="AP150">
            <v>89.988</v>
          </cell>
          <cell r="AQ150">
            <v>96.885999999999996</v>
          </cell>
          <cell r="AR150">
            <v>94.429000000000002</v>
          </cell>
          <cell r="AS150">
            <v>88.866</v>
          </cell>
          <cell r="AT150">
            <v>92.266999999999996</v>
          </cell>
          <cell r="AU150">
            <v>96.18</v>
          </cell>
          <cell r="AV150">
            <v>98.643000000000001</v>
          </cell>
          <cell r="AW150">
            <v>86.793999999999997</v>
          </cell>
          <cell r="AX150">
            <v>81.572999999999993</v>
          </cell>
        </row>
        <row r="151">
          <cell r="A151" t="str">
            <v xml:space="preserve">  Starch</v>
          </cell>
          <cell r="AM151">
            <v>63.030999999999999</v>
          </cell>
          <cell r="AN151">
            <v>63.674999999999997</v>
          </cell>
          <cell r="AO151">
            <v>62.396000000000001</v>
          </cell>
          <cell r="AP151">
            <v>57.844000000000001</v>
          </cell>
          <cell r="AQ151">
            <v>59.697000000000003</v>
          </cell>
          <cell r="AR151">
            <v>58.579000000000001</v>
          </cell>
          <cell r="AS151">
            <v>57.686</v>
          </cell>
          <cell r="AT151">
            <v>56.645000000000003</v>
          </cell>
          <cell r="AU151">
            <v>64.991</v>
          </cell>
          <cell r="AV151">
            <v>62.177999999999997</v>
          </cell>
          <cell r="AW151">
            <v>53.417000000000002</v>
          </cell>
          <cell r="AX151">
            <v>54.307000000000002</v>
          </cell>
        </row>
        <row r="152">
          <cell r="A152" t="str">
            <v xml:space="preserve">  Fuel Alcohol</v>
          </cell>
          <cell r="M152">
            <v>77.433000000000007</v>
          </cell>
          <cell r="N152">
            <v>72.962000000000003</v>
          </cell>
          <cell r="O152">
            <v>72.52</v>
          </cell>
          <cell r="P152">
            <v>89.466999999999999</v>
          </cell>
          <cell r="Q152">
            <v>90.879000000000005</v>
          </cell>
          <cell r="R152">
            <v>100.877</v>
          </cell>
          <cell r="S152">
            <v>112.001</v>
          </cell>
          <cell r="T152">
            <v>113.104</v>
          </cell>
          <cell r="U152">
            <v>139.114</v>
          </cell>
          <cell r="V152">
            <v>92.2</v>
          </cell>
          <cell r="W152">
            <v>119.23699999999999</v>
          </cell>
          <cell r="X152">
            <v>120.31359999999999</v>
          </cell>
          <cell r="Y152">
            <v>137.78319999999999</v>
          </cell>
          <cell r="Z152">
            <v>150.51679999999999</v>
          </cell>
          <cell r="AA152">
            <v>161.292</v>
          </cell>
          <cell r="AB152">
            <v>179.69157691999999</v>
          </cell>
          <cell r="AC152">
            <v>256.52102361999999</v>
          </cell>
          <cell r="AD152">
            <v>304.64393939000001</v>
          </cell>
          <cell r="AE152">
            <v>332.15426415000002</v>
          </cell>
          <cell r="AF152">
            <v>406.45518519000001</v>
          </cell>
          <cell r="AG152">
            <v>545.85259258999997</v>
          </cell>
          <cell r="AH152">
            <v>818.60914756</v>
          </cell>
          <cell r="AI152">
            <v>910.37657000000002</v>
          </cell>
          <cell r="AJ152">
            <v>1189.335</v>
          </cell>
          <cell r="AK152">
            <v>1257.7940000000001</v>
          </cell>
          <cell r="AL152">
            <v>1243.296</v>
          </cell>
          <cell r="AM152">
            <v>1191.162</v>
          </cell>
          <cell r="AN152">
            <v>1298.856</v>
          </cell>
          <cell r="AO152">
            <v>1294.5309999999999</v>
          </cell>
          <cell r="AP152">
            <v>1264.796</v>
          </cell>
          <cell r="AQ152">
            <v>1353.625</v>
          </cell>
          <cell r="AR152">
            <v>1385.9199999999998</v>
          </cell>
          <cell r="AS152">
            <v>1343.4669999999999</v>
          </cell>
          <cell r="AT152">
            <v>959.24800000000005</v>
          </cell>
          <cell r="AU152">
            <v>1311.1090000000002</v>
          </cell>
          <cell r="AV152">
            <v>1318.5740000000003</v>
          </cell>
          <cell r="AW152">
            <v>1289.2059999999999</v>
          </cell>
          <cell r="AX152">
            <v>1350.0420000000001</v>
          </cell>
        </row>
        <row r="153">
          <cell r="A153" t="str">
            <v xml:space="preserve">  Beverage Alcohol</v>
          </cell>
          <cell r="AM153">
            <v>37.508000000000003</v>
          </cell>
          <cell r="AN153">
            <v>37.909999999999997</v>
          </cell>
          <cell r="AO153">
            <v>37.85</v>
          </cell>
          <cell r="AP153">
            <v>38.265000000000001</v>
          </cell>
          <cell r="AQ153">
            <v>36.718000000000004</v>
          </cell>
          <cell r="AR153">
            <v>38.5</v>
          </cell>
          <cell r="AS153">
            <v>38.994999999999997</v>
          </cell>
          <cell r="AT153">
            <v>55.12</v>
          </cell>
          <cell r="AU153">
            <v>41.448</v>
          </cell>
          <cell r="AV153">
            <v>44.918999999999997</v>
          </cell>
          <cell r="AW153">
            <v>44</v>
          </cell>
          <cell r="AX153">
            <v>42.722999999999999</v>
          </cell>
        </row>
        <row r="154">
          <cell r="A154" t="str">
            <v xml:space="preserve">  Cereal</v>
          </cell>
          <cell r="AM154">
            <v>50.073999999999998</v>
          </cell>
          <cell r="AN154">
            <v>50.329000000000001</v>
          </cell>
          <cell r="AO154">
            <v>50.468000000000004</v>
          </cell>
          <cell r="AP154">
            <v>50.923999999999999</v>
          </cell>
          <cell r="AQ154">
            <v>54.448999999999998</v>
          </cell>
          <cell r="AR154">
            <v>55.271599999999999</v>
          </cell>
          <cell r="AS154">
            <v>51.746000000000002</v>
          </cell>
          <cell r="AT154">
            <v>70.581000000000003</v>
          </cell>
          <cell r="AU154">
            <v>57.405999999999999</v>
          </cell>
          <cell r="AV154">
            <v>56.601999999999997</v>
          </cell>
          <cell r="AW154">
            <v>60</v>
          </cell>
          <cell r="AX154">
            <v>56.502000000000002</v>
          </cell>
        </row>
        <row r="155">
          <cell r="A155" t="str">
            <v xml:space="preserve">  Seed</v>
          </cell>
        </row>
        <row r="158">
          <cell r="AM158">
            <v>128.58799999999999</v>
          </cell>
          <cell r="AN158">
            <v>128.89400000000001</v>
          </cell>
          <cell r="AO158">
            <v>128.26599999999999</v>
          </cell>
          <cell r="AP158">
            <v>127.29900000000001</v>
          </cell>
          <cell r="AQ158">
            <v>126.901</v>
          </cell>
          <cell r="AR158">
            <v>124.19</v>
          </cell>
          <cell r="AS158">
            <v>118.349</v>
          </cell>
          <cell r="AT158">
            <v>113.608</v>
          </cell>
          <cell r="AU158">
            <v>110.04</v>
          </cell>
          <cell r="AV158">
            <v>111.46299999999999</v>
          </cell>
          <cell r="AW158">
            <v>107.867</v>
          </cell>
        </row>
        <row r="159">
          <cell r="AM159">
            <v>77.917000000000002</v>
          </cell>
          <cell r="AN159">
            <v>80.102999999999994</v>
          </cell>
          <cell r="AO159">
            <v>75.156999999999996</v>
          </cell>
          <cell r="AP159">
            <v>93.731999999999999</v>
          </cell>
          <cell r="AQ159">
            <v>97.126999999999995</v>
          </cell>
          <cell r="AR159">
            <v>95.71</v>
          </cell>
          <cell r="AS159">
            <v>91.224000000000004</v>
          </cell>
          <cell r="AT159">
            <v>89.283000000000001</v>
          </cell>
          <cell r="AU159">
            <v>94.114000000000004</v>
          </cell>
          <cell r="AV159">
            <v>90.564999999999998</v>
          </cell>
          <cell r="AW159">
            <v>85.313000000000002</v>
          </cell>
        </row>
        <row r="160">
          <cell r="AM160">
            <v>63.218000000000004</v>
          </cell>
          <cell r="AN160">
            <v>63.988</v>
          </cell>
          <cell r="AO160">
            <v>61.857999999999997</v>
          </cell>
          <cell r="AP160">
            <v>59.097000000000001</v>
          </cell>
          <cell r="AQ160">
            <v>61.088999999999999</v>
          </cell>
          <cell r="AR160">
            <v>60.893999999999998</v>
          </cell>
          <cell r="AS160">
            <v>57.673000000000002</v>
          </cell>
          <cell r="AT160">
            <v>58.887999999999998</v>
          </cell>
          <cell r="AU160">
            <v>65.177000000000007</v>
          </cell>
          <cell r="AV160">
            <v>61.401000000000003</v>
          </cell>
          <cell r="AW160">
            <v>52.923999999999999</v>
          </cell>
        </row>
        <row r="161">
          <cell r="AM161">
            <v>1220.5219999999999</v>
          </cell>
          <cell r="AN161">
            <v>1337.9390000000001</v>
          </cell>
          <cell r="AO161">
            <v>1335.39</v>
          </cell>
          <cell r="AP161">
            <v>1342.337</v>
          </cell>
          <cell r="AQ161">
            <v>1370.6690000000001</v>
          </cell>
          <cell r="AR161">
            <v>1424.479</v>
          </cell>
          <cell r="AS161">
            <v>1361.35</v>
          </cell>
          <cell r="AT161">
            <v>1213.075</v>
          </cell>
          <cell r="AU161">
            <v>1392.0349999999999</v>
          </cell>
          <cell r="AV161">
            <v>1312.153</v>
          </cell>
          <cell r="AW161">
            <v>1339.009</v>
          </cell>
        </row>
        <row r="162">
          <cell r="AM162">
            <v>32.451000000000001</v>
          </cell>
          <cell r="AN162">
            <v>32.765999999999998</v>
          </cell>
          <cell r="AO162">
            <v>33.637999999999998</v>
          </cell>
          <cell r="AP162">
            <v>33.273000000000003</v>
          </cell>
          <cell r="AQ162">
            <v>37.15</v>
          </cell>
          <cell r="AR162">
            <v>35.825000000000003</v>
          </cell>
          <cell r="AS162">
            <v>34.634999999999998</v>
          </cell>
          <cell r="AT162">
            <v>46.790999999999997</v>
          </cell>
          <cell r="AU162">
            <v>37.523000000000003</v>
          </cell>
          <cell r="AV162">
            <v>36.225000000000001</v>
          </cell>
          <cell r="AW162">
            <v>38.578000000000003</v>
          </cell>
        </row>
        <row r="163">
          <cell r="AM163">
            <v>50.131</v>
          </cell>
          <cell r="AN163">
            <v>50.399000000000001</v>
          </cell>
          <cell r="AO163">
            <v>50.677</v>
          </cell>
          <cell r="AP163">
            <v>51.131999999999998</v>
          </cell>
          <cell r="AQ163">
            <v>47.603999999999999</v>
          </cell>
          <cell r="AR163">
            <v>48.23</v>
          </cell>
          <cell r="AS163">
            <v>53.902999999999999</v>
          </cell>
          <cell r="AT163">
            <v>58.713999999999999</v>
          </cell>
          <cell r="AU163">
            <v>56.548000000000002</v>
          </cell>
          <cell r="AV163">
            <v>54.027999999999999</v>
          </cell>
          <cell r="AW163">
            <v>53.116</v>
          </cell>
        </row>
        <row r="164">
          <cell r="AM164">
            <v>2.5710000000000002</v>
          </cell>
          <cell r="AN164">
            <v>1.5980000000000001</v>
          </cell>
          <cell r="AO164">
            <v>1.5389999999999999</v>
          </cell>
          <cell r="AP164">
            <v>2.6269999999999998</v>
          </cell>
          <cell r="AQ164">
            <v>2.052</v>
          </cell>
          <cell r="AR164">
            <v>1.482</v>
          </cell>
          <cell r="AS164">
            <v>10.462999999999999</v>
          </cell>
          <cell r="AT164">
            <v>2.089</v>
          </cell>
          <cell r="AU164">
            <v>1.228</v>
          </cell>
          <cell r="AV164">
            <v>3.5110000000000001</v>
          </cell>
          <cell r="AW164">
            <v>1.9</v>
          </cell>
        </row>
        <row r="231">
          <cell r="G231">
            <v>1980</v>
          </cell>
          <cell r="H231">
            <v>1981</v>
          </cell>
          <cell r="I231">
            <v>1982</v>
          </cell>
          <cell r="J231">
            <v>1983</v>
          </cell>
          <cell r="K231">
            <v>1984</v>
          </cell>
          <cell r="L231">
            <v>1985</v>
          </cell>
          <cell r="M231">
            <v>1986</v>
          </cell>
          <cell r="N231">
            <v>1987</v>
          </cell>
          <cell r="O231">
            <v>1988</v>
          </cell>
          <cell r="P231">
            <v>1989</v>
          </cell>
          <cell r="Q231">
            <v>1990</v>
          </cell>
          <cell r="R231">
            <v>1991</v>
          </cell>
          <cell r="S231">
            <v>1992</v>
          </cell>
          <cell r="T231">
            <v>1993</v>
          </cell>
          <cell r="U231">
            <v>1994</v>
          </cell>
          <cell r="V231">
            <v>1995</v>
          </cell>
          <cell r="W231">
            <v>1996</v>
          </cell>
          <cell r="X231">
            <v>1997</v>
          </cell>
          <cell r="Y231">
            <v>1998</v>
          </cell>
          <cell r="Z231">
            <v>1999</v>
          </cell>
          <cell r="AA231">
            <v>2000</v>
          </cell>
          <cell r="AB231">
            <v>2001</v>
          </cell>
          <cell r="AC231">
            <v>2002</v>
          </cell>
          <cell r="AD231">
            <v>2003</v>
          </cell>
          <cell r="AE231">
            <v>2004</v>
          </cell>
          <cell r="AF231">
            <v>2005</v>
          </cell>
          <cell r="AG231">
            <v>2006</v>
          </cell>
          <cell r="AH231">
            <v>2007</v>
          </cell>
          <cell r="AI231">
            <v>2008</v>
          </cell>
          <cell r="AJ231">
            <v>2009</v>
          </cell>
          <cell r="AK231">
            <v>2010</v>
          </cell>
          <cell r="AL231">
            <v>2011</v>
          </cell>
          <cell r="AM231">
            <v>2012</v>
          </cell>
          <cell r="AN231">
            <v>2013</v>
          </cell>
          <cell r="AO231">
            <v>2014</v>
          </cell>
          <cell r="AP231">
            <v>2015</v>
          </cell>
          <cell r="AQ231">
            <v>2016</v>
          </cell>
          <cell r="AR231">
            <v>2017</v>
          </cell>
          <cell r="AS231">
            <v>2018</v>
          </cell>
          <cell r="AT231">
            <v>2019</v>
          </cell>
          <cell r="AU231">
            <v>2020</v>
          </cell>
          <cell r="AV231">
            <v>2021</v>
          </cell>
          <cell r="AW231">
            <v>2022</v>
          </cell>
          <cell r="AX231">
            <v>2023</v>
          </cell>
          <cell r="AY231">
            <v>2024</v>
          </cell>
        </row>
        <row r="232">
          <cell r="A232" t="str">
            <v>Corn</v>
          </cell>
          <cell r="B232">
            <v>78.718999999999994</v>
          </cell>
          <cell r="C232">
            <v>84.587999999999994</v>
          </cell>
          <cell r="D232">
            <v>84.328000000000003</v>
          </cell>
          <cell r="E232">
            <v>81.674999999999997</v>
          </cell>
          <cell r="F232">
            <v>81.394000000000005</v>
          </cell>
          <cell r="G232">
            <v>84.043000000000006</v>
          </cell>
          <cell r="H232">
            <v>84.096999999999994</v>
          </cell>
          <cell r="I232">
            <v>81.856999999999999</v>
          </cell>
          <cell r="J232">
            <v>60.207000000000001</v>
          </cell>
          <cell r="K232">
            <v>80.516999999999996</v>
          </cell>
          <cell r="L232">
            <v>83.397999999999996</v>
          </cell>
          <cell r="M232">
            <v>76.58</v>
          </cell>
          <cell r="N232">
            <v>66.2</v>
          </cell>
          <cell r="O232">
            <v>67.716999999999999</v>
          </cell>
          <cell r="P232">
            <v>72.322000000000003</v>
          </cell>
          <cell r="Q232">
            <v>74.165999999999997</v>
          </cell>
          <cell r="R232">
            <v>75.956999999999994</v>
          </cell>
          <cell r="S232">
            <v>79.311000000000007</v>
          </cell>
          <cell r="T232">
            <v>73.239000000000004</v>
          </cell>
          <cell r="U232">
            <v>78.921000000000006</v>
          </cell>
          <cell r="V232">
            <v>71.478999999999999</v>
          </cell>
          <cell r="W232">
            <v>79.228999999999999</v>
          </cell>
          <cell r="X232">
            <v>79.537000000000006</v>
          </cell>
          <cell r="Y232">
            <v>80.165000000000006</v>
          </cell>
          <cell r="Z232">
            <v>77.385999999999996</v>
          </cell>
          <cell r="AA232">
            <v>79.551000000000002</v>
          </cell>
          <cell r="AB232">
            <v>75.701999999999998</v>
          </cell>
          <cell r="AC232">
            <v>78.894000000000005</v>
          </cell>
          <cell r="AD232">
            <v>78.602999999999994</v>
          </cell>
          <cell r="AE232">
            <v>80.929000000000002</v>
          </cell>
          <cell r="AF232">
            <v>81.778999999999996</v>
          </cell>
          <cell r="AG232">
            <v>78.326999999999998</v>
          </cell>
          <cell r="AH232">
            <v>93.527000000000001</v>
          </cell>
          <cell r="AI232">
            <v>85.981999999999999</v>
          </cell>
          <cell r="AJ232">
            <v>86.382000000000005</v>
          </cell>
          <cell r="AK232">
            <v>88.191999999999993</v>
          </cell>
          <cell r="AL232">
            <v>91.936000000000007</v>
          </cell>
          <cell r="AM232">
            <v>97.290999999999997</v>
          </cell>
          <cell r="AN232">
            <v>95.364999999999995</v>
          </cell>
          <cell r="AO232">
            <v>90.596999999999994</v>
          </cell>
          <cell r="AP232">
            <v>88.019000000000005</v>
          </cell>
          <cell r="AQ232">
            <v>94.004000000000005</v>
          </cell>
          <cell r="AR232">
            <v>90.167000000000002</v>
          </cell>
          <cell r="AS232">
            <v>88.820999999999998</v>
          </cell>
          <cell r="AT232">
            <v>89.37</v>
          </cell>
          <cell r="AU232">
            <v>90.432000000000002</v>
          </cell>
          <cell r="AV232">
            <v>92.900999999999996</v>
          </cell>
          <cell r="AW232">
            <v>88.162000000000006</v>
          </cell>
          <cell r="AX232">
            <v>94.641000000000005</v>
          </cell>
          <cell r="AY232">
            <v>90.593999999999994</v>
          </cell>
        </row>
        <row r="233">
          <cell r="A233" t="str">
            <v>Soybean</v>
          </cell>
          <cell r="B233">
            <v>54.59</v>
          </cell>
          <cell r="C233">
            <v>50.268999999999998</v>
          </cell>
          <cell r="D233">
            <v>58.978000000000002</v>
          </cell>
          <cell r="E233">
            <v>64.707999999999998</v>
          </cell>
          <cell r="F233">
            <v>71.411000000000001</v>
          </cell>
          <cell r="G233">
            <v>69.930000000000007</v>
          </cell>
          <cell r="H233">
            <v>67.543000000000006</v>
          </cell>
          <cell r="I233">
            <v>70.884</v>
          </cell>
          <cell r="J233">
            <v>63.779000000000003</v>
          </cell>
          <cell r="K233">
            <v>67.754999999999995</v>
          </cell>
          <cell r="L233">
            <v>63.145000000000003</v>
          </cell>
          <cell r="M233">
            <v>60.405000000000001</v>
          </cell>
          <cell r="N233">
            <v>58.18</v>
          </cell>
          <cell r="O233">
            <v>58.84</v>
          </cell>
          <cell r="P233">
            <v>60.82</v>
          </cell>
          <cell r="Q233">
            <v>57.795000000000002</v>
          </cell>
          <cell r="R233">
            <v>59.18</v>
          </cell>
          <cell r="S233">
            <v>59.18</v>
          </cell>
          <cell r="T233">
            <v>60.085000000000001</v>
          </cell>
          <cell r="U233">
            <v>61.62</v>
          </cell>
          <cell r="V233">
            <v>62.494999999999997</v>
          </cell>
          <cell r="W233">
            <v>64.194999999999993</v>
          </cell>
          <cell r="X233">
            <v>70.004999999999995</v>
          </cell>
          <cell r="Y233">
            <v>72.025000000000006</v>
          </cell>
          <cell r="Z233">
            <v>73.73</v>
          </cell>
          <cell r="AA233">
            <v>74.266000000000005</v>
          </cell>
          <cell r="AB233">
            <v>74.075000000000003</v>
          </cell>
          <cell r="AC233">
            <v>73.962999999999994</v>
          </cell>
          <cell r="AD233">
            <v>73.403999999999996</v>
          </cell>
          <cell r="AE233">
            <v>75.207999999999998</v>
          </cell>
          <cell r="AF233">
            <v>72.031999999999996</v>
          </cell>
          <cell r="AG233">
            <v>75.522000000000006</v>
          </cell>
          <cell r="AH233">
            <v>64.741</v>
          </cell>
          <cell r="AI233">
            <v>75.718000000000004</v>
          </cell>
          <cell r="AJ233">
            <v>77.450999999999993</v>
          </cell>
          <cell r="AK233">
            <v>77.403999999999996</v>
          </cell>
          <cell r="AL233">
            <v>75.046000000000006</v>
          </cell>
          <cell r="AM233">
            <v>77.197999999999993</v>
          </cell>
          <cell r="AN233">
            <v>76.84</v>
          </cell>
          <cell r="AO233">
            <v>83.275999999999996</v>
          </cell>
          <cell r="AP233">
            <v>82.65</v>
          </cell>
          <cell r="AQ233">
            <v>83.453000000000003</v>
          </cell>
          <cell r="AR233">
            <v>90.162000000000006</v>
          </cell>
          <cell r="AS233">
            <v>89.167000000000002</v>
          </cell>
          <cell r="AT233">
            <v>76.099999999999994</v>
          </cell>
          <cell r="AU233">
            <v>83.353999999999999</v>
          </cell>
          <cell r="AV233">
            <v>87.194999999999993</v>
          </cell>
          <cell r="AW233">
            <v>87.45</v>
          </cell>
          <cell r="AX233">
            <v>83.6</v>
          </cell>
          <cell r="AY233">
            <v>87.05</v>
          </cell>
        </row>
        <row r="234">
          <cell r="A234" t="str">
            <v>Wheat</v>
          </cell>
          <cell r="B234">
            <v>80.394999999999996</v>
          </cell>
          <cell r="C234">
            <v>75.41</v>
          </cell>
          <cell r="D234">
            <v>65.989000000000004</v>
          </cell>
          <cell r="E234">
            <v>71.424000000000007</v>
          </cell>
          <cell r="F234">
            <v>80.787999999999997</v>
          </cell>
          <cell r="G234">
            <v>88.251000000000005</v>
          </cell>
          <cell r="H234">
            <v>86.231999999999999</v>
          </cell>
          <cell r="I234">
            <v>76.418999999999997</v>
          </cell>
          <cell r="J234">
            <v>79.212999999999994</v>
          </cell>
          <cell r="K234">
            <v>75.534999999999997</v>
          </cell>
          <cell r="L234">
            <v>71.998000000000005</v>
          </cell>
          <cell r="M234">
            <v>65.828999999999994</v>
          </cell>
          <cell r="N234">
            <v>65.528999999999996</v>
          </cell>
          <cell r="O234">
            <v>76.614999999999995</v>
          </cell>
          <cell r="P234">
            <v>77.040999999999997</v>
          </cell>
          <cell r="Q234">
            <v>69.881</v>
          </cell>
          <cell r="R234">
            <v>72.218999999999994</v>
          </cell>
          <cell r="S234">
            <v>72.168000000000006</v>
          </cell>
          <cell r="T234">
            <v>70.349000000000004</v>
          </cell>
          <cell r="U234">
            <v>69.031000000000006</v>
          </cell>
          <cell r="V234">
            <v>75.105000000000004</v>
          </cell>
          <cell r="W234">
            <v>70.412000000000006</v>
          </cell>
          <cell r="X234">
            <v>65.820999999999998</v>
          </cell>
          <cell r="Y234">
            <v>62.664000000000001</v>
          </cell>
          <cell r="Z234">
            <v>62.548999999999999</v>
          </cell>
          <cell r="AA234">
            <v>59.432000000000002</v>
          </cell>
          <cell r="AB234">
            <v>60.317999999999998</v>
          </cell>
          <cell r="AC234">
            <v>62.140999999999998</v>
          </cell>
          <cell r="AD234">
            <v>59.643999999999998</v>
          </cell>
          <cell r="AE234">
            <v>57.213999999999999</v>
          </cell>
          <cell r="AF234">
            <v>57.334000000000003</v>
          </cell>
          <cell r="AG234">
            <v>60.46</v>
          </cell>
          <cell r="AH234">
            <v>63.616999999999997</v>
          </cell>
          <cell r="AI234">
            <v>59.017000000000003</v>
          </cell>
          <cell r="AJ234">
            <v>52.62</v>
          </cell>
          <cell r="AK234">
            <v>54.277000000000001</v>
          </cell>
          <cell r="AL234">
            <v>55.293999999999997</v>
          </cell>
          <cell r="AM234">
            <v>56.235999999999997</v>
          </cell>
          <cell r="AN234">
            <v>56.841000000000001</v>
          </cell>
          <cell r="AO234">
            <v>54.999000000000002</v>
          </cell>
          <cell r="AP234">
            <v>50.116</v>
          </cell>
          <cell r="AQ234">
            <v>46.052</v>
          </cell>
          <cell r="AR234">
            <v>47.814999999999998</v>
          </cell>
          <cell r="AS234">
            <v>45.484999999999999</v>
          </cell>
          <cell r="AT234">
            <v>44.45</v>
          </cell>
          <cell r="AU234">
            <v>46.703000000000003</v>
          </cell>
          <cell r="AV234">
            <v>47.703000000000003</v>
          </cell>
          <cell r="AW234">
            <v>47.091999999999999</v>
          </cell>
          <cell r="AX234">
            <v>49.9</v>
          </cell>
          <cell r="AY234">
            <v>47.497999999999998</v>
          </cell>
        </row>
      </sheetData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7VQWVWUZO2KFBZGAICHUXWMDW7">
      <xxl21:absoluteUrl r:id="rId2"/>
    </xxl21:alternateUrls>
    <sheetNames>
      <sheetName val="RFS Data"/>
      <sheetName val="RIN Summary"/>
      <sheetName val="Monthly RIN Summary"/>
      <sheetName val="Monthly Gallon Summary"/>
      <sheetName val="Qtrly Gallon Summary"/>
      <sheetName val="Production Summary"/>
      <sheetName val="D3 Gallon Forecast"/>
      <sheetName val="Monthly D3 Gallon Data"/>
      <sheetName val="D3 RIN Forecast"/>
      <sheetName val="Monthly D3 RIN Data"/>
      <sheetName val="D4 Gallon Forecast"/>
      <sheetName val="Monthly D4 Gallon Data"/>
      <sheetName val="D4 RIN Forecast"/>
      <sheetName val="Monthly D4 RIN Data"/>
      <sheetName val="D5 Gallon Forecast"/>
      <sheetName val="Monthly D5 Gallon Data"/>
      <sheetName val="D5 RIN Forecast"/>
      <sheetName val="Monthly D5 RIN Data"/>
      <sheetName val="D6 Gallon Forecast"/>
      <sheetName val="Monthly D6 Gallon Data"/>
      <sheetName val="D6 RIN Forecast"/>
      <sheetName val="Monthly D6 RIN Data"/>
      <sheetName val="D7 Gallon Forecast"/>
      <sheetName val="Monthly D7 Gallon Data"/>
      <sheetName val="D7 RIN Forecast"/>
      <sheetName val="Monthly D7 RIN Data"/>
      <sheetName val="Chart1"/>
      <sheetName val="Chart2"/>
      <sheetName val="Chart3"/>
      <sheetName val="Chart4"/>
      <sheetName val="Chart5"/>
      <sheetName val="Chart6"/>
      <sheetName val="USBD Impor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09">
          <cell r="D109">
            <v>12986723082</v>
          </cell>
          <cell r="E109">
            <v>13098970936</v>
          </cell>
          <cell r="F109">
            <v>14021921395</v>
          </cell>
          <cell r="G109">
            <v>14393318940</v>
          </cell>
          <cell r="H109">
            <v>14724613295</v>
          </cell>
          <cell r="I109">
            <v>14864220246</v>
          </cell>
          <cell r="J109">
            <v>14967243350</v>
          </cell>
          <cell r="K109">
            <v>14730393612</v>
          </cell>
          <cell r="L109">
            <v>12857192617</v>
          </cell>
          <cell r="M109">
            <v>14123603899</v>
          </cell>
          <cell r="N109">
            <v>14423503830</v>
          </cell>
          <cell r="O109">
            <v>14678741531</v>
          </cell>
        </row>
        <row r="110">
          <cell r="D110">
            <v>-4.5602943563834319E-2</v>
          </cell>
          <cell r="E110">
            <v>0.10931941659522582</v>
          </cell>
          <cell r="F110">
            <v>9.7662471066369605E-2</v>
          </cell>
          <cell r="G110">
            <v>8.4832309337993905E-2</v>
          </cell>
          <cell r="H110">
            <v>4.0527828596107263E-2</v>
          </cell>
          <cell r="I110">
            <v>1.8301449564931849E-2</v>
          </cell>
          <cell r="J110">
            <v>-1.2165415738186858E-2</v>
          </cell>
          <cell r="K110">
            <v>5.5829172237772173E-2</v>
          </cell>
          <cell r="L110">
            <v>7.1235264762524064E-2</v>
          </cell>
          <cell r="M110">
            <v>0.10766851467458483</v>
          </cell>
          <cell r="N110">
            <v>-6.9915036679650822E-3</v>
          </cell>
          <cell r="O110">
            <v>2.7522573222658275E-2</v>
          </cell>
        </row>
        <row r="112">
          <cell r="D112">
            <v>2012</v>
          </cell>
          <cell r="E112">
            <v>2013</v>
          </cell>
          <cell r="F112">
            <v>2014</v>
          </cell>
          <cell r="G112">
            <v>2015</v>
          </cell>
          <cell r="H112">
            <v>2016</v>
          </cell>
          <cell r="I112">
            <v>2017</v>
          </cell>
          <cell r="J112">
            <v>2018</v>
          </cell>
          <cell r="K112">
            <v>2019</v>
          </cell>
          <cell r="L112">
            <v>2020</v>
          </cell>
          <cell r="M112">
            <v>2021</v>
          </cell>
          <cell r="N112">
            <v>2022</v>
          </cell>
          <cell r="O112">
            <v>2023</v>
          </cell>
        </row>
        <row r="113">
          <cell r="D113">
            <v>1178481937</v>
          </cell>
          <cell r="E113">
            <v>1028160966</v>
          </cell>
          <cell r="F113">
            <v>1150184079</v>
          </cell>
          <cell r="G113">
            <v>1192708203</v>
          </cell>
          <cell r="H113">
            <v>1215577025</v>
          </cell>
          <cell r="I113">
            <v>1238395770</v>
          </cell>
          <cell r="J113">
            <v>1255494453</v>
          </cell>
          <cell r="K113">
            <v>1189779457</v>
          </cell>
          <cell r="L113">
            <v>1238303796</v>
          </cell>
          <cell r="M113">
            <v>1072581886</v>
          </cell>
          <cell r="N113">
            <v>1206153322</v>
          </cell>
          <cell r="O113">
            <v>1200969763</v>
          </cell>
          <cell r="Q113">
            <v>1243974760</v>
          </cell>
          <cell r="R113">
            <v>1196145200.9871042</v>
          </cell>
          <cell r="S113">
            <v>1214606795.950866</v>
          </cell>
          <cell r="T113">
            <v>1223799902.5219884</v>
          </cell>
          <cell r="U113">
            <v>1234839300.0865631</v>
          </cell>
          <cell r="V113">
            <v>1247809266.1437976</v>
          </cell>
          <cell r="W113">
            <v>1254034520.3520756</v>
          </cell>
          <cell r="X113">
            <v>1265866883.0401263</v>
          </cell>
          <cell r="Y113">
            <v>1276370264.5011213</v>
          </cell>
          <cell r="Z113">
            <v>1287133143.9135785</v>
          </cell>
          <cell r="AA113">
            <v>1297842693.164597</v>
          </cell>
          <cell r="AB113">
            <v>1308098567.8588519</v>
          </cell>
          <cell r="AC113">
            <v>1319168131.7649403</v>
          </cell>
          <cell r="AD113">
            <v>1330085837.1825626</v>
          </cell>
          <cell r="AE113">
            <v>1341087616.3256948</v>
          </cell>
          <cell r="AF113">
            <v>1352139241.7129109</v>
          </cell>
          <cell r="AG113">
            <v>1363261341.1963582</v>
          </cell>
          <cell r="AH113">
            <v>6.7115266214183844E-3</v>
          </cell>
          <cell r="AI113">
            <v>-4.2975954262637339E-3</v>
          </cell>
          <cell r="AJ113">
            <v>1306171212.4912474</v>
          </cell>
        </row>
        <row r="114">
          <cell r="D114">
            <v>1079500947</v>
          </cell>
          <cell r="E114">
            <v>939513797</v>
          </cell>
          <cell r="F114">
            <v>1020555812</v>
          </cell>
          <cell r="G114">
            <v>1077497118</v>
          </cell>
          <cell r="H114">
            <v>1162516905</v>
          </cell>
          <cell r="I114">
            <v>1130343456</v>
          </cell>
          <cell r="J114">
            <v>1098731054</v>
          </cell>
          <cell r="K114">
            <v>1132553957</v>
          </cell>
          <cell r="L114">
            <v>1141726932</v>
          </cell>
          <cell r="M114">
            <v>889096390</v>
          </cell>
          <cell r="N114">
            <v>1065448384</v>
          </cell>
          <cell r="O114">
            <v>1118067955</v>
          </cell>
          <cell r="Q114">
            <v>1119162157</v>
          </cell>
          <cell r="R114">
            <v>1089379233.3984504</v>
          </cell>
          <cell r="S114">
            <v>1123807353.3195639</v>
          </cell>
          <cell r="T114">
            <v>1142520469.0937212</v>
          </cell>
          <cell r="U114">
            <v>1153463921.8251555</v>
          </cell>
          <cell r="V114">
            <v>1148808411.7354293</v>
          </cell>
          <cell r="W114">
            <v>1159893567.2468188</v>
          </cell>
          <cell r="X114">
            <v>1174316608.5581653</v>
          </cell>
          <cell r="Y114">
            <v>1184666411.5629399</v>
          </cell>
          <cell r="Z114">
            <v>1193293342.2317235</v>
          </cell>
          <cell r="AA114">
            <v>1201448540.7449403</v>
          </cell>
          <cell r="AB114">
            <v>1212238805.3268213</v>
          </cell>
          <cell r="AC114">
            <v>1222956982.7725089</v>
          </cell>
          <cell r="AD114">
            <v>1232919878.5131936</v>
          </cell>
          <cell r="AE114">
            <v>1242802671.2564876</v>
          </cell>
          <cell r="AF114">
            <v>1252943712.2242677</v>
          </cell>
          <cell r="AG114">
            <v>1263492148.0484619</v>
          </cell>
          <cell r="AH114">
            <v>-6.9029055146994533E-2</v>
          </cell>
          <cell r="AI114">
            <v>4.9387254971893668E-2</v>
          </cell>
          <cell r="AJ114">
            <v>1201060502.7717502</v>
          </cell>
        </row>
        <row r="115">
          <cell r="D115">
            <v>1136870708</v>
          </cell>
          <cell r="E115">
            <v>1034306785</v>
          </cell>
          <cell r="F115">
            <v>1147001684</v>
          </cell>
          <cell r="G115">
            <v>1200977243</v>
          </cell>
          <cell r="H115">
            <v>1221790061</v>
          </cell>
          <cell r="I115">
            <v>1262859797</v>
          </cell>
          <cell r="J115">
            <v>1221028438</v>
          </cell>
          <cell r="K115">
            <v>1184062717</v>
          </cell>
          <cell r="L115">
            <v>1112164188</v>
          </cell>
          <cell r="M115">
            <v>1175862799</v>
          </cell>
          <cell r="N115">
            <v>1259985238</v>
          </cell>
          <cell r="O115">
            <v>1206945599</v>
          </cell>
          <cell r="Q115">
            <v>1213323826</v>
          </cell>
          <cell r="R115">
            <v>1219224546.3377512</v>
          </cell>
          <cell r="S115">
            <v>1221464360.0821724</v>
          </cell>
          <cell r="T115">
            <v>1221212131.4094555</v>
          </cell>
          <cell r="U115">
            <v>1230499309.7264981</v>
          </cell>
          <cell r="V115">
            <v>1246249488.5299411</v>
          </cell>
          <cell r="W115">
            <v>1258431670.8241973</v>
          </cell>
          <cell r="X115">
            <v>1266434142.13569</v>
          </cell>
          <cell r="Y115">
            <v>1275648040.7507567</v>
          </cell>
          <cell r="Z115">
            <v>1286793351.5841703</v>
          </cell>
          <cell r="AA115">
            <v>1298322908.6268451</v>
          </cell>
          <cell r="AB115">
            <v>1308996963.4291108</v>
          </cell>
          <cell r="AC115">
            <v>1319349312.1295795</v>
          </cell>
          <cell r="AD115">
            <v>1330187875.0017424</v>
          </cell>
          <cell r="AE115">
            <v>1341358615.7613771</v>
          </cell>
          <cell r="AF115">
            <v>1352535442.6534686</v>
          </cell>
          <cell r="AG115">
            <v>1363640318.2269723</v>
          </cell>
          <cell r="AH115">
            <v>7.9492166466751168E-2</v>
          </cell>
          <cell r="AI115">
            <v>-4.2095444772187074E-2</v>
          </cell>
          <cell r="AJ115">
            <v>1305924314.8330853</v>
          </cell>
        </row>
        <row r="116">
          <cell r="D116">
            <v>1096194768</v>
          </cell>
          <cell r="E116">
            <v>1085559590</v>
          </cell>
          <cell r="F116">
            <v>1175647065</v>
          </cell>
          <cell r="G116">
            <v>1155991715</v>
          </cell>
          <cell r="H116">
            <v>1155665531</v>
          </cell>
          <cell r="I116">
            <v>1161625887</v>
          </cell>
          <cell r="J116">
            <v>1221248344</v>
          </cell>
          <cell r="K116">
            <v>1237246735</v>
          </cell>
          <cell r="L116">
            <v>628050492</v>
          </cell>
          <cell r="M116">
            <v>1121341351</v>
          </cell>
          <cell r="N116">
            <v>1126654731</v>
          </cell>
          <cell r="O116">
            <v>1138611575</v>
          </cell>
          <cell r="Q116">
            <v>1069589312.9666238</v>
          </cell>
          <cell r="R116">
            <v>1138410569.0740483</v>
          </cell>
          <cell r="S116">
            <v>1135800989.0869007</v>
          </cell>
          <cell r="T116">
            <v>1144648333.2074459</v>
          </cell>
          <cell r="U116">
            <v>1151863952.4813418</v>
          </cell>
          <cell r="V116">
            <v>1151253673.9335489</v>
          </cell>
          <cell r="W116">
            <v>1173013271.712188</v>
          </cell>
          <cell r="X116">
            <v>1180074219.8487833</v>
          </cell>
          <cell r="Y116">
            <v>1189145648.0695484</v>
          </cell>
          <cell r="Z116">
            <v>1198254545.0870385</v>
          </cell>
          <cell r="AA116">
            <v>1207754686.2569602</v>
          </cell>
          <cell r="AB116">
            <v>1219336394.7546587</v>
          </cell>
          <cell r="AC116">
            <v>1228820034.43013</v>
          </cell>
          <cell r="AD116">
            <v>1238804506.8371892</v>
          </cell>
          <cell r="AE116">
            <v>1248975345.0337322</v>
          </cell>
          <cell r="AF116">
            <v>1259364681.5076294</v>
          </cell>
          <cell r="AG116">
            <v>1269936617.2345469</v>
          </cell>
          <cell r="AH116">
            <v>-5.6617319004781397E-2</v>
          </cell>
          <cell r="AI116">
            <v>1.0612695860591881E-2</v>
          </cell>
          <cell r="AJ116">
            <v>-0.11846343898745482</v>
          </cell>
        </row>
        <row r="117">
          <cell r="C117">
            <v>1139975440</v>
          </cell>
          <cell r="D117">
            <v>1131920310</v>
          </cell>
          <cell r="E117">
            <v>1140894814</v>
          </cell>
          <cell r="F117">
            <v>1199854519</v>
          </cell>
          <cell r="G117">
            <v>1199765889</v>
          </cell>
          <cell r="H117">
            <v>1234936140</v>
          </cell>
          <cell r="I117">
            <v>1254112020</v>
          </cell>
          <cell r="J117">
            <v>1284250164</v>
          </cell>
          <cell r="K117">
            <v>1276709047</v>
          </cell>
          <cell r="L117">
            <v>835521630</v>
          </cell>
          <cell r="M117">
            <v>1249146048</v>
          </cell>
          <cell r="N117">
            <v>1221667543</v>
          </cell>
          <cell r="Q117">
            <v>1197917175.2483857</v>
          </cell>
          <cell r="R117">
            <v>1248333090.0696595</v>
          </cell>
          <cell r="S117">
            <v>1241551074.5257688</v>
          </cell>
          <cell r="T117">
            <v>1253218815.7164443</v>
          </cell>
          <cell r="U117">
            <v>1259553288.3191586</v>
          </cell>
          <cell r="V117">
            <v>1265609330.4206216</v>
          </cell>
          <cell r="W117">
            <v>1285003080.7448928</v>
          </cell>
          <cell r="X117">
            <v>1292484715.291451</v>
          </cell>
          <cell r="Y117">
            <v>1302921078.5522656</v>
          </cell>
          <cell r="Z117">
            <v>1313095734.1938035</v>
          </cell>
          <cell r="AA117">
            <v>1324061029.5435874</v>
          </cell>
          <cell r="AB117">
            <v>1336042563.8996403</v>
          </cell>
          <cell r="AC117">
            <v>1346491848.2568879</v>
          </cell>
          <cell r="AD117">
            <v>1357554077.3764915</v>
          </cell>
          <cell r="AE117">
            <v>1368743726.7863016</v>
          </cell>
          <cell r="AF117">
            <v>1380142328.6610892</v>
          </cell>
          <cell r="AG117">
            <v>1391630111.3120821</v>
          </cell>
          <cell r="AH117">
            <v>0.10162271097586539</v>
          </cell>
          <cell r="AI117">
            <v>2.6728079326570064E-2</v>
          </cell>
          <cell r="AJ117">
            <v>632408636.69214833</v>
          </cell>
        </row>
        <row r="118">
          <cell r="C118">
            <v>1164385720</v>
          </cell>
          <cell r="D118">
            <v>1085594445</v>
          </cell>
          <cell r="E118">
            <v>1103586859</v>
          </cell>
          <cell r="F118">
            <v>1190780942</v>
          </cell>
          <cell r="G118">
            <v>1238305509</v>
          </cell>
          <cell r="H118">
            <v>1269147590</v>
          </cell>
          <cell r="I118">
            <v>1240909168</v>
          </cell>
          <cell r="J118">
            <v>1247223444</v>
          </cell>
          <cell r="K118">
            <v>1233405028</v>
          </cell>
          <cell r="L118">
            <v>1065260312</v>
          </cell>
          <cell r="M118">
            <v>1253638702</v>
          </cell>
          <cell r="N118">
            <v>1285218955</v>
          </cell>
          <cell r="Q118">
            <v>1251160858.3395586</v>
          </cell>
          <cell r="R118">
            <v>1264949124.8907583</v>
          </cell>
          <cell r="S118">
            <v>1260512618.4610288</v>
          </cell>
          <cell r="T118">
            <v>1263291226.054121</v>
          </cell>
          <cell r="U118">
            <v>1267948043.0083778</v>
          </cell>
          <cell r="V118">
            <v>1287508149.1875315</v>
          </cell>
          <cell r="W118">
            <v>1300571615.6605906</v>
          </cell>
          <cell r="X118">
            <v>1307838086.4442976</v>
          </cell>
          <cell r="Y118">
            <v>1317534735.7844758</v>
          </cell>
          <cell r="Z118">
            <v>1328640157.6861911</v>
          </cell>
          <cell r="AA118">
            <v>1341070948.2033741</v>
          </cell>
          <cell r="AB118">
            <v>1352050294.8970082</v>
          </cell>
          <cell r="AC118">
            <v>1362589450.8851061</v>
          </cell>
          <cell r="AD118">
            <v>1373804135.8609905</v>
          </cell>
          <cell r="AE118">
            <v>1385329112.9757893</v>
          </cell>
          <cell r="AF118">
            <v>1396940994.7926795</v>
          </cell>
          <cell r="AG118">
            <v>1408385376.9856632</v>
          </cell>
          <cell r="AH118">
            <v>1.4824821030372082E-2</v>
          </cell>
          <cell r="AI118">
            <v>-9.5730847667120367E-3</v>
          </cell>
          <cell r="AJ118">
            <v>949077264.67403126</v>
          </cell>
        </row>
        <row r="119">
          <cell r="C119">
            <v>1126250203</v>
          </cell>
          <cell r="D119">
            <v>1057188151</v>
          </cell>
          <cell r="E119">
            <v>1119553179</v>
          </cell>
          <cell r="F119">
            <v>1238378540</v>
          </cell>
          <cell r="G119">
            <v>1226889119</v>
          </cell>
          <cell r="H119">
            <v>1228942159</v>
          </cell>
          <cell r="I119">
            <v>1251971461</v>
          </cell>
          <cell r="J119">
            <v>1347918383</v>
          </cell>
          <cell r="K119">
            <v>1312351700</v>
          </cell>
          <cell r="L119">
            <v>1169002095</v>
          </cell>
          <cell r="M119">
            <v>1272912460</v>
          </cell>
          <cell r="N119">
            <v>1204369135</v>
          </cell>
          <cell r="Q119">
            <v>1283619502.2302973</v>
          </cell>
          <cell r="R119">
            <v>1282406776.6758394</v>
          </cell>
          <cell r="S119">
            <v>1277513148.0246246</v>
          </cell>
          <cell r="T119">
            <v>1300159760.4197965</v>
          </cell>
          <cell r="U119">
            <v>1313137721.0351155</v>
          </cell>
          <cell r="V119">
            <v>1317915691.2210374</v>
          </cell>
          <cell r="W119">
            <v>1330691224.8446822</v>
          </cell>
          <cell r="X119">
            <v>1340552509.1005888</v>
          </cell>
          <cell r="Y119">
            <v>1353470306.2484343</v>
          </cell>
          <cell r="Z119">
            <v>1364384092.6138294</v>
          </cell>
          <cell r="AA119">
            <v>1374878305.6925101</v>
          </cell>
          <cell r="AB119">
            <v>1386554570.2998781</v>
          </cell>
          <cell r="AC119">
            <v>1397992192.510375</v>
          </cell>
          <cell r="AD119">
            <v>1409757724.5158777</v>
          </cell>
          <cell r="AE119">
            <v>1421286147.0551031</v>
          </cell>
          <cell r="AF119">
            <v>1432941490.2448666</v>
          </cell>
          <cell r="AG119">
            <v>1444835222.1960657</v>
          </cell>
          <cell r="AH119">
            <v>-2.4870481479624118E-3</v>
          </cell>
          <cell r="AI119">
            <v>5.4286103902853711E-2</v>
          </cell>
          <cell r="AJ119">
            <v>1113229905.0507901</v>
          </cell>
        </row>
        <row r="120">
          <cell r="C120">
            <v>1165619176</v>
          </cell>
          <cell r="D120">
            <v>1095988419</v>
          </cell>
          <cell r="E120">
            <v>1102723346</v>
          </cell>
          <cell r="F120">
            <v>1180098156</v>
          </cell>
          <cell r="G120">
            <v>1207198849</v>
          </cell>
          <cell r="H120">
            <v>1302210348</v>
          </cell>
          <cell r="I120">
            <v>1296498464</v>
          </cell>
          <cell r="J120">
            <v>1339874231</v>
          </cell>
          <cell r="K120">
            <v>1243671089</v>
          </cell>
          <cell r="L120">
            <v>1124709247</v>
          </cell>
          <cell r="M120">
            <v>1211315327</v>
          </cell>
          <cell r="N120">
            <v>1265634580</v>
          </cell>
          <cell r="Q120">
            <v>1270790316.7773919</v>
          </cell>
          <cell r="R120">
            <v>1276170474.7554383</v>
          </cell>
          <cell r="S120">
            <v>1282422871.645597</v>
          </cell>
          <cell r="T120">
            <v>1293717351.116585</v>
          </cell>
          <cell r="U120">
            <v>1307381259.1002018</v>
          </cell>
          <cell r="V120">
            <v>1312536402.95913</v>
          </cell>
          <cell r="W120">
            <v>1326815727.5593314</v>
          </cell>
          <cell r="X120">
            <v>1337161073.8604503</v>
          </cell>
          <cell r="Y120">
            <v>1348377187.9156466</v>
          </cell>
          <cell r="Z120">
            <v>1359567623.6743991</v>
          </cell>
          <cell r="AA120">
            <v>1370254565.2348077</v>
          </cell>
          <cell r="AB120">
            <v>1382085712.2596855</v>
          </cell>
          <cell r="AC120">
            <v>1393401746.3523846</v>
          </cell>
          <cell r="AD120">
            <v>1404921525.0768213</v>
          </cell>
          <cell r="AE120">
            <v>1416502645.8335118</v>
          </cell>
          <cell r="AF120">
            <v>1428164776.2809083</v>
          </cell>
          <cell r="AG120">
            <v>1440027178.7456164</v>
          </cell>
          <cell r="AH120">
            <v>-7.8653260940511061E-3</v>
          </cell>
          <cell r="AI120">
            <v>-4.6395160916036238E-3</v>
          </cell>
          <cell r="AJ120">
            <v>1176285890.4384549</v>
          </cell>
        </row>
        <row r="121">
          <cell r="P121">
            <v>1212281209</v>
          </cell>
          <cell r="Q121">
            <v>1186312942.7151613</v>
          </cell>
          <cell r="R121">
            <v>1177996359.7696397</v>
          </cell>
          <cell r="S121">
            <v>1177500253.332772</v>
          </cell>
          <cell r="T121">
            <v>1197150283.0346429</v>
          </cell>
          <cell r="U121">
            <v>1208286190.1014123</v>
          </cell>
          <cell r="V121">
            <v>1213902251.5700533</v>
          </cell>
          <cell r="W121">
            <v>1224849473.0646038</v>
          </cell>
          <cell r="X121">
            <v>1234420268.4607348</v>
          </cell>
          <cell r="Y121">
            <v>1246084022.7679493</v>
          </cell>
          <cell r="Z121">
            <v>1256101745.1955736</v>
          </cell>
          <cell r="AA121">
            <v>1265893531.5075929</v>
          </cell>
          <cell r="AB121">
            <v>1276550761.5459652</v>
          </cell>
          <cell r="AC121">
            <v>1287136298.6622467</v>
          </cell>
          <cell r="AD121">
            <v>1297934245.3285139</v>
          </cell>
          <cell r="AE121">
            <v>1308553875.0984704</v>
          </cell>
          <cell r="AF121">
            <v>1319297742.5058067</v>
          </cell>
          <cell r="AG121">
            <v>1330237117.0421755</v>
          </cell>
          <cell r="AH121">
            <v>-6.8746862067623371E-2</v>
          </cell>
          <cell r="AI121">
            <v>5.1084071108018936E-2</v>
          </cell>
        </row>
        <row r="122">
          <cell r="P122">
            <v>1266660329</v>
          </cell>
          <cell r="Q122">
            <v>1253450458.1649749</v>
          </cell>
          <cell r="R122">
            <v>1252971396.8588669</v>
          </cell>
          <cell r="S122">
            <v>1260216314.1408768</v>
          </cell>
          <cell r="T122">
            <v>1277235758.3411937</v>
          </cell>
          <cell r="U122">
            <v>1281233835.5963233</v>
          </cell>
          <cell r="V122">
            <v>1291028236.8802426</v>
          </cell>
          <cell r="W122">
            <v>1304359299.0513141</v>
          </cell>
          <cell r="X122">
            <v>1314857506.6567433</v>
          </cell>
          <cell r="Y122">
            <v>1326053816.6257823</v>
          </cell>
          <cell r="Z122">
            <v>1336046969.1014721</v>
          </cell>
          <cell r="AA122">
            <v>1347272561.8197908</v>
          </cell>
          <cell r="AB122">
            <v>1358801594.7729666</v>
          </cell>
          <cell r="AC122">
            <v>1369948192.6164136</v>
          </cell>
          <cell r="AD122">
            <v>1381232387.500355</v>
          </cell>
          <cell r="AE122">
            <v>1392533708.3344851</v>
          </cell>
          <cell r="AF122">
            <v>1404104094.653182</v>
          </cell>
          <cell r="AG122">
            <v>1415745524.5888703</v>
          </cell>
          <cell r="AH122">
            <v>9.9991653382855539E-2</v>
          </cell>
          <cell r="AI122">
            <v>6.2630296280183018E-2</v>
          </cell>
        </row>
        <row r="123">
          <cell r="P123">
            <v>1190465688</v>
          </cell>
          <cell r="Q123">
            <v>1243799374.9386206</v>
          </cell>
          <cell r="R123">
            <v>1241879198.7950728</v>
          </cell>
          <cell r="S123">
            <v>1235612961.0826952</v>
          </cell>
          <cell r="T123">
            <v>1240168903.6371102</v>
          </cell>
          <cell r="U123">
            <v>1249031474.5023623</v>
          </cell>
          <cell r="V123">
            <v>1267633805.5954182</v>
          </cell>
          <cell r="W123">
            <v>1278045486.6372192</v>
          </cell>
          <cell r="X123">
            <v>1285424056.7831194</v>
          </cell>
          <cell r="Y123">
            <v>1295630330.0665627</v>
          </cell>
          <cell r="Z123">
            <v>1306985650.5564327</v>
          </cell>
          <cell r="AA123">
            <v>1318855359.9732668</v>
          </cell>
          <cell r="AB123">
            <v>1329354781.5568266</v>
          </cell>
          <cell r="AC123">
            <v>1339859440.6785159</v>
          </cell>
          <cell r="AD123">
            <v>1351009498.1812627</v>
          </cell>
          <cell r="AE123">
            <v>1362352147.2186439</v>
          </cell>
          <cell r="AF123">
            <v>1373693085.8835247</v>
          </cell>
          <cell r="AG123">
            <v>1384925993.3949015</v>
          </cell>
          <cell r="AH123"/>
        </row>
        <row r="124">
          <cell r="P124">
            <v>1295403590</v>
          </cell>
          <cell r="Q124">
            <v>1248338089.7071323</v>
          </cell>
          <cell r="R124">
            <v>1267427919.0078831</v>
          </cell>
          <cell r="S124">
            <v>1256006044.5510406</v>
          </cell>
          <cell r="T124">
            <v>1276479941.4601822</v>
          </cell>
          <cell r="U124">
            <v>1287958490.7001324</v>
          </cell>
          <cell r="V124">
            <v>1293294431.9497242</v>
          </cell>
          <cell r="W124">
            <v>1308147988.1041279</v>
          </cell>
          <cell r="X124">
            <v>1316459230.9116707</v>
          </cell>
          <cell r="Y124">
            <v>1328846964.3347816</v>
          </cell>
          <cell r="Z124">
            <v>1339567598.9304276</v>
          </cell>
          <cell r="AA124">
            <v>1350136366.9379692</v>
          </cell>
          <cell r="AB124">
            <v>1361787903.4284554</v>
          </cell>
          <cell r="AC124">
            <v>1372769992.4968739</v>
          </cell>
          <cell r="AD124">
            <v>1384304269.9235592</v>
          </cell>
          <cell r="AE124">
            <v>1395662706.3583336</v>
          </cell>
          <cell r="AF124">
            <v>1407152794.8085136</v>
          </cell>
          <cell r="AG124">
            <v>1418832107.617403</v>
          </cell>
          <cell r="AH124"/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ZMC5MPRCYSLJDKW3D7RP7WK5CX">
      <xxl21:absoluteUrl r:id="rId2"/>
    </xxl21:alternateUrls>
    <sheetNames>
      <sheetName val="Corn Grind Forecast for Co-Prod"/>
      <sheetName val="Co-Products Production"/>
      <sheetName val="Ethanol Balance Sheet"/>
      <sheetName val="Chart2"/>
      <sheetName val="Monthly Ethanol Data"/>
      <sheetName val="Weekly Ethanol Production"/>
      <sheetName val="NASS Data"/>
      <sheetName val="Corn Oil"/>
      <sheetName val="Corn Grind"/>
      <sheetName val="Weekly Ethanol Data"/>
      <sheetName val="Corn Gluten Meal Balance Sheet"/>
      <sheetName val="DDG Balance Sheet"/>
      <sheetName val="Corn Gluten Feed Balance Sheet"/>
      <sheetName val="Template"/>
    </sheetNames>
    <sheetDataSet>
      <sheetData sheetId="0"/>
      <sheetData sheetId="1"/>
      <sheetData sheetId="2">
        <row r="113">
          <cell r="AB113">
            <v>407.96299999999997</v>
          </cell>
          <cell r="AC113">
            <v>406.30600000000004</v>
          </cell>
          <cell r="AD113">
            <v>412.15800000000002</v>
          </cell>
          <cell r="AE113">
            <v>383.27299999999997</v>
          </cell>
        </row>
        <row r="114">
          <cell r="AB114">
            <v>433.83</v>
          </cell>
          <cell r="AC114">
            <v>431.99099999999999</v>
          </cell>
          <cell r="AD114">
            <v>464.66099999999994</v>
          </cell>
          <cell r="AE114">
            <v>448.61599999999999</v>
          </cell>
        </row>
        <row r="115">
          <cell r="AB115">
            <v>461.17699999999996</v>
          </cell>
          <cell r="AC115">
            <v>432.51900000000001</v>
          </cell>
          <cell r="AD115">
            <v>467.91300000000001</v>
          </cell>
          <cell r="AE115">
            <v>450.53500000000003</v>
          </cell>
        </row>
        <row r="116">
          <cell r="AB116">
            <v>478.41300000000001</v>
          </cell>
          <cell r="AC116">
            <v>429.49799999999999</v>
          </cell>
          <cell r="AD116">
            <v>474.88</v>
          </cell>
          <cell r="AE116">
            <v>425.78800000000001</v>
          </cell>
        </row>
        <row r="117">
          <cell r="AB117">
            <v>465.96800000000002</v>
          </cell>
          <cell r="AC117">
            <v>403.82599999999996</v>
          </cell>
          <cell r="AD117">
            <v>455.42499999999995</v>
          </cell>
          <cell r="AE117">
            <v>440.96100000000001</v>
          </cell>
        </row>
        <row r="118">
          <cell r="AB118">
            <v>429.57900000000001</v>
          </cell>
          <cell r="AC118">
            <v>336.02199999999999</v>
          </cell>
          <cell r="AD118">
            <v>412.06100000000004</v>
          </cell>
          <cell r="AE118">
            <v>398.75299999999999</v>
          </cell>
        </row>
        <row r="119">
          <cell r="AB119">
            <v>401.15799999999996</v>
          </cell>
          <cell r="AC119">
            <v>420.84899999999999</v>
          </cell>
          <cell r="AD119">
            <v>448.66299999999995</v>
          </cell>
          <cell r="AE119">
            <v>436.13599999999997</v>
          </cell>
        </row>
        <row r="120">
          <cell r="AB120">
            <v>258.22199999999998</v>
          </cell>
          <cell r="AC120">
            <v>448.22200000000004</v>
          </cell>
          <cell r="AD120">
            <v>420.839</v>
          </cell>
          <cell r="AE120">
            <v>414.05900000000003</v>
          </cell>
        </row>
        <row r="121">
          <cell r="AB121">
            <v>297.16800000000001</v>
          </cell>
          <cell r="AC121">
            <v>442.03800000000001</v>
          </cell>
          <cell r="AD121">
            <v>449.072</v>
          </cell>
          <cell r="AE121">
            <v>439.01100000000002</v>
          </cell>
        </row>
        <row r="122">
          <cell r="AB122">
            <v>382.65600000000001</v>
          </cell>
          <cell r="AC122">
            <v>448.702</v>
          </cell>
          <cell r="AD122">
            <v>439.94300000000004</v>
          </cell>
          <cell r="AE122">
            <v>442.072</v>
          </cell>
        </row>
        <row r="123">
          <cell r="AB123">
            <v>418.87199999999996</v>
          </cell>
          <cell r="AC123">
            <v>468.09700000000004</v>
          </cell>
          <cell r="AD123">
            <v>441.90899999999999</v>
          </cell>
          <cell r="AE123">
            <v>455.24100000000004</v>
          </cell>
        </row>
        <row r="124">
          <cell r="AB124">
            <v>411.34699999999998</v>
          </cell>
          <cell r="AC124">
            <v>475.23599999999999</v>
          </cell>
          <cell r="AD124">
            <v>430.30099999999999</v>
          </cell>
          <cell r="AE124">
            <v>441.69600000000003</v>
          </cell>
        </row>
        <row r="125">
          <cell r="AC125">
            <v>5143.3059999999996</v>
          </cell>
          <cell r="AD125">
            <v>5317.8250000000007</v>
          </cell>
          <cell r="AE125">
            <v>5176.1409999999996</v>
          </cell>
          <cell r="AF125">
            <v>5470.77</v>
          </cell>
        </row>
        <row r="161">
          <cell r="Y161">
            <v>4.5178571428571432</v>
          </cell>
          <cell r="Z161">
            <v>4.2696428571428573</v>
          </cell>
          <cell r="AA161">
            <v>7.6607142857142856</v>
          </cell>
          <cell r="AB161">
            <v>9.1553571428571434</v>
          </cell>
          <cell r="AC161">
            <v>1.4285714285714286</v>
          </cell>
          <cell r="AD161">
            <v>0.48041071428571425</v>
          </cell>
          <cell r="AE161">
            <v>6.0882678571428572</v>
          </cell>
          <cell r="AF161">
            <v>2.9189464285714286</v>
          </cell>
          <cell r="AG161">
            <v>1.9587857142857139</v>
          </cell>
        </row>
        <row r="162">
          <cell r="X162">
            <v>8.3696428571428569</v>
          </cell>
          <cell r="Y162">
            <v>8.0696428571428562</v>
          </cell>
          <cell r="Z162">
            <v>4.3196428571428571</v>
          </cell>
          <cell r="AA162">
            <v>8.1928571428571431</v>
          </cell>
          <cell r="AB162">
            <v>7.2392857142857148</v>
          </cell>
          <cell r="AC162">
            <v>1.4285714285714286</v>
          </cell>
          <cell r="AD162">
            <v>1.2366428571428572</v>
          </cell>
          <cell r="AE162">
            <v>5.8093750000000002</v>
          </cell>
          <cell r="AF162">
            <v>2.07775</v>
          </cell>
          <cell r="AG162">
            <v>3.4850024214285709</v>
          </cell>
        </row>
        <row r="163">
          <cell r="X163">
            <v>10.026785714285714</v>
          </cell>
          <cell r="Y163">
            <v>8.7750000000000004</v>
          </cell>
          <cell r="Z163">
            <v>5.1196428571428569</v>
          </cell>
          <cell r="AA163">
            <v>9.4892857142857139</v>
          </cell>
          <cell r="AB163">
            <v>7.2214285714285715</v>
          </cell>
          <cell r="AC163">
            <v>1.3392857142857142</v>
          </cell>
          <cell r="AD163">
            <v>2.7690000000000001</v>
          </cell>
          <cell r="AE163">
            <v>5.1971249999999998</v>
          </cell>
          <cell r="AF163">
            <v>1.399142857142857</v>
          </cell>
          <cell r="AG163">
            <v>4.8836785714285709</v>
          </cell>
        </row>
        <row r="164">
          <cell r="X164">
            <v>13.6</v>
          </cell>
          <cell r="Y164">
            <v>9.6821428571428569</v>
          </cell>
          <cell r="Z164">
            <v>4.0982142857142856</v>
          </cell>
          <cell r="AA164">
            <v>5.4375</v>
          </cell>
          <cell r="AB164">
            <v>9.5374999999999996</v>
          </cell>
          <cell r="AC164">
            <v>1.25</v>
          </cell>
          <cell r="AD164">
            <v>2.7247678571428575</v>
          </cell>
          <cell r="AE164">
            <v>5.5036785714285728</v>
          </cell>
          <cell r="AF164">
            <v>0.85575000000000001</v>
          </cell>
          <cell r="AG164">
            <v>6.6448749999999999</v>
          </cell>
        </row>
        <row r="165">
          <cell r="X165">
            <v>12.391071428571429</v>
          </cell>
          <cell r="Y165">
            <v>11.707142857142857</v>
          </cell>
          <cell r="Z165">
            <v>4.9363227479101672</v>
          </cell>
          <cell r="AA165">
            <v>8.7196428571428566</v>
          </cell>
          <cell r="AB165">
            <v>8.8696428571428569</v>
          </cell>
          <cell r="AC165">
            <v>1.1607142857142858</v>
          </cell>
          <cell r="AD165">
            <v>2.48</v>
          </cell>
          <cell r="AE165">
            <v>4.721660714285715</v>
          </cell>
          <cell r="AF165">
            <v>1.3554642857142858</v>
          </cell>
          <cell r="AG165">
            <v>6.6964285714285712</v>
          </cell>
        </row>
        <row r="166">
          <cell r="X166">
            <v>15.569642857142856</v>
          </cell>
          <cell r="Y166">
            <v>11.517857142857142</v>
          </cell>
          <cell r="Z166">
            <v>3.2410714285714284</v>
          </cell>
          <cell r="AA166">
            <v>9.0250000000000004</v>
          </cell>
          <cell r="AB166">
            <v>10.45892857142857</v>
          </cell>
          <cell r="AC166">
            <v>1.0714285714285714</v>
          </cell>
          <cell r="AD166">
            <v>2.3808035714285714</v>
          </cell>
          <cell r="AE166">
            <v>3.7113749999999999</v>
          </cell>
          <cell r="AF166">
            <v>1.6028749999999998</v>
          </cell>
          <cell r="AG166">
            <v>5.959422091567065</v>
          </cell>
        </row>
        <row r="167">
          <cell r="X167">
            <v>18.135714285714286</v>
          </cell>
          <cell r="Y167">
            <v>12.598214285714286</v>
          </cell>
          <cell r="Z167">
            <v>3.9857142857142858</v>
          </cell>
          <cell r="AA167">
            <v>9.2267857142857146</v>
          </cell>
          <cell r="AB167">
            <v>8.2857142857142865</v>
          </cell>
          <cell r="AC167">
            <v>0.7142857142857143</v>
          </cell>
          <cell r="AD167">
            <v>1.7802857142857142</v>
          </cell>
          <cell r="AE167">
            <v>4.3158571428571433</v>
          </cell>
          <cell r="AF167">
            <v>1.62775</v>
          </cell>
          <cell r="AG167">
            <v>5.1840107881700792</v>
          </cell>
        </row>
        <row r="168">
          <cell r="X168">
            <v>13.391071428571429</v>
          </cell>
          <cell r="Y168">
            <v>9.8160714285714299</v>
          </cell>
          <cell r="Z168">
            <v>4.7196428571428566</v>
          </cell>
          <cell r="AA168">
            <v>7.8892857142857142</v>
          </cell>
          <cell r="AB168">
            <v>4.8499999999999996</v>
          </cell>
          <cell r="AC168">
            <v>0.5357142857142857</v>
          </cell>
          <cell r="AD168">
            <v>2.9223750000000002</v>
          </cell>
          <cell r="AE168">
            <v>3.9625357142857141</v>
          </cell>
          <cell r="AF168">
            <v>1.8069285714285714</v>
          </cell>
          <cell r="AG168">
            <v>4.3637082710774848</v>
          </cell>
        </row>
        <row r="169">
          <cell r="X169">
            <v>11.251785714285713</v>
          </cell>
          <cell r="Y169">
            <v>12.3375</v>
          </cell>
          <cell r="Z169">
            <v>6.5964285714285715</v>
          </cell>
          <cell r="AA169">
            <v>9.2428571428571438</v>
          </cell>
          <cell r="AB169">
            <v>3.6553571428571425</v>
          </cell>
          <cell r="AC169">
            <v>0.20555357142857139</v>
          </cell>
          <cell r="AD169">
            <v>4.1456964285714282</v>
          </cell>
          <cell r="AE169">
            <v>4.6003035714285714</v>
          </cell>
          <cell r="AF169">
            <v>1.6261964285714288</v>
          </cell>
          <cell r="AG169">
            <v>4.4119261949372204</v>
          </cell>
        </row>
        <row r="170">
          <cell r="X170">
            <v>10.675000000000001</v>
          </cell>
          <cell r="Y170">
            <v>8.6803571428571438</v>
          </cell>
          <cell r="Z170">
            <v>7.6214285714285719</v>
          </cell>
          <cell r="AA170">
            <v>8.7821428571428566</v>
          </cell>
          <cell r="AB170">
            <v>2.2964285714285717</v>
          </cell>
          <cell r="AC170">
            <v>0.63564285714285707</v>
          </cell>
          <cell r="AD170">
            <v>7.2826071428571435</v>
          </cell>
          <cell r="AE170">
            <v>4.4035535714285707</v>
          </cell>
          <cell r="AF170">
            <v>2.3096249999999996</v>
          </cell>
          <cell r="AG170">
            <v>5.2472348871628371</v>
          </cell>
        </row>
        <row r="171">
          <cell r="X171">
            <v>10.678571428571429</v>
          </cell>
          <cell r="Y171">
            <v>9.5214285714285705</v>
          </cell>
          <cell r="Z171">
            <v>6.2428571428571429</v>
          </cell>
          <cell r="AA171">
            <v>9.7107142857142854</v>
          </cell>
          <cell r="AB171">
            <v>1.6535714285714287</v>
          </cell>
          <cell r="AC171">
            <v>0.57651785714285708</v>
          </cell>
          <cell r="AD171">
            <v>7.4711785714285721</v>
          </cell>
          <cell r="AE171">
            <v>4.5534464285714282</v>
          </cell>
          <cell r="AF171">
            <v>2.4404464285714282</v>
          </cell>
          <cell r="AG171">
            <v>5.1751045042198651</v>
          </cell>
        </row>
        <row r="172">
          <cell r="X172">
            <v>7.7964285714285717</v>
          </cell>
          <cell r="Y172">
            <v>6.6660714285714286</v>
          </cell>
          <cell r="Z172">
            <v>6.1696428571428568</v>
          </cell>
          <cell r="AA172">
            <v>10.919642857142858</v>
          </cell>
          <cell r="AB172">
            <v>1.5178571428571428</v>
          </cell>
          <cell r="AC172">
            <v>0.52712499999999995</v>
          </cell>
          <cell r="AD172">
            <v>7.8845000000000001</v>
          </cell>
          <cell r="AE172">
            <v>4.9194821428571434</v>
          </cell>
          <cell r="AF172">
            <v>2.715125</v>
          </cell>
          <cell r="AG172">
            <v>9.3160527191322213</v>
          </cell>
        </row>
        <row r="257">
          <cell r="B257">
            <v>110.447</v>
          </cell>
          <cell r="C257">
            <v>132.751</v>
          </cell>
          <cell r="D257">
            <v>121.2</v>
          </cell>
          <cell r="E257">
            <v>91.918000000000006</v>
          </cell>
          <cell r="F257">
            <v>114.28959999999999</v>
          </cell>
          <cell r="G257">
            <v>127.1962</v>
          </cell>
          <cell r="H257">
            <v>131.07140000000001</v>
          </cell>
          <cell r="I257">
            <v>144.26220000000001</v>
          </cell>
          <cell r="J257">
            <v>169.90338462</v>
          </cell>
          <cell r="K257">
            <v>225.85937007999999</v>
          </cell>
          <cell r="L257">
            <v>262.47727272999998</v>
          </cell>
          <cell r="M257">
            <v>311.63713208000001</v>
          </cell>
          <cell r="N257">
            <v>364.31281481000002</v>
          </cell>
          <cell r="O257">
            <v>465.91259258999997</v>
          </cell>
          <cell r="P257">
            <v>643.85370581999996</v>
          </cell>
          <cell r="Q257">
            <v>895.40719999999999</v>
          </cell>
          <cell r="R257">
            <v>1060.51</v>
          </cell>
          <cell r="S257">
            <v>1242.6579999999999</v>
          </cell>
          <cell r="T257">
            <v>1265.7280000000001</v>
          </cell>
          <cell r="U257">
            <v>1124.3800000000001</v>
          </cell>
          <cell r="V257">
            <v>1215.751</v>
          </cell>
          <cell r="W257">
            <v>1276.24</v>
          </cell>
          <cell r="X257">
            <v>1300.202</v>
          </cell>
          <cell r="Y257">
            <v>1343.078</v>
          </cell>
          <cell r="Z257">
            <v>1391.347</v>
          </cell>
          <cell r="AA257">
            <v>1370.9970000000001</v>
          </cell>
          <cell r="AB257">
            <v>1302.97</v>
          </cell>
          <cell r="AC257">
            <v>1270.8159999999998</v>
          </cell>
          <cell r="AD257">
            <v>1344.732</v>
          </cell>
          <cell r="AE257">
            <v>1282.424</v>
          </cell>
          <cell r="AF257">
            <v>1347.4659999999999</v>
          </cell>
          <cell r="AG257">
            <v>1383.7559999999999</v>
          </cell>
          <cell r="AH257">
            <v>1336.5426188893425</v>
          </cell>
          <cell r="AI257">
            <v>1325.9059678689036</v>
          </cell>
          <cell r="AJ257">
            <v>1319.8190946503646</v>
          </cell>
          <cell r="AK257">
            <v>1329.7800780644961</v>
          </cell>
          <cell r="AL257">
            <v>1330.6124199096616</v>
          </cell>
          <cell r="AN257">
            <v>1342.6107312466859</v>
          </cell>
          <cell r="AO257">
            <v>1346.3471364531247</v>
          </cell>
          <cell r="AP257">
            <v>1351.7609259441924</v>
          </cell>
          <cell r="AQ257">
            <v>1356.2975584283613</v>
          </cell>
          <cell r="AR257">
            <v>1361.6996842356793</v>
          </cell>
          <cell r="AS257">
            <v>1366.523688257269</v>
          </cell>
          <cell r="AT257">
            <v>1371.5804075623882</v>
          </cell>
          <cell r="AU257">
            <v>1376.80187458308</v>
          </cell>
          <cell r="AV257">
            <v>1382.016456757563</v>
          </cell>
          <cell r="AW257">
            <v>1387.366420080893</v>
          </cell>
          <cell r="AX257">
            <v>1392.6873353712963</v>
          </cell>
          <cell r="AY257">
            <v>1454.4289843984518</v>
          </cell>
          <cell r="AZ257">
            <v>1470.7407570285968</v>
          </cell>
          <cell r="BA257">
            <v>1489.2459648036825</v>
          </cell>
        </row>
        <row r="258">
          <cell r="B258">
            <v>117.923</v>
          </cell>
          <cell r="C258">
            <v>140.17599999999999</v>
          </cell>
          <cell r="D258">
            <v>120.8</v>
          </cell>
          <cell r="E258">
            <v>106.164</v>
          </cell>
          <cell r="F258">
            <v>126.85599999999999</v>
          </cell>
          <cell r="G258">
            <v>134.6386</v>
          </cell>
          <cell r="H258">
            <v>140.37860000000001</v>
          </cell>
          <cell r="I258">
            <v>159.08340000000001</v>
          </cell>
          <cell r="J258">
            <v>175.00765385</v>
          </cell>
          <cell r="K258">
            <v>249.29925197</v>
          </cell>
          <cell r="L258">
            <v>290.30984848000003</v>
          </cell>
          <cell r="M258">
            <v>323.81660376999997</v>
          </cell>
          <cell r="N258">
            <v>386.70666667</v>
          </cell>
          <cell r="O258">
            <v>506.18592593</v>
          </cell>
          <cell r="P258">
            <v>716.21916520000002</v>
          </cell>
          <cell r="Q258">
            <v>874.14606000000003</v>
          </cell>
          <cell r="R258">
            <v>1134.4639999999999</v>
          </cell>
          <cell r="S258">
            <v>1254.8720000000001</v>
          </cell>
          <cell r="T258">
            <v>1303.8440000000001</v>
          </cell>
          <cell r="U258">
            <v>1105.0630000000001</v>
          </cell>
          <cell r="V258">
            <v>1271.144</v>
          </cell>
          <cell r="W258">
            <v>1293.9290000000001</v>
          </cell>
          <cell r="X258">
            <v>1316.279</v>
          </cell>
          <cell r="Y258">
            <v>1371.135</v>
          </cell>
          <cell r="Z258">
            <v>1393.6760000000002</v>
          </cell>
          <cell r="AA258">
            <v>1304.0559999999998</v>
          </cell>
          <cell r="AB258">
            <v>1373.96</v>
          </cell>
          <cell r="AC258">
            <v>1169.3459999999998</v>
          </cell>
          <cell r="AD258">
            <v>1342.3660000000002</v>
          </cell>
          <cell r="AE258">
            <v>1265.502</v>
          </cell>
          <cell r="AF258">
            <v>1370.559</v>
          </cell>
          <cell r="AG258">
            <v>1365.4685309274939</v>
          </cell>
          <cell r="AH258">
            <v>1307.1971912589834</v>
          </cell>
          <cell r="AI258">
            <v>1314.2899152039363</v>
          </cell>
          <cell r="AJ258">
            <v>1314.3710608695728</v>
          </cell>
          <cell r="AK258">
            <v>1319.9039225604181</v>
          </cell>
          <cell r="AL258">
            <v>1314.3575318987082</v>
          </cell>
          <cell r="AN258">
            <v>1330.3540185919887</v>
          </cell>
          <cell r="AO258">
            <v>1334.9627005586697</v>
          </cell>
          <cell r="AP258">
            <v>1338.9428247666656</v>
          </cell>
          <cell r="AQ258">
            <v>1343.1016953122921</v>
          </cell>
          <cell r="AR258">
            <v>1349.310866775083</v>
          </cell>
          <cell r="AS258">
            <v>1353.1285193906465</v>
          </cell>
          <cell r="AT258">
            <v>1358.2448583474775</v>
          </cell>
          <cell r="AU258">
            <v>1362.9945719600044</v>
          </cell>
          <cell r="AV258">
            <v>1368.0628322612415</v>
          </cell>
          <cell r="AW258">
            <v>1373.238964118475</v>
          </cell>
          <cell r="AX258">
            <v>1437.6412478256179</v>
          </cell>
          <cell r="AY258">
            <v>1480.4683073012179</v>
          </cell>
          <cell r="AZ258">
            <v>1504.5039921210341</v>
          </cell>
          <cell r="BA258">
            <v>1532.3868840519301</v>
          </cell>
        </row>
        <row r="259">
          <cell r="B259">
            <v>113.104</v>
          </cell>
          <cell r="C259">
            <v>139.114</v>
          </cell>
          <cell r="D259">
            <v>92.2</v>
          </cell>
          <cell r="E259">
            <v>119.23699999999999</v>
          </cell>
          <cell r="F259">
            <v>120.31359999999999</v>
          </cell>
          <cell r="G259">
            <v>137.78319999999999</v>
          </cell>
          <cell r="H259">
            <v>150.51679999999999</v>
          </cell>
          <cell r="I259">
            <v>161.292</v>
          </cell>
          <cell r="J259">
            <v>179.69157691999999</v>
          </cell>
          <cell r="K259">
            <v>256.52102361999999</v>
          </cell>
          <cell r="L259">
            <v>304.64393939000001</v>
          </cell>
          <cell r="M259">
            <v>332.15426415000002</v>
          </cell>
          <cell r="N259">
            <v>406.45518519000001</v>
          </cell>
          <cell r="O259">
            <v>545.85259258999997</v>
          </cell>
          <cell r="P259">
            <v>818.60914756</v>
          </cell>
          <cell r="Q259">
            <v>910.37657000000002</v>
          </cell>
          <cell r="R259">
            <v>1189.335</v>
          </cell>
          <cell r="S259">
            <v>1257.7940000000001</v>
          </cell>
          <cell r="T259">
            <v>1243.296</v>
          </cell>
          <cell r="U259">
            <v>1191.162</v>
          </cell>
          <cell r="V259">
            <v>1298.856</v>
          </cell>
          <cell r="W259">
            <v>1294.5309999999999</v>
          </cell>
          <cell r="X259">
            <v>1264.796</v>
          </cell>
          <cell r="Y259">
            <v>1353.625</v>
          </cell>
          <cell r="Z259">
            <v>1385.9199999999998</v>
          </cell>
          <cell r="AA259">
            <v>1341.5669999999998</v>
          </cell>
          <cell r="AB259">
            <v>956.548</v>
          </cell>
          <cell r="AC259">
            <v>1311.1090000000002</v>
          </cell>
          <cell r="AD259">
            <v>1318.5740000000003</v>
          </cell>
          <cell r="AE259">
            <v>1289.2059999999999</v>
          </cell>
          <cell r="AF259">
            <v>1350.0420000000001</v>
          </cell>
          <cell r="AG259">
            <v>1345.2436526832753</v>
          </cell>
          <cell r="AH259">
            <v>1317.8542933144231</v>
          </cell>
          <cell r="AI259">
            <v>1305.1980713156136</v>
          </cell>
          <cell r="AJ259">
            <v>1308.6334466856288</v>
          </cell>
          <cell r="AK259">
            <v>1311.7630154960739</v>
          </cell>
          <cell r="AL259">
            <v>1312.153641132875</v>
          </cell>
          <cell r="AN259">
            <v>1325.9531664951269</v>
          </cell>
          <cell r="AO259">
            <v>1330.603448212988</v>
          </cell>
          <cell r="AP259">
            <v>1335.005407776112</v>
          </cell>
          <cell r="AQ259">
            <v>1339.8052529088366</v>
          </cell>
          <cell r="AR259">
            <v>1345.564588956918</v>
          </cell>
          <cell r="AS259">
            <v>1349.7219450175803</v>
          </cell>
          <cell r="AT259">
            <v>1354.7399945371226</v>
          </cell>
          <cell r="AU259">
            <v>1359.7246879647726</v>
          </cell>
          <cell r="AV259">
            <v>1364.8774774684293</v>
          </cell>
          <cell r="AW259">
            <v>1370.0942170918981</v>
          </cell>
          <cell r="AX259">
            <v>1440.5878131798727</v>
          </cell>
          <cell r="AY259">
            <v>1441.797561752413</v>
          </cell>
          <cell r="AZ259">
            <v>1458.9358941696937</v>
          </cell>
          <cell r="BA259">
            <v>1478.4792254619197</v>
          </cell>
        </row>
        <row r="260">
          <cell r="B260">
            <v>116.786</v>
          </cell>
          <cell r="C260">
            <v>120.751</v>
          </cell>
          <cell r="D260">
            <v>61.5</v>
          </cell>
          <cell r="E260">
            <v>111.40300000000001</v>
          </cell>
          <cell r="F260">
            <v>126.2728</v>
          </cell>
          <cell r="G260">
            <v>118.202</v>
          </cell>
          <cell r="H260">
            <v>143.88040000000001</v>
          </cell>
          <cell r="I260">
            <v>165.18960000000001</v>
          </cell>
          <cell r="J260">
            <v>182.63584614999999</v>
          </cell>
          <cell r="K260">
            <v>263.82429134</v>
          </cell>
          <cell r="L260">
            <v>310.11666666999997</v>
          </cell>
          <cell r="M260">
            <v>355.60452830000003</v>
          </cell>
          <cell r="N260">
            <v>445.84977778000001</v>
          </cell>
          <cell r="O260">
            <v>601.54274074</v>
          </cell>
          <cell r="P260">
            <v>870.53205549999996</v>
          </cell>
          <cell r="Q260">
            <v>1028.95921</v>
          </cell>
          <cell r="R260">
            <v>1206.848</v>
          </cell>
          <cell r="S260">
            <v>1263.4169999999999</v>
          </cell>
          <cell r="T260">
            <v>1187.164</v>
          </cell>
          <cell r="U260">
            <v>1220.5219999999999</v>
          </cell>
          <cell r="V260">
            <v>1337.9390000000001</v>
          </cell>
          <cell r="W260">
            <v>1335.39</v>
          </cell>
          <cell r="X260">
            <v>1342.337</v>
          </cell>
          <cell r="Y260">
            <v>1370.6690000000001</v>
          </cell>
          <cell r="Z260">
            <v>1424.479</v>
          </cell>
          <cell r="AA260">
            <v>1361.35</v>
          </cell>
          <cell r="AB260">
            <v>1212.875</v>
          </cell>
          <cell r="AC260">
            <v>1392.0349999999999</v>
          </cell>
          <cell r="AD260">
            <v>1312.153</v>
          </cell>
          <cell r="AE260">
            <v>1339.009</v>
          </cell>
          <cell r="AF260">
            <v>1402.703</v>
          </cell>
        </row>
      </sheetData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3H2NNMB766WZDI6HXLG4EJHMOK">
      <xxl21:absoluteUrl r:id="rId2"/>
    </xxl21:alternateUrls>
    <sheetNames>
      <sheetName val="USDA Comp"/>
      <sheetName val="Long-Term Comparison"/>
      <sheetName val="Sheet2"/>
      <sheetName val="VO CY Balance Sheets"/>
      <sheetName val="VO MY Balance Sheets"/>
      <sheetName val="Soy Complex"/>
      <sheetName val="Soy Complex-old"/>
      <sheetName val="Acreage-Yield Scenario"/>
      <sheetName val="Slaughter"/>
      <sheetName val="Crop Progress"/>
      <sheetName val="Soy Monthly Bal"/>
      <sheetName val="Meal Monthly Bal"/>
      <sheetName val="Meal Domestic Use"/>
      <sheetName val="Protein Meal and Animal Units"/>
      <sheetName val="Meal and Co-Product Dom Use"/>
      <sheetName val="Oil Monthly Bal"/>
      <sheetName val="Oil Domestic Supply"/>
      <sheetName val="Veg Oil Imports"/>
      <sheetName val="Sun Complex"/>
      <sheetName val="Sunflower Meal Monthly Bal"/>
      <sheetName val="Sunflower Oil Monthly Bal"/>
      <sheetName val="Canola USDA Comp"/>
      <sheetName val="Canola Complex"/>
      <sheetName val="Canola State Production"/>
      <sheetName val="Canola Meal Monthly Bal"/>
      <sheetName val="Canola Oil Monthly Bal"/>
      <sheetName val="Cottonseed Complex"/>
      <sheetName val="Peanut Complex"/>
      <sheetName val="Flaxseed Complex"/>
      <sheetName val="Safflower Complex"/>
      <sheetName val="FOG MY Balance Sheet"/>
      <sheetName val="FOG CY Balance Sheet"/>
      <sheetName val="Corn Oil Balance Sheet"/>
      <sheetName val="Distillers' Corn Oil Complex"/>
      <sheetName val="Corn Oil Monthly Bal"/>
      <sheetName val="Palm Complex"/>
      <sheetName val="Copra Complex"/>
      <sheetName val="Meat and Bone Meal Complex"/>
      <sheetName val="Inedible Fat and Oil Bal"/>
      <sheetName val="Tallow Complex"/>
      <sheetName val="Technical Tallow"/>
      <sheetName val="Edible Tallow Complex"/>
      <sheetName val="Inedible Tallow Complex"/>
      <sheetName val="Grease Complex"/>
      <sheetName val="UCO-YG Combined Bal Sheets"/>
      <sheetName val="tblSAFFeedstock"/>
      <sheetName val="DataDepotMetaData"/>
      <sheetName val="Yellow Grease Complex"/>
      <sheetName val="Used Cooking Oil Complex"/>
      <sheetName val="CWG Complex"/>
      <sheetName val="Lard Complex"/>
      <sheetName val="Feather Meal Complex"/>
      <sheetName val="Poultry Fat Non-Bio Use"/>
      <sheetName val="Poultry Fat Bio Use"/>
      <sheetName val="Poultry Byproduct Complex"/>
    </sheetNames>
    <sheetDataSet>
      <sheetData sheetId="0"/>
      <sheetData sheetId="1"/>
      <sheetData sheetId="2"/>
      <sheetData sheetId="3"/>
      <sheetData sheetId="4"/>
      <sheetData sheetId="5">
        <row r="4">
          <cell r="Q4">
            <v>54.59</v>
          </cell>
          <cell r="R4">
            <v>50.268999999999998</v>
          </cell>
          <cell r="S4">
            <v>58.978000000000002</v>
          </cell>
          <cell r="T4">
            <v>64.707999999999998</v>
          </cell>
          <cell r="U4">
            <v>71.411000000000001</v>
          </cell>
          <cell r="V4">
            <v>69.930000000000007</v>
          </cell>
          <cell r="W4">
            <v>67.543000000000006</v>
          </cell>
          <cell r="X4">
            <v>70.884</v>
          </cell>
          <cell r="Y4">
            <v>63.779000000000003</v>
          </cell>
          <cell r="Z4">
            <v>67.754999999999995</v>
          </cell>
          <cell r="AA4">
            <v>63.145000000000003</v>
          </cell>
          <cell r="AB4">
            <v>60.405000000000001</v>
          </cell>
          <cell r="AC4">
            <v>58.18</v>
          </cell>
          <cell r="AD4">
            <v>58.84</v>
          </cell>
          <cell r="AE4">
            <v>60.82</v>
          </cell>
          <cell r="AF4">
            <v>57.795000000000002</v>
          </cell>
          <cell r="AG4">
            <v>59.18</v>
          </cell>
          <cell r="AH4">
            <v>59.18</v>
          </cell>
          <cell r="AI4">
            <v>60.085000000000001</v>
          </cell>
          <cell r="AJ4">
            <v>61.62</v>
          </cell>
          <cell r="AK4">
            <v>62.494999999999997</v>
          </cell>
          <cell r="AL4">
            <v>64.194999999999993</v>
          </cell>
          <cell r="AM4">
            <v>70.004999999999995</v>
          </cell>
          <cell r="AN4">
            <v>72.025000000000006</v>
          </cell>
          <cell r="AO4">
            <v>73.73</v>
          </cell>
          <cell r="AP4">
            <v>74.266000000000005</v>
          </cell>
          <cell r="AQ4">
            <v>74.075000000000003</v>
          </cell>
          <cell r="AR4">
            <v>73.962999999999994</v>
          </cell>
          <cell r="AS4">
            <v>73.403999999999996</v>
          </cell>
          <cell r="AT4">
            <v>75.207999999999998</v>
          </cell>
          <cell r="AU4">
            <v>72.031999999999996</v>
          </cell>
          <cell r="AV4">
            <v>75.522000000000006</v>
          </cell>
          <cell r="AW4">
            <v>64.741</v>
          </cell>
          <cell r="AX4">
            <v>75.718000000000004</v>
          </cell>
          <cell r="AY4">
            <v>77.450999999999993</v>
          </cell>
          <cell r="AZ4">
            <v>77.403999999999996</v>
          </cell>
          <cell r="BA4">
            <v>75.046000000000006</v>
          </cell>
          <cell r="BB4">
            <v>77.197999999999993</v>
          </cell>
          <cell r="BC4">
            <v>76.84</v>
          </cell>
          <cell r="BD4">
            <v>83.275999999999996</v>
          </cell>
          <cell r="BE4">
            <v>82.65</v>
          </cell>
          <cell r="BF4">
            <v>83.453000000000003</v>
          </cell>
          <cell r="BG4">
            <v>90.162000000000006</v>
          </cell>
          <cell r="BH4">
            <v>89.167000000000002</v>
          </cell>
          <cell r="BI4">
            <v>76.099999999999994</v>
          </cell>
          <cell r="BJ4">
            <v>83.353999999999999</v>
          </cell>
          <cell r="BK4">
            <v>87.194999999999993</v>
          </cell>
          <cell r="BL4">
            <v>87.45</v>
          </cell>
          <cell r="BM4">
            <v>83.6</v>
          </cell>
          <cell r="BN4">
            <v>87.05</v>
          </cell>
          <cell r="BO4">
            <v>84.6</v>
          </cell>
          <cell r="BP4">
            <v>86</v>
          </cell>
          <cell r="BQ4">
            <v>89</v>
          </cell>
          <cell r="BR4">
            <v>89</v>
          </cell>
          <cell r="BS4">
            <v>89</v>
          </cell>
          <cell r="BT4">
            <v>90</v>
          </cell>
          <cell r="BU4">
            <v>91</v>
          </cell>
          <cell r="BV4">
            <v>91</v>
          </cell>
          <cell r="BW4">
            <v>91</v>
          </cell>
          <cell r="BX4">
            <v>90.5</v>
          </cell>
          <cell r="BY4">
            <v>91</v>
          </cell>
          <cell r="BZ4">
            <v>100</v>
          </cell>
          <cell r="CA4">
            <v>101</v>
          </cell>
          <cell r="CB4">
            <v>102.5</v>
          </cell>
          <cell r="CC4">
            <v>103</v>
          </cell>
          <cell r="CD4">
            <v>104</v>
          </cell>
          <cell r="CE4">
            <v>105</v>
          </cell>
          <cell r="CF4">
            <v>106</v>
          </cell>
          <cell r="CG4">
            <v>107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ZCKJ3EVBXXORAZCVLKDQSA6KS7">
      <xxl21:absoluteUrl r:id="rId2"/>
    </xxl21:alternateUrls>
    <sheetNames>
      <sheetName val="Export Sales Data"/>
      <sheetName val="Corn Export Forecast"/>
      <sheetName val="Monthly Export Inspections"/>
      <sheetName val="Weekly Inspections"/>
      <sheetName val="Corn Weekly Inspections"/>
      <sheetName val="Corn Exports"/>
      <sheetName val="Corn Imports"/>
    </sheetNames>
    <sheetDataSet>
      <sheetData sheetId="0"/>
      <sheetData sheetId="1"/>
      <sheetData sheetId="2"/>
      <sheetData sheetId="3" refreshError="1"/>
      <sheetData sheetId="4"/>
      <sheetData sheetId="5">
        <row r="4">
          <cell r="NN4">
            <v>0</v>
          </cell>
        </row>
        <row r="290">
          <cell r="AD290">
            <v>133780.74622559999</v>
          </cell>
          <cell r="AE290">
            <v>143714.66666332501</v>
          </cell>
          <cell r="AF290">
            <v>152738.38528740001</v>
          </cell>
          <cell r="AG290">
            <v>138072.20042159999</v>
          </cell>
          <cell r="AH290">
            <v>101914.128073575</v>
          </cell>
          <cell r="AI290">
            <v>86083.430372775008</v>
          </cell>
          <cell r="AJ290">
            <v>114137.40279577501</v>
          </cell>
          <cell r="AK290">
            <v>84621.049484625008</v>
          </cell>
          <cell r="AL290">
            <v>71339.796348749995</v>
          </cell>
          <cell r="AM290">
            <v>86296.802350950005</v>
          </cell>
          <cell r="AN290">
            <v>93263.892100425001</v>
          </cell>
          <cell r="AO290">
            <v>112882.05559755</v>
          </cell>
          <cell r="AP290">
            <v>118237.10605650001</v>
          </cell>
          <cell r="AQ290">
            <v>137487.396878325</v>
          </cell>
          <cell r="AR290">
            <v>204076.57925767501</v>
          </cell>
          <cell r="AS290">
            <v>201410.23461119999</v>
          </cell>
          <cell r="AT290">
            <v>194092.42493295</v>
          </cell>
          <cell r="AU290">
            <v>184540.30959419999</v>
          </cell>
          <cell r="AV290">
            <v>197716.11880927501</v>
          </cell>
          <cell r="AW290">
            <v>166718.41698712501</v>
          </cell>
          <cell r="AX290">
            <v>212779.61199090001</v>
          </cell>
          <cell r="AY290">
            <v>158514.96734640002</v>
          </cell>
          <cell r="AZ290">
            <v>192885.49674540001</v>
          </cell>
          <cell r="BA290">
            <v>218649.26452972498</v>
          </cell>
          <cell r="BB290">
            <v>241599.46615987501</v>
          </cell>
          <cell r="BC290">
            <v>209920.94556952501</v>
          </cell>
          <cell r="BD290">
            <v>202261.36436572499</v>
          </cell>
          <cell r="BE290">
            <v>181651.23513652501</v>
          </cell>
          <cell r="BF290">
            <v>214095.84218775001</v>
          </cell>
          <cell r="BG290">
            <v>164273.034517425</v>
          </cell>
          <cell r="BH290">
            <v>214137.926847</v>
          </cell>
          <cell r="BI290">
            <v>197605.18301760001</v>
          </cell>
          <cell r="BJ290">
            <v>197125.47695452502</v>
          </cell>
          <cell r="BK290">
            <v>137334.94333020001</v>
          </cell>
          <cell r="BL290">
            <v>148282.09622865001</v>
          </cell>
          <cell r="BM290">
            <v>110171.83897327501</v>
          </cell>
          <cell r="BN290">
            <v>99967.962571650001</v>
          </cell>
          <cell r="BO290">
            <v>145155.84774885001</v>
          </cell>
          <cell r="BP290">
            <v>241872.05585969999</v>
          </cell>
          <cell r="BQ290">
            <v>187604.75385832498</v>
          </cell>
          <cell r="BR290">
            <v>182962.473439275</v>
          </cell>
          <cell r="BS290">
            <v>153618.2971695</v>
          </cell>
          <cell r="BT290">
            <v>168594.73533990001</v>
          </cell>
          <cell r="BU290">
            <v>141962.24413012501</v>
          </cell>
          <cell r="BV290">
            <v>122609.03682915001</v>
          </cell>
          <cell r="BW290">
            <v>113329.74346290001</v>
          </cell>
          <cell r="BX290">
            <v>97419.923453249998</v>
          </cell>
          <cell r="BY290">
            <v>141981.13695330001</v>
          </cell>
          <cell r="BZ290">
            <v>141986.35718324999</v>
          </cell>
          <cell r="CA290">
            <v>119774.78659642499</v>
          </cell>
          <cell r="CB290">
            <v>118334.93615774999</v>
          </cell>
          <cell r="CC290">
            <v>141528.10681642499</v>
          </cell>
          <cell r="CD290">
            <v>118211.35922100001</v>
          </cell>
          <cell r="CE290">
            <v>123264.726843375</v>
          </cell>
          <cell r="CF290">
            <v>128497.39322355</v>
          </cell>
          <cell r="CG290">
            <v>105873.770911275</v>
          </cell>
          <cell r="CH290">
            <v>113114.017263375</v>
          </cell>
          <cell r="CI290">
            <v>131137.29421650001</v>
          </cell>
          <cell r="CJ290">
            <v>127758.037804425</v>
          </cell>
          <cell r="CK290">
            <v>137481.861702375</v>
          </cell>
          <cell r="CL290">
            <v>124979.28893055</v>
          </cell>
          <cell r="CM290">
            <v>157259.66345324999</v>
          </cell>
          <cell r="CN290">
            <v>169221.37552244999</v>
          </cell>
          <cell r="CO290">
            <v>185882.95588680002</v>
          </cell>
          <cell r="CP290">
            <v>129788.6796972</v>
          </cell>
          <cell r="CQ290">
            <v>146606.29612042499</v>
          </cell>
          <cell r="CR290">
            <v>173263.215329325</v>
          </cell>
          <cell r="CS290">
            <v>173611.167670125</v>
          </cell>
          <cell r="CT290">
            <v>150478.313107275</v>
          </cell>
          <cell r="CU290">
            <v>199202.7938445</v>
          </cell>
          <cell r="CV290">
            <v>188634.217848525</v>
          </cell>
          <cell r="CW290">
            <v>183702.50992912499</v>
          </cell>
          <cell r="CX290">
            <v>190715.105438775</v>
          </cell>
          <cell r="CY290">
            <v>181235.60483715002</v>
          </cell>
          <cell r="CZ290">
            <v>163066.34253937501</v>
          </cell>
          <cell r="DA290">
            <v>164370.9000501</v>
          </cell>
          <cell r="DB290">
            <v>156648.459561525</v>
          </cell>
          <cell r="DC290">
            <v>144080.44101090002</v>
          </cell>
          <cell r="DD290">
            <v>154046.70640282502</v>
          </cell>
          <cell r="DE290">
            <v>153092.64442184998</v>
          </cell>
          <cell r="DF290">
            <v>144008.70812257502</v>
          </cell>
          <cell r="DG290">
            <v>143632.56417795</v>
          </cell>
          <cell r="DH290">
            <v>153539.233913025</v>
          </cell>
          <cell r="DI290">
            <v>188128.94210707498</v>
          </cell>
          <cell r="DJ290">
            <v>202614.38340030002</v>
          </cell>
          <cell r="DK290">
            <v>157351.78122142499</v>
          </cell>
          <cell r="DL290">
            <v>146709.023631975</v>
          </cell>
          <cell r="DM290">
            <v>140378.39250660001</v>
          </cell>
          <cell r="DN290">
            <v>130467.27022245001</v>
          </cell>
          <cell r="DO290">
            <v>144441.27464309998</v>
          </cell>
          <cell r="DP290">
            <v>175632.27457275</v>
          </cell>
          <cell r="DQ290">
            <v>164881.762146225</v>
          </cell>
          <cell r="DR290">
            <v>114674.90144984999</v>
          </cell>
          <cell r="DS290">
            <v>154600.184629575</v>
          </cell>
          <cell r="DT290">
            <v>183033.42289942503</v>
          </cell>
          <cell r="DU290">
            <v>226563.2551755</v>
          </cell>
          <cell r="DV290">
            <v>163900.20537945</v>
          </cell>
          <cell r="DW290">
            <v>144338.8542039</v>
          </cell>
          <cell r="DX290">
            <v>139642.05269542499</v>
          </cell>
          <cell r="DY290">
            <v>142520.312694825</v>
          </cell>
          <cell r="DZ290">
            <v>146425.78875735</v>
          </cell>
          <cell r="EA290">
            <v>159431.81845747499</v>
          </cell>
          <cell r="EB290">
            <v>176789.42948182498</v>
          </cell>
          <cell r="EC290">
            <v>157315.50337905</v>
          </cell>
          <cell r="ED290">
            <v>162780.639275475</v>
          </cell>
          <cell r="EE290">
            <v>169917.92190652501</v>
          </cell>
          <cell r="EF290">
            <v>173417.26722840001</v>
          </cell>
          <cell r="EG290">
            <v>168287.71023180001</v>
          </cell>
          <cell r="EH290">
            <v>120116.951804475</v>
          </cell>
          <cell r="EI290">
            <v>127811.33454127501</v>
          </cell>
          <cell r="EJ290">
            <v>145497.457864575</v>
          </cell>
          <cell r="EK290">
            <v>161093.46567982499</v>
          </cell>
          <cell r="EL290">
            <v>123334.24723605</v>
          </cell>
          <cell r="EM290">
            <v>105761.48085179999</v>
          </cell>
          <cell r="EN290">
            <v>134548.553079</v>
          </cell>
          <cell r="EO290">
            <v>129021.48305167499</v>
          </cell>
          <cell r="EP290">
            <v>129844.11806684999</v>
          </cell>
          <cell r="EQ290">
            <v>144671.35450657501</v>
          </cell>
          <cell r="ER290">
            <v>138813.20537040001</v>
          </cell>
          <cell r="ES290">
            <v>127373.85486315</v>
          </cell>
          <cell r="ET290">
            <v>143326.93270590002</v>
          </cell>
          <cell r="EU290">
            <v>158272.376253075</v>
          </cell>
          <cell r="EV290">
            <v>167950.328266125</v>
          </cell>
          <cell r="EW290">
            <v>192596.28970724999</v>
          </cell>
          <cell r="EX290">
            <v>162874.54829902502</v>
          </cell>
          <cell r="EY290">
            <v>150439.66135942499</v>
          </cell>
          <cell r="EZ290">
            <v>170807.40814702501</v>
          </cell>
          <cell r="FA290">
            <v>136035.865879875</v>
          </cell>
          <cell r="FB290">
            <v>158050.55191162499</v>
          </cell>
          <cell r="FC290">
            <v>139246.51988767501</v>
          </cell>
          <cell r="FD290">
            <v>167286.46540319998</v>
          </cell>
          <cell r="FE290">
            <v>152949.14321377501</v>
          </cell>
          <cell r="FF290">
            <v>165001.51642590002</v>
          </cell>
          <cell r="FG290">
            <v>155878.09377187499</v>
          </cell>
          <cell r="FH290">
            <v>178010.53811302502</v>
          </cell>
          <cell r="FI290">
            <v>181472.39698725002</v>
          </cell>
          <cell r="FJ290">
            <v>145589.540201325</v>
          </cell>
          <cell r="FK290">
            <v>112145.6409867</v>
          </cell>
          <cell r="FL290">
            <v>142027.00096455001</v>
          </cell>
          <cell r="FM290">
            <v>141780.3273837</v>
          </cell>
          <cell r="FN290">
            <v>144605.70794970001</v>
          </cell>
          <cell r="FO290">
            <v>158345.06185304999</v>
          </cell>
          <cell r="FP290">
            <v>148366.13169509999</v>
          </cell>
          <cell r="FQ290">
            <v>144833.96506320001</v>
          </cell>
          <cell r="FR290">
            <v>132196.50879322499</v>
          </cell>
          <cell r="FS290">
            <v>187728.28355317502</v>
          </cell>
          <cell r="FT290">
            <v>157404.26697232501</v>
          </cell>
          <cell r="FU290">
            <v>177620.50111297501</v>
          </cell>
          <cell r="FV290">
            <v>160723.87654882501</v>
          </cell>
          <cell r="FW290">
            <v>135898.5061188</v>
          </cell>
          <cell r="FX290">
            <v>181612.97313435</v>
          </cell>
          <cell r="FY290">
            <v>170101.40944612501</v>
          </cell>
          <cell r="FZ290">
            <v>210661.273384425</v>
          </cell>
          <cell r="GA290">
            <v>197477.54721427502</v>
          </cell>
          <cell r="GB290">
            <v>198379.0840761</v>
          </cell>
          <cell r="GC290">
            <v>224007.24398647499</v>
          </cell>
          <cell r="GD290">
            <v>206327.12038447498</v>
          </cell>
          <cell r="GE290">
            <v>190896.10096815001</v>
          </cell>
          <cell r="GF290">
            <v>198715.78497105002</v>
          </cell>
          <cell r="GG290">
            <v>184715.612474625</v>
          </cell>
          <cell r="GH290">
            <v>158875.74192622499</v>
          </cell>
          <cell r="GI290">
            <v>169402.24901025</v>
          </cell>
          <cell r="GJ290">
            <v>169771.34603812499</v>
          </cell>
          <cell r="GK290">
            <v>160122.424172625</v>
          </cell>
          <cell r="GL290">
            <v>165375.72738944998</v>
          </cell>
          <cell r="GM290">
            <v>170294.03829337499</v>
          </cell>
          <cell r="GN290">
            <v>165284.83397385001</v>
          </cell>
          <cell r="GO290">
            <v>185588.45775584999</v>
          </cell>
          <cell r="GP290">
            <v>215272.88593672498</v>
          </cell>
          <cell r="GQ290">
            <v>222097.70276752501</v>
          </cell>
          <cell r="GR290">
            <v>255788.5747617</v>
          </cell>
          <cell r="GS290">
            <v>202189.98579165002</v>
          </cell>
          <cell r="GT290">
            <v>226569.6013374</v>
          </cell>
          <cell r="GU290">
            <v>213346.18016077502</v>
          </cell>
          <cell r="GV290">
            <v>215577.375729525</v>
          </cell>
          <cell r="GW290">
            <v>195240.82040640002</v>
          </cell>
          <cell r="GX290">
            <v>172608.84808830003</v>
          </cell>
          <cell r="GY290">
            <v>178682.62106655003</v>
          </cell>
          <cell r="GZ290">
            <v>163039.80833887501</v>
          </cell>
          <cell r="HA290">
            <v>176987.6053155</v>
          </cell>
          <cell r="HB290">
            <v>166109.66573737501</v>
          </cell>
          <cell r="HC290">
            <v>138984.82731945001</v>
          </cell>
          <cell r="HD290">
            <v>143693.57709179999</v>
          </cell>
          <cell r="HE290">
            <v>128484.0473868</v>
          </cell>
          <cell r="HF290">
            <v>123283.97791762496</v>
          </cell>
          <cell r="HG290">
            <v>119167.03923705005</v>
          </cell>
          <cell r="HH290">
            <v>168590.99141932491</v>
          </cell>
          <cell r="HI290">
            <v>162519.222285</v>
          </cell>
          <cell r="HJ290">
            <v>161883.99982394997</v>
          </cell>
          <cell r="HK290">
            <v>146794.74405952499</v>
          </cell>
          <cell r="HL290">
            <v>200672.80429949999</v>
          </cell>
          <cell r="HM290">
            <v>188762.33788132502</v>
          </cell>
          <cell r="HN290">
            <v>197299.46493539994</v>
          </cell>
          <cell r="HO290">
            <v>138305.2132197</v>
          </cell>
          <cell r="HP290">
            <v>131276.52396944998</v>
          </cell>
          <cell r="HQ290">
            <v>134036.32096777498</v>
          </cell>
          <cell r="HR290">
            <v>144773.23166392499</v>
          </cell>
          <cell r="HS290">
            <v>142701.53262322501</v>
          </cell>
          <cell r="HT290">
            <v>190214.90820157499</v>
          </cell>
          <cell r="HU290">
            <v>163274.06911049999</v>
          </cell>
          <cell r="HV290">
            <v>195164.28459157501</v>
          </cell>
          <cell r="HW290">
            <v>171704.02791442501</v>
          </cell>
          <cell r="HX290">
            <v>184580.16601049999</v>
          </cell>
          <cell r="HY290">
            <v>185696.464549725</v>
          </cell>
          <cell r="HZ290">
            <v>174703.746838725</v>
          </cell>
          <cell r="IA290">
            <v>135770.27191807501</v>
          </cell>
          <cell r="IB290">
            <v>141429.57596032499</v>
          </cell>
          <cell r="IC290">
            <v>159734.06032320001</v>
          </cell>
          <cell r="ID290">
            <v>112030.40224530001</v>
          </cell>
          <cell r="IE290">
            <v>131116.90146299999</v>
          </cell>
          <cell r="IF290">
            <v>171935.0998578</v>
          </cell>
          <cell r="IG290">
            <v>172302.13005255</v>
          </cell>
          <cell r="IH290">
            <v>165938.97681585001</v>
          </cell>
          <cell r="II290">
            <v>149879.83303395001</v>
          </cell>
          <cell r="IJ290">
            <v>164788.19562645</v>
          </cell>
          <cell r="IK290">
            <v>151295.70427155</v>
          </cell>
          <cell r="IL290">
            <v>121735.01443725001</v>
          </cell>
          <cell r="IM290">
            <v>125454.94400069999</v>
          </cell>
          <cell r="IN290">
            <v>159011.845840125</v>
          </cell>
          <cell r="IO290">
            <v>172870.8201711</v>
          </cell>
          <cell r="IP290">
            <v>139473.75736349999</v>
          </cell>
          <cell r="IQ290">
            <v>131790.20483227499</v>
          </cell>
          <cell r="IR290">
            <v>133234.27554735</v>
          </cell>
          <cell r="IS290">
            <v>135788.34194482499</v>
          </cell>
          <cell r="IT290">
            <v>128901.929550075</v>
          </cell>
          <cell r="IU290">
            <v>115424.09499465</v>
          </cell>
          <cell r="IV290">
            <v>95015.672931149995</v>
          </cell>
          <cell r="IW290">
            <v>80455.628804174994</v>
          </cell>
          <cell r="IX290">
            <v>92054.231756324996</v>
          </cell>
          <cell r="IY290">
            <v>68618.308594500006</v>
          </cell>
          <cell r="IZ290">
            <v>60199.943740199997</v>
          </cell>
          <cell r="JA290">
            <v>54285.911373149997</v>
          </cell>
          <cell r="JB290">
            <v>53633.827490625001</v>
          </cell>
          <cell r="JC290">
            <v>53138.752062749998</v>
          </cell>
          <cell r="JD290">
            <v>74115.486309600004</v>
          </cell>
          <cell r="JE290">
            <v>56076.902980874998</v>
          </cell>
          <cell r="JF290">
            <v>55656.709901324997</v>
          </cell>
          <cell r="JG290">
            <v>45865.723768875003</v>
          </cell>
          <cell r="JH290">
            <v>59654.697414524999</v>
          </cell>
          <cell r="JI290">
            <v>56791.318613625001</v>
          </cell>
          <cell r="JJ290">
            <v>80918.906496525</v>
          </cell>
          <cell r="JK290">
            <v>130456.19987055</v>
          </cell>
          <cell r="JL290">
            <v>138882.4777431</v>
          </cell>
          <cell r="JM290">
            <v>138192.65545612501</v>
          </cell>
          <cell r="JN290">
            <v>116716.511337075</v>
          </cell>
          <cell r="JO290">
            <v>134897.1510591</v>
          </cell>
          <cell r="JP290">
            <v>202023.25337925</v>
          </cell>
          <cell r="JQ290">
            <v>229902.11582625</v>
          </cell>
          <cell r="JR290">
            <v>204318.37511235001</v>
          </cell>
          <cell r="JS290">
            <v>188817.406189425</v>
          </cell>
          <cell r="JT290">
            <v>181424.812583475</v>
          </cell>
          <cell r="JU290">
            <v>174233.25688297499</v>
          </cell>
          <cell r="JV290">
            <v>155755.70095334901</v>
          </cell>
          <cell r="JW290">
            <v>150085.59788517799</v>
          </cell>
          <cell r="JX290">
            <v>95380.922460584203</v>
          </cell>
          <cell r="JY290">
            <v>118175.342035808</v>
          </cell>
          <cell r="JZ290">
            <v>127407.46034934701</v>
          </cell>
          <cell r="KA290">
            <v>154494.76192826201</v>
          </cell>
          <cell r="KB290">
            <v>157071.65415519199</v>
          </cell>
          <cell r="KC290">
            <v>191944.23731932501</v>
          </cell>
          <cell r="KD290">
            <v>190772.11739674601</v>
          </cell>
          <cell r="KE290">
            <v>167209.04100760401</v>
          </cell>
          <cell r="KF290">
            <v>200155.348966338</v>
          </cell>
          <cell r="KG290">
            <v>158429.663592408</v>
          </cell>
          <cell r="KH290">
            <v>132541.10353408699</v>
          </cell>
          <cell r="KI290">
            <v>93252.253192258504</v>
          </cell>
          <cell r="KJ290">
            <v>75396.792420087804</v>
          </cell>
          <cell r="KK290">
            <v>105247.53972547399</v>
          </cell>
          <cell r="KL290">
            <v>104995.071492538</v>
          </cell>
          <cell r="KM290">
            <v>130983.57005810599</v>
          </cell>
          <cell r="KN290">
            <v>175820.63629538199</v>
          </cell>
          <cell r="KO290">
            <v>197514.789854353</v>
          </cell>
          <cell r="KP290">
            <v>189317.18966631801</v>
          </cell>
          <cell r="KQ290">
            <v>239268.68246130299</v>
          </cell>
          <cell r="KR290">
            <v>226834.28640441201</v>
          </cell>
          <cell r="KS290">
            <v>227461.89488843901</v>
          </cell>
          <cell r="KT290">
            <v>243905.581358683</v>
          </cell>
          <cell r="KU290">
            <v>144320.49218284001</v>
          </cell>
          <cell r="KV290">
            <v>159902.685836638</v>
          </cell>
          <cell r="KW290">
            <v>154272.41241435701</v>
          </cell>
          <cell r="KX290">
            <v>182802.266707995</v>
          </cell>
          <cell r="KY290">
            <v>201551.55249549801</v>
          </cell>
          <cell r="KZ290">
            <v>262699.82206580701</v>
          </cell>
          <cell r="LA290">
            <v>217174.24812616</v>
          </cell>
          <cell r="LB290">
            <v>207493.549429676</v>
          </cell>
          <cell r="LC290">
            <v>194076.20737920399</v>
          </cell>
          <cell r="LD290">
            <v>187637.62465424</v>
          </cell>
          <cell r="LE290">
            <v>139851.509697979</v>
          </cell>
          <cell r="LF290">
            <v>139509.67352976199</v>
          </cell>
          <cell r="LG290">
            <v>104956.79516032099</v>
          </cell>
          <cell r="LH290">
            <v>104093.96961050799</v>
          </cell>
          <cell r="LI290">
            <v>140580.260137287</v>
          </cell>
          <cell r="LJ290">
            <v>152012.64348786199</v>
          </cell>
          <cell r="LK290">
            <v>153991.69297406601</v>
          </cell>
          <cell r="LL290">
            <v>255030.35104581999</v>
          </cell>
          <cell r="LM290">
            <v>301372.818023275</v>
          </cell>
          <cell r="LN290">
            <v>305687.06257793598</v>
          </cell>
          <cell r="LO290">
            <v>283010.42827936402</v>
          </cell>
          <cell r="LP290">
            <v>266653.61241946201</v>
          </cell>
          <cell r="LQ290">
            <v>230214.540250469</v>
          </cell>
          <cell r="LR290">
            <v>208468.174825514</v>
          </cell>
          <cell r="LS290">
            <v>223106.082304073</v>
          </cell>
          <cell r="LT290">
            <v>200513.549216927</v>
          </cell>
          <cell r="LU290">
            <v>169724.23657291799</v>
          </cell>
          <cell r="LV290">
            <v>188555.204629096</v>
          </cell>
          <cell r="LW290">
            <v>141421.451062154</v>
          </cell>
          <cell r="LX290">
            <v>183528.66032764901</v>
          </cell>
          <cell r="LY290">
            <v>215739.83003356599</v>
          </cell>
          <cell r="LZ290">
            <v>186983.39492651299</v>
          </cell>
          <cell r="MA290">
            <v>117071.517326596</v>
          </cell>
          <cell r="MB290">
            <v>123105.36432484799</v>
          </cell>
          <cell r="MC290">
            <v>110124.373107301</v>
          </cell>
          <cell r="MD290">
            <v>80869.243527886501</v>
          </cell>
          <cell r="ME290">
            <v>90935.730012357002</v>
          </cell>
          <cell r="MF290">
            <v>99080.977789754994</v>
          </cell>
          <cell r="MG290">
            <v>101514.91811380201</v>
          </cell>
          <cell r="MH290">
            <v>97813.695319177496</v>
          </cell>
          <cell r="MI290">
            <v>154167.649485545</v>
          </cell>
          <cell r="MJ290">
            <v>182034.44662686301</v>
          </cell>
          <cell r="MK290">
            <v>199073.744091108</v>
          </cell>
          <cell r="ML290">
            <v>222604.05097884199</v>
          </cell>
          <cell r="MM290">
            <v>199369.608300333</v>
          </cell>
          <cell r="MN290">
            <v>174270.13320148701</v>
          </cell>
          <cell r="MO290">
            <v>176742.27356208299</v>
          </cell>
          <cell r="MP290">
            <v>154078.560513684</v>
          </cell>
          <cell r="MQ290">
            <v>145058.89677999099</v>
          </cell>
          <cell r="MR290">
            <v>149712.34561725199</v>
          </cell>
          <cell r="MS290">
            <v>187599.862313894</v>
          </cell>
          <cell r="MT290">
            <v>231671.96286500501</v>
          </cell>
          <cell r="MU290">
            <v>255211.86092138101</v>
          </cell>
          <cell r="MV290">
            <v>366823.81047872698</v>
          </cell>
          <cell r="MW290">
            <v>328095.053883115</v>
          </cell>
          <cell r="MX290">
            <v>333877.97560825403</v>
          </cell>
          <cell r="MY290">
            <v>249486.23259783199</v>
          </cell>
          <cell r="MZ290">
            <v>215616.799370653</v>
          </cell>
          <cell r="NA290">
            <v>129707.637989321</v>
          </cell>
          <cell r="NB290">
            <v>95723.794446826505</v>
          </cell>
          <cell r="NC290">
            <v>158886.987821152</v>
          </cell>
          <cell r="ND290">
            <v>176997.9168722</v>
          </cell>
          <cell r="NE290">
            <v>186232.91840120003</v>
          </cell>
          <cell r="NF290">
            <v>227314.53246680004</v>
          </cell>
          <cell r="NG290">
            <v>253548.8497246</v>
          </cell>
          <cell r="NH290">
            <v>294593.77337340004</v>
          </cell>
          <cell r="NI290">
            <v>275967.20616559999</v>
          </cell>
          <cell r="NJ290">
            <v>284577.76199580001</v>
          </cell>
          <cell r="NK290">
            <v>216584.08151400002</v>
          </cell>
          <cell r="NL290">
            <v>176820.88167440001</v>
          </cell>
          <cell r="NM290">
            <v>131525.38111280001</v>
          </cell>
          <cell r="NN290">
            <v>100188.0252626</v>
          </cell>
          <cell r="NO290">
            <v>86821.493838400012</v>
          </cell>
          <cell r="NP290">
            <v>97491.358362600018</v>
          </cell>
          <cell r="NQ290">
            <v>144459.02860660001</v>
          </cell>
          <cell r="NR290">
            <v>123320.7819114</v>
          </cell>
          <cell r="NS290">
            <v>133995.52799320003</v>
          </cell>
          <cell r="NT290">
            <v>193949.24374040001</v>
          </cell>
          <cell r="NU290">
            <v>199261.59879860003</v>
          </cell>
          <cell r="NV290">
            <v>242218.63643280003</v>
          </cell>
          <cell r="NW290">
            <v>150119.3521134</v>
          </cell>
          <cell r="NX290">
            <v>92486.738270200018</v>
          </cell>
          <cell r="NY290">
            <v>105624.78130480001</v>
          </cell>
          <cell r="NZ290">
            <v>124771.62807100001</v>
          </cell>
          <cell r="OA290">
            <v>110104.31901600001</v>
          </cell>
          <cell r="OB290">
            <v>142016.2420692</v>
          </cell>
          <cell r="OC290">
            <v>187804.54374400002</v>
          </cell>
          <cell r="OD290">
            <v>170276.6419354</v>
          </cell>
          <cell r="OE290">
            <v>212505.02836300002</v>
          </cell>
          <cell r="OF290">
            <v>232920.96200300002</v>
          </cell>
          <cell r="OG290">
            <v>254060.56127200002</v>
          </cell>
          <cell r="OH290">
            <v>235542.83827200002</v>
          </cell>
          <cell r="OI290">
            <v>217047.27945599999</v>
          </cell>
          <cell r="OJ290">
            <v>207591.16459200002</v>
          </cell>
          <cell r="OK290">
            <v>203604.36723200002</v>
          </cell>
          <cell r="OL290">
            <v>169066.42715200002</v>
          </cell>
          <cell r="OM290">
            <v>160044.50195999999</v>
          </cell>
          <cell r="ON290">
            <v>186017.500592</v>
          </cell>
          <cell r="OO290">
            <v>215369.49403200002</v>
          </cell>
          <cell r="OP290"/>
          <cell r="OQ290"/>
          <cell r="OR290"/>
          <cell r="OS290"/>
          <cell r="OT290"/>
          <cell r="OU290"/>
          <cell r="OV290"/>
          <cell r="OW290"/>
          <cell r="OX290"/>
          <cell r="OY290"/>
          <cell r="OZ290"/>
          <cell r="PA290"/>
          <cell r="PB290"/>
          <cell r="PC290"/>
          <cell r="PD290"/>
          <cell r="PE290"/>
          <cell r="PF290"/>
          <cell r="PG290"/>
          <cell r="PH290"/>
          <cell r="PI290"/>
          <cell r="PJ290"/>
          <cell r="PK290"/>
          <cell r="PL290"/>
          <cell r="PM290"/>
          <cell r="PN290"/>
          <cell r="PO290"/>
          <cell r="PP290"/>
          <cell r="PQ290"/>
          <cell r="PR290"/>
          <cell r="PS290"/>
          <cell r="PT290"/>
          <cell r="PU290"/>
          <cell r="PV290"/>
          <cell r="PW290"/>
          <cell r="PX290"/>
          <cell r="PY290"/>
          <cell r="PZ290"/>
          <cell r="QA290"/>
          <cell r="QB290"/>
          <cell r="QC290"/>
          <cell r="QD290"/>
          <cell r="QE290"/>
          <cell r="QF290"/>
          <cell r="QG290"/>
          <cell r="QH290"/>
          <cell r="QI290"/>
          <cell r="QJ290"/>
          <cell r="QK290"/>
          <cell r="QL290"/>
          <cell r="QM290"/>
          <cell r="QN290"/>
          <cell r="QO290"/>
          <cell r="QP290"/>
          <cell r="QQ290"/>
          <cell r="QR290"/>
          <cell r="QS290"/>
          <cell r="QT290"/>
          <cell r="QU290"/>
          <cell r="QV290"/>
          <cell r="QW290"/>
          <cell r="QX290"/>
          <cell r="QY290"/>
          <cell r="QZ290"/>
          <cell r="RA290"/>
          <cell r="RB290"/>
          <cell r="RC290"/>
          <cell r="RD290"/>
          <cell r="RE290"/>
          <cell r="RF290"/>
          <cell r="RG290"/>
          <cell r="RH290"/>
          <cell r="RI290"/>
          <cell r="RJ290"/>
          <cell r="RK290"/>
          <cell r="RL290"/>
          <cell r="RM290"/>
          <cell r="RN290"/>
          <cell r="RO290"/>
          <cell r="RP290"/>
          <cell r="RQ290"/>
          <cell r="RR290"/>
          <cell r="RS290"/>
          <cell r="RT290"/>
          <cell r="RU290"/>
          <cell r="RV290"/>
          <cell r="RW290"/>
          <cell r="RX290"/>
          <cell r="RY290"/>
          <cell r="RZ290"/>
          <cell r="SA290"/>
          <cell r="SB290"/>
          <cell r="SC290"/>
          <cell r="SD290"/>
          <cell r="SE290"/>
          <cell r="SF290"/>
          <cell r="SG290"/>
          <cell r="SH290"/>
          <cell r="SI290"/>
          <cell r="SJ290"/>
          <cell r="SK290"/>
          <cell r="SL290"/>
          <cell r="SM290"/>
          <cell r="SN290"/>
          <cell r="SO290"/>
          <cell r="SP290"/>
          <cell r="SQ290"/>
          <cell r="SR290"/>
          <cell r="SS290"/>
          <cell r="ST290"/>
          <cell r="SU290"/>
          <cell r="SV290"/>
          <cell r="SW290"/>
          <cell r="SX290"/>
          <cell r="SY290"/>
        </row>
      </sheetData>
      <sheetData sheetId="6">
        <row r="290">
          <cell r="AD290">
            <v>626.77797142500003</v>
          </cell>
          <cell r="AE290">
            <v>1022.4564416999999</v>
          </cell>
          <cell r="AF290">
            <v>3559.7795224500001</v>
          </cell>
          <cell r="AG290">
            <v>3358.367618625</v>
          </cell>
          <cell r="AH290">
            <v>1942.5160651499998</v>
          </cell>
          <cell r="AI290">
            <v>2652.84527355</v>
          </cell>
          <cell r="AJ290">
            <v>3127.2326860499998</v>
          </cell>
          <cell r="AK290">
            <v>1745.741741175</v>
          </cell>
          <cell r="AL290">
            <v>1401.3049851000001</v>
          </cell>
          <cell r="AM290">
            <v>639.21046477499999</v>
          </cell>
          <cell r="AN290">
            <v>363.58940970000003</v>
          </cell>
          <cell r="AO290">
            <v>375.23060122499999</v>
          </cell>
          <cell r="AP290">
            <v>232.30810642499998</v>
          </cell>
          <cell r="AQ290">
            <v>628.23459667500003</v>
          </cell>
          <cell r="AR290">
            <v>1199.47971465</v>
          </cell>
          <cell r="AS290">
            <v>1346.0240884499999</v>
          </cell>
          <cell r="AT290">
            <v>1216.9789017749999</v>
          </cell>
          <cell r="AU290">
            <v>1176.476846175</v>
          </cell>
          <cell r="AV290">
            <v>1342.2486732749999</v>
          </cell>
          <cell r="AW290">
            <v>1135.2464779499999</v>
          </cell>
          <cell r="AX290">
            <v>525.64487399999996</v>
          </cell>
          <cell r="AY290">
            <v>336.58672702500002</v>
          </cell>
          <cell r="AZ290">
            <v>183.05448885000001</v>
          </cell>
          <cell r="BA290">
            <v>234.51272842499998</v>
          </cell>
          <cell r="BB290">
            <v>318.10333365000002</v>
          </cell>
          <cell r="BC290">
            <v>1323.4267129499999</v>
          </cell>
          <cell r="BD290">
            <v>2006.3438088749999</v>
          </cell>
          <cell r="BE290">
            <v>1801.3966361999999</v>
          </cell>
          <cell r="BF290">
            <v>1492.328315925</v>
          </cell>
          <cell r="BG290">
            <v>1668.3949404</v>
          </cell>
          <cell r="BH290">
            <v>2270.3630406749999</v>
          </cell>
          <cell r="BI290">
            <v>1548.2194204499999</v>
          </cell>
          <cell r="BJ290">
            <v>1202.9362470000001</v>
          </cell>
          <cell r="BK290">
            <v>962.927710875</v>
          </cell>
          <cell r="BL290">
            <v>855.00752714999999</v>
          </cell>
          <cell r="BM290">
            <v>1036.853410725</v>
          </cell>
          <cell r="BN290">
            <v>1404.4938133500002</v>
          </cell>
          <cell r="BO290">
            <v>644.71020929999997</v>
          </cell>
          <cell r="BP290">
            <v>1388.6205349499999</v>
          </cell>
          <cell r="BQ290">
            <v>776.08599637500004</v>
          </cell>
          <cell r="BR290">
            <v>607.48359210000001</v>
          </cell>
          <cell r="BS290">
            <v>966.25432799999999</v>
          </cell>
          <cell r="BT290">
            <v>1288.3535390250001</v>
          </cell>
          <cell r="BU290">
            <v>1532.4288153750001</v>
          </cell>
          <cell r="BV290">
            <v>897.88348822499995</v>
          </cell>
          <cell r="BW290">
            <v>1434.6695769750002</v>
          </cell>
          <cell r="BX290">
            <v>1135.0968786000001</v>
          </cell>
          <cell r="BY290">
            <v>1185.3898179749999</v>
          </cell>
          <cell r="BZ290">
            <v>1372.286648025</v>
          </cell>
          <cell r="CA290">
            <v>247.05151604999998</v>
          </cell>
          <cell r="CB290">
            <v>585.54366637500004</v>
          </cell>
          <cell r="CC290">
            <v>315.00898920000003</v>
          </cell>
          <cell r="CD290">
            <v>361.3847877</v>
          </cell>
          <cell r="CE290">
            <v>309.37145579999998</v>
          </cell>
          <cell r="CF290">
            <v>915.22520235000002</v>
          </cell>
          <cell r="CG290">
            <v>2074.7185854750001</v>
          </cell>
          <cell r="CH290">
            <v>616.56584737499998</v>
          </cell>
          <cell r="CI290">
            <v>669.44134394999992</v>
          </cell>
          <cell r="CJ290">
            <v>805.50588959999993</v>
          </cell>
          <cell r="CK290">
            <v>537.60888517499995</v>
          </cell>
          <cell r="CL290">
            <v>502.846720425</v>
          </cell>
          <cell r="CM290">
            <v>1175.555629125</v>
          </cell>
          <cell r="CN290">
            <v>2346.202037475</v>
          </cell>
          <cell r="CO290">
            <v>1527.65344665</v>
          </cell>
          <cell r="CP290">
            <v>2021.878520325</v>
          </cell>
          <cell r="CQ290">
            <v>2166.6828174750003</v>
          </cell>
          <cell r="CR290">
            <v>3939.8760393749999</v>
          </cell>
          <cell r="CS290">
            <v>2555.0191091249999</v>
          </cell>
          <cell r="CT290">
            <v>740.06798444999993</v>
          </cell>
          <cell r="CU290">
            <v>542.1480444</v>
          </cell>
          <cell r="CV290">
            <v>588.70493684999997</v>
          </cell>
          <cell r="CW290">
            <v>699.152562225</v>
          </cell>
          <cell r="CX290">
            <v>568.40273032499999</v>
          </cell>
          <cell r="CY290">
            <v>1488.9662673749999</v>
          </cell>
          <cell r="CZ290">
            <v>1489.7615060249998</v>
          </cell>
          <cell r="DA290">
            <v>1270.5551531999999</v>
          </cell>
          <cell r="DB290">
            <v>705.85303837499998</v>
          </cell>
          <cell r="DC290">
            <v>1426.1699718</v>
          </cell>
          <cell r="DD290">
            <v>2142.01860885</v>
          </cell>
          <cell r="DE290">
            <v>2297.015345925</v>
          </cell>
          <cell r="DF290">
            <v>1076.93422605</v>
          </cell>
          <cell r="DG290">
            <v>1064.3127651</v>
          </cell>
          <cell r="DH290">
            <v>898.97792557499997</v>
          </cell>
          <cell r="DI290">
            <v>315.3869244</v>
          </cell>
          <cell r="DJ290">
            <v>270.81419175000002</v>
          </cell>
          <cell r="DK290">
            <v>408.803844825</v>
          </cell>
          <cell r="DL290">
            <v>612.02275132500006</v>
          </cell>
          <cell r="DM290">
            <v>315.67824945000001</v>
          </cell>
          <cell r="DN290">
            <v>366.908153175</v>
          </cell>
          <cell r="DO290">
            <v>228.35947095000003</v>
          </cell>
          <cell r="DP290">
            <v>1265.323112775</v>
          </cell>
          <cell r="DQ290">
            <v>1402.9820725500001</v>
          </cell>
          <cell r="DR290">
            <v>454.431646575</v>
          </cell>
          <cell r="DS290">
            <v>479.41473802500002</v>
          </cell>
          <cell r="DT290">
            <v>401.52465540000003</v>
          </cell>
          <cell r="DU290">
            <v>617.250854925</v>
          </cell>
          <cell r="DV290">
            <v>483.15865859999997</v>
          </cell>
          <cell r="DW290">
            <v>1195.4247849000001</v>
          </cell>
          <cell r="DX290">
            <v>769.93667572499999</v>
          </cell>
          <cell r="DY290">
            <v>562.55654520000007</v>
          </cell>
          <cell r="DZ290">
            <v>628.52985854999997</v>
          </cell>
          <cell r="EA290">
            <v>492.95741602500004</v>
          </cell>
          <cell r="EB290">
            <v>1203.6488123249999</v>
          </cell>
          <cell r="EC290">
            <v>2095.2018859499999</v>
          </cell>
          <cell r="ED290">
            <v>853.66113300000006</v>
          </cell>
          <cell r="EE290">
            <v>809.785218375</v>
          </cell>
          <cell r="EF290">
            <v>767.03523569999993</v>
          </cell>
          <cell r="EG290">
            <v>277.84142437500003</v>
          </cell>
          <cell r="EH290">
            <v>332.93335342500001</v>
          </cell>
          <cell r="EI290">
            <v>1166.453689725</v>
          </cell>
          <cell r="EJ290">
            <v>1929.4261220249998</v>
          </cell>
          <cell r="EK290">
            <v>1211.0500433249999</v>
          </cell>
          <cell r="EL290">
            <v>1302.289899525</v>
          </cell>
          <cell r="EM290">
            <v>1546.7549215500001</v>
          </cell>
          <cell r="EN290">
            <v>1937.2328460000001</v>
          </cell>
          <cell r="EO290">
            <v>2566.144576575</v>
          </cell>
          <cell r="EP290">
            <v>648.43050892500003</v>
          </cell>
          <cell r="EQ290">
            <v>515.36188709999999</v>
          </cell>
          <cell r="ER290">
            <v>587.56325759999993</v>
          </cell>
          <cell r="ES290">
            <v>702.91223009999999</v>
          </cell>
          <cell r="ET290">
            <v>611.71567897499995</v>
          </cell>
          <cell r="EU290">
            <v>820.03671067500011</v>
          </cell>
          <cell r="EV290">
            <v>1029.688389225</v>
          </cell>
          <cell r="EW290">
            <v>982.98189742500006</v>
          </cell>
          <cell r="EX290">
            <v>1496.461982175</v>
          </cell>
          <cell r="EY290">
            <v>1043.5223922750001</v>
          </cell>
          <cell r="EZ290">
            <v>1857.3192353249999</v>
          </cell>
          <cell r="FA290">
            <v>2144.053947375</v>
          </cell>
          <cell r="FB290">
            <v>1121.251065075</v>
          </cell>
          <cell r="FC290">
            <v>1217.5418677499999</v>
          </cell>
          <cell r="FD290">
            <v>909.6270371999999</v>
          </cell>
          <cell r="FE290">
            <v>842.1695408249999</v>
          </cell>
          <cell r="FF290">
            <v>531.88080479999996</v>
          </cell>
          <cell r="FG290">
            <v>398.81611979999997</v>
          </cell>
          <cell r="FH290">
            <v>704.034225225</v>
          </cell>
          <cell r="FI290">
            <v>523.41663104999998</v>
          </cell>
          <cell r="FJ290">
            <v>612.73925347499994</v>
          </cell>
          <cell r="FK290">
            <v>567.98936370000001</v>
          </cell>
          <cell r="FL290">
            <v>1385.9198730000001</v>
          </cell>
          <cell r="FM290">
            <v>1713.39285015</v>
          </cell>
          <cell r="FN290">
            <v>906.98936444999993</v>
          </cell>
          <cell r="FO290">
            <v>826.28838877500004</v>
          </cell>
          <cell r="FP290">
            <v>829.28431260000002</v>
          </cell>
          <cell r="FQ290">
            <v>1829.0095267500001</v>
          </cell>
          <cell r="FR290">
            <v>762.96849547499994</v>
          </cell>
          <cell r="FS290">
            <v>732.06835605000003</v>
          </cell>
          <cell r="FT290">
            <v>618.49882845000002</v>
          </cell>
          <cell r="FU290">
            <v>468.53335372499998</v>
          </cell>
          <cell r="FV290">
            <v>359.74313167499997</v>
          </cell>
          <cell r="FW290">
            <v>406.88661105</v>
          </cell>
          <cell r="FX290">
            <v>2137.5896807250001</v>
          </cell>
          <cell r="FY290">
            <v>1581.166708875</v>
          </cell>
          <cell r="FZ290">
            <v>418.24435117499996</v>
          </cell>
          <cell r="GA290">
            <v>694.38506715000005</v>
          </cell>
          <cell r="GB290">
            <v>328.59103544999999</v>
          </cell>
          <cell r="GC290">
            <v>297.23816115</v>
          </cell>
          <cell r="GD290">
            <v>242.13835845000003</v>
          </cell>
          <cell r="GE290">
            <v>479.57221102500006</v>
          </cell>
          <cell r="GF290">
            <v>431.15320034999996</v>
          </cell>
          <cell r="GG290">
            <v>523.61347230000001</v>
          </cell>
          <cell r="GH290">
            <v>552.21450592500003</v>
          </cell>
          <cell r="GI290">
            <v>608.52685072500003</v>
          </cell>
          <cell r="GJ290">
            <v>2246.9507423999999</v>
          </cell>
          <cell r="GK290">
            <v>2607.437934</v>
          </cell>
          <cell r="GL290">
            <v>621.34515292499998</v>
          </cell>
          <cell r="GM290">
            <v>1137.8841507</v>
          </cell>
          <cell r="GN290">
            <v>1785.9524717250001</v>
          </cell>
          <cell r="GO290">
            <v>745.90629592500011</v>
          </cell>
          <cell r="GP290">
            <v>854.25559357499992</v>
          </cell>
          <cell r="GQ290">
            <v>595.56288600000005</v>
          </cell>
          <cell r="GR290">
            <v>734.6548500749999</v>
          </cell>
          <cell r="GS290">
            <v>659.01269452500003</v>
          </cell>
          <cell r="GT290">
            <v>923.66575515</v>
          </cell>
          <cell r="GU290">
            <v>1235.7969252750001</v>
          </cell>
          <cell r="GV290">
            <v>3873.3043286249999</v>
          </cell>
          <cell r="GW290">
            <v>3445.2887777999999</v>
          </cell>
          <cell r="GX290">
            <v>2392.9282134</v>
          </cell>
          <cell r="GY290">
            <v>2447.8114907250001</v>
          </cell>
          <cell r="GZ290">
            <v>1937.8588011750001</v>
          </cell>
          <cell r="HA290">
            <v>920.36275897500002</v>
          </cell>
          <cell r="HB290">
            <v>574.78038682500005</v>
          </cell>
          <cell r="HC290">
            <v>796.7188961999999</v>
          </cell>
          <cell r="HD290">
            <v>1443.3502761000002</v>
          </cell>
          <cell r="HE290">
            <v>1240.993534275</v>
          </cell>
          <cell r="HF290">
            <v>1632.5147173500002</v>
          </cell>
          <cell r="HG290">
            <v>1234.1985743249998</v>
          </cell>
          <cell r="HH290">
            <v>2614.1147891999994</v>
          </cell>
          <cell r="HI290">
            <v>1832.3951962499998</v>
          </cell>
          <cell r="HJ290">
            <v>674.27970187499989</v>
          </cell>
          <cell r="HK290">
            <v>672.87819217500009</v>
          </cell>
          <cell r="HL290">
            <v>486.48527572500006</v>
          </cell>
          <cell r="HM290">
            <v>327.0596105250001</v>
          </cell>
          <cell r="HN290">
            <v>297.37988685000005</v>
          </cell>
          <cell r="HO290">
            <v>272.27081700000002</v>
          </cell>
          <cell r="HP290">
            <v>409.88647169999996</v>
          </cell>
          <cell r="HQ290">
            <v>399.05626612500004</v>
          </cell>
          <cell r="HR290">
            <v>469.98997897499999</v>
          </cell>
          <cell r="HS290">
            <v>449.67989879999999</v>
          </cell>
          <cell r="HT290">
            <v>983.02520249999998</v>
          </cell>
          <cell r="HU290">
            <v>1550.9279560499999</v>
          </cell>
          <cell r="HV290">
            <v>597.79900259999999</v>
          </cell>
          <cell r="HW290">
            <v>851.72421510000004</v>
          </cell>
          <cell r="HX290">
            <v>854.38550880000003</v>
          </cell>
          <cell r="HY290">
            <v>1207.089597375</v>
          </cell>
          <cell r="HZ290">
            <v>1270.1929653</v>
          </cell>
          <cell r="IA290">
            <v>1277.9878788000001</v>
          </cell>
          <cell r="IB290">
            <v>2773.2255083999999</v>
          </cell>
          <cell r="IC290">
            <v>2692.8749101499998</v>
          </cell>
          <cell r="ID290">
            <v>2725.5899258999998</v>
          </cell>
          <cell r="IE290">
            <v>3045.3270419249998</v>
          </cell>
          <cell r="IF290">
            <v>3969.1423964249998</v>
          </cell>
          <cell r="IG290">
            <v>4640.2214595750002</v>
          </cell>
          <cell r="IH290">
            <v>1774.7482677749999</v>
          </cell>
          <cell r="II290">
            <v>1831.8637248749999</v>
          </cell>
          <cell r="IJ290">
            <v>485.35540694999997</v>
          </cell>
          <cell r="IK290">
            <v>1182.7954503000001</v>
          </cell>
          <cell r="IL290">
            <v>546.16754272499998</v>
          </cell>
          <cell r="IM290">
            <v>1210.31385705</v>
          </cell>
          <cell r="IN290">
            <v>2298.251508975</v>
          </cell>
          <cell r="IO290">
            <v>1480.5139041</v>
          </cell>
          <cell r="IP290">
            <v>1083.2961352499999</v>
          </cell>
          <cell r="IQ290">
            <v>1370.4717717000001</v>
          </cell>
          <cell r="IR290">
            <v>3771.5216550750001</v>
          </cell>
          <cell r="IS290">
            <v>3827.9442309750002</v>
          </cell>
          <cell r="IT290">
            <v>3074.3768736000002</v>
          </cell>
          <cell r="IU290">
            <v>3449.1153717000002</v>
          </cell>
          <cell r="IV290">
            <v>2850.0211536749998</v>
          </cell>
          <cell r="IW290">
            <v>4411.1612337750003</v>
          </cell>
          <cell r="IX290">
            <v>1290.1408575749999</v>
          </cell>
          <cell r="IY290">
            <v>13061.538932625001</v>
          </cell>
          <cell r="IZ290">
            <v>20433.649238099999</v>
          </cell>
          <cell r="JA290">
            <v>14540.934778425</v>
          </cell>
          <cell r="JB290">
            <v>15565.379316750001</v>
          </cell>
          <cell r="JC290">
            <v>15320.819810925001</v>
          </cell>
          <cell r="JD290">
            <v>10118.16778455</v>
          </cell>
          <cell r="JE290">
            <v>16221.982674375</v>
          </cell>
          <cell r="JF290">
            <v>13839.341384699999</v>
          </cell>
          <cell r="JG290">
            <v>17995.530210525001</v>
          </cell>
          <cell r="JH290">
            <v>10641.363953399999</v>
          </cell>
          <cell r="JI290">
            <v>10916.80785135</v>
          </cell>
          <cell r="JJ290">
            <v>9268.8883377750008</v>
          </cell>
          <cell r="JK290">
            <v>2175.3635165999999</v>
          </cell>
          <cell r="JL290">
            <v>3080.6009939249998</v>
          </cell>
          <cell r="JM290">
            <v>1669.6350402749999</v>
          </cell>
          <cell r="JN290">
            <v>2694.67010235</v>
          </cell>
          <cell r="JO290">
            <v>2202.7047662250002</v>
          </cell>
          <cell r="JP290">
            <v>3253.8842831249999</v>
          </cell>
          <cell r="JQ290">
            <v>3226.3225713000002</v>
          </cell>
          <cell r="JR290">
            <v>2103.252693075</v>
          </cell>
          <cell r="JS290">
            <v>2005.509201975</v>
          </cell>
          <cell r="JT290">
            <v>2309.3297345249998</v>
          </cell>
          <cell r="JU290">
            <v>1803.6051950250001</v>
          </cell>
          <cell r="JV290">
            <v>2109.9846638250001</v>
          </cell>
          <cell r="JW290">
            <v>1407.7338203249999</v>
          </cell>
          <cell r="JX290">
            <v>1486.0136486250001</v>
          </cell>
          <cell r="JY290">
            <v>1906.379948475</v>
          </cell>
          <cell r="JZ290">
            <v>1755.2373630750001</v>
          </cell>
          <cell r="KA290">
            <v>2267.1505914750001</v>
          </cell>
          <cell r="KB290">
            <v>3319.4796612750001</v>
          </cell>
          <cell r="KC290">
            <v>3106.3596398999998</v>
          </cell>
          <cell r="KD290">
            <v>3536.6034336749999</v>
          </cell>
          <cell r="KE290">
            <v>3538.6112144250001</v>
          </cell>
          <cell r="KF290">
            <v>2819.7981481500001</v>
          </cell>
          <cell r="KG290">
            <v>4388.9929721999997</v>
          </cell>
          <cell r="KH290">
            <v>2297.6137433250001</v>
          </cell>
          <cell r="KI290">
            <v>2284.4804951249998</v>
          </cell>
          <cell r="KJ290">
            <v>8300.8270071000006</v>
          </cell>
          <cell r="KK290">
            <v>7411.9982163750001</v>
          </cell>
          <cell r="KL290">
            <v>6060.3444681749997</v>
          </cell>
          <cell r="KM290">
            <v>4224.1699199249997</v>
          </cell>
          <cell r="KN290">
            <v>8120.2172865749999</v>
          </cell>
          <cell r="KO290">
            <v>6923.0169936000002</v>
          </cell>
          <cell r="KP290">
            <v>5584.0673796749998</v>
          </cell>
          <cell r="KQ290">
            <v>7360.7013866249999</v>
          </cell>
          <cell r="KR290">
            <v>3450.8751324750001</v>
          </cell>
          <cell r="KS290">
            <v>6286.2001184250003</v>
          </cell>
          <cell r="KT290">
            <v>4890.9106019250003</v>
          </cell>
          <cell r="KU290">
            <v>2683.7099815500001</v>
          </cell>
          <cell r="KV290">
            <v>6667.5170510999997</v>
          </cell>
          <cell r="KW290">
            <v>2588.226228</v>
          </cell>
          <cell r="KX290">
            <v>6188.6298476250004</v>
          </cell>
          <cell r="KY290">
            <v>2968.1337773250002</v>
          </cell>
          <cell r="KZ290">
            <v>5219.4110903999999</v>
          </cell>
          <cell r="LA290">
            <v>5960.7585429749997</v>
          </cell>
          <cell r="LB290">
            <v>6144.2342721000005</v>
          </cell>
          <cell r="LC290">
            <v>5226.5721750749999</v>
          </cell>
          <cell r="LD290">
            <v>4620.4782821999997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ecasts"/>
      <sheetName val="Prices"/>
      <sheetName val="Sheet1"/>
      <sheetName val="Barley"/>
      <sheetName val="Corn and Barley Monthly"/>
      <sheetName val="Chart1"/>
      <sheetName val="Chart2"/>
    </sheetNames>
    <sheetDataSet>
      <sheetData sheetId="0"/>
      <sheetData sheetId="1">
        <row r="63">
          <cell r="D63">
            <v>3.0145714285714287</v>
          </cell>
        </row>
        <row r="64">
          <cell r="D64">
            <v>2.9046521739130435</v>
          </cell>
        </row>
        <row r="65">
          <cell r="D65">
            <v>2.6895263157894735</v>
          </cell>
        </row>
        <row r="66">
          <cell r="D66">
            <v>2.6787619047619047</v>
          </cell>
        </row>
        <row r="67">
          <cell r="D67">
            <v>2.674809523809524</v>
          </cell>
        </row>
        <row r="68">
          <cell r="D68">
            <v>2.6859473684210529</v>
          </cell>
        </row>
        <row r="69">
          <cell r="D69">
            <v>2.7155652173913043</v>
          </cell>
        </row>
        <row r="70">
          <cell r="D70">
            <v>2.6705714285714288</v>
          </cell>
        </row>
        <row r="71">
          <cell r="D71">
            <v>2.8351999999999999</v>
          </cell>
        </row>
        <row r="72">
          <cell r="D72">
            <v>2.9794545454545456</v>
          </cell>
        </row>
        <row r="73">
          <cell r="D73">
            <v>2.9162857142857144</v>
          </cell>
        </row>
        <row r="74">
          <cell r="D74">
            <v>2.7855909090909092</v>
          </cell>
        </row>
        <row r="75">
          <cell r="D75">
            <v>2.8332857142857142</v>
          </cell>
        </row>
        <row r="76">
          <cell r="D76">
            <v>2.6513333333333331</v>
          </cell>
        </row>
        <row r="77">
          <cell r="D77">
            <v>2.4278</v>
          </cell>
        </row>
        <row r="78">
          <cell r="D78">
            <v>2.5208095238095236</v>
          </cell>
        </row>
        <row r="79">
          <cell r="D79">
            <v>2.5940952380952385</v>
          </cell>
        </row>
        <row r="80">
          <cell r="D80">
            <v>2.5568421052631578</v>
          </cell>
        </row>
        <row r="81">
          <cell r="D81">
            <v>2.5901739130434782</v>
          </cell>
        </row>
        <row r="82">
          <cell r="D82">
            <v>2.5266500000000001</v>
          </cell>
        </row>
        <row r="83">
          <cell r="D83">
            <v>2.4406500000000002</v>
          </cell>
        </row>
        <row r="84">
          <cell r="D84">
            <v>2.3449545454545455</v>
          </cell>
        </row>
        <row r="85">
          <cell r="D85">
            <v>2.13795</v>
          </cell>
        </row>
        <row r="86">
          <cell r="D86">
            <v>1.8923478260869566</v>
          </cell>
        </row>
        <row r="87">
          <cell r="D87">
            <v>2.011047619047619</v>
          </cell>
        </row>
        <row r="88">
          <cell r="D88">
            <v>2.084857142857143</v>
          </cell>
        </row>
        <row r="89">
          <cell r="D89">
            <v>2.2163809523809523</v>
          </cell>
        </row>
        <row r="90">
          <cell r="D90">
            <v>2.2508571428571429</v>
          </cell>
        </row>
        <row r="91">
          <cell r="D91">
            <v>2.2419047619047623</v>
          </cell>
        </row>
        <row r="92">
          <cell r="D92">
            <v>2.2624210526315793</v>
          </cell>
        </row>
        <row r="93">
          <cell r="D93">
            <v>2.4389090909090911</v>
          </cell>
        </row>
        <row r="94">
          <cell r="D94">
            <v>2.56575</v>
          </cell>
        </row>
        <row r="95">
          <cell r="D95">
            <v>2.5599090909090911</v>
          </cell>
        </row>
        <row r="96">
          <cell r="D96">
            <v>2.566045454545455</v>
          </cell>
        </row>
        <row r="97">
          <cell r="D97">
            <v>2.3679999999999999</v>
          </cell>
        </row>
        <row r="98">
          <cell r="D98">
            <v>2.1935217391304347</v>
          </cell>
        </row>
        <row r="99">
          <cell r="D99">
            <v>2.2174999999999998</v>
          </cell>
        </row>
        <row r="100">
          <cell r="D100">
            <v>2.306</v>
          </cell>
        </row>
        <row r="101">
          <cell r="D101">
            <v>2.28715</v>
          </cell>
        </row>
        <row r="102">
          <cell r="D102">
            <v>2.33325</v>
          </cell>
        </row>
        <row r="103">
          <cell r="D103">
            <v>2.3178636363636365</v>
          </cell>
        </row>
        <row r="104">
          <cell r="D104">
            <v>2.3644736842105263</v>
          </cell>
        </row>
        <row r="105">
          <cell r="D105">
            <v>2.4697727272727277</v>
          </cell>
        </row>
        <row r="106">
          <cell r="D106">
            <v>2.5405000000000002</v>
          </cell>
        </row>
        <row r="107">
          <cell r="D107">
            <v>2.672409090909091</v>
          </cell>
        </row>
        <row r="108">
          <cell r="D108">
            <v>2.8735238095238094</v>
          </cell>
        </row>
        <row r="109">
          <cell r="D109">
            <v>3.0638095238095238</v>
          </cell>
        </row>
        <row r="110">
          <cell r="D110">
            <v>2.818826086956522</v>
          </cell>
        </row>
        <row r="111">
          <cell r="D111">
            <v>2.7809473684210526</v>
          </cell>
        </row>
        <row r="112">
          <cell r="D112">
            <v>2.7791304347826085</v>
          </cell>
        </row>
        <row r="113">
          <cell r="D113">
            <v>2.6830476190476191</v>
          </cell>
        </row>
        <row r="114">
          <cell r="D114">
            <v>2.8736315789473683</v>
          </cell>
        </row>
        <row r="115">
          <cell r="D115">
            <v>2.7427000000000001</v>
          </cell>
        </row>
        <row r="116">
          <cell r="D116">
            <v>2.7175500000000001</v>
          </cell>
        </row>
        <row r="117">
          <cell r="D117">
            <v>2.6971904761904764</v>
          </cell>
        </row>
        <row r="118">
          <cell r="D118">
            <v>2.6793809523809524</v>
          </cell>
        </row>
        <row r="119">
          <cell r="D119">
            <v>2.7986190476190473</v>
          </cell>
        </row>
        <row r="120">
          <cell r="D120">
            <v>2.7892380952380957</v>
          </cell>
        </row>
        <row r="121">
          <cell r="D121">
            <v>3.1670909090909092</v>
          </cell>
        </row>
        <row r="122">
          <cell r="D122">
            <v>3.4245714285714288</v>
          </cell>
        </row>
        <row r="123">
          <cell r="D123">
            <v>3.5377619047619051</v>
          </cell>
        </row>
        <row r="124">
          <cell r="D124">
            <v>3.6092173913043482</v>
          </cell>
        </row>
        <row r="125">
          <cell r="D125">
            <v>3.8137777777777777</v>
          </cell>
        </row>
        <row r="126">
          <cell r="D126">
            <v>3.7988095238095241</v>
          </cell>
        </row>
        <row r="127">
          <cell r="D127">
            <v>3.7154761904761906</v>
          </cell>
        </row>
        <row r="128">
          <cell r="D128">
            <v>3.6108421052631581</v>
          </cell>
        </row>
        <row r="129">
          <cell r="D129">
            <v>3.6022272727272728</v>
          </cell>
        </row>
        <row r="130">
          <cell r="D130">
            <v>3.6452857142857145</v>
          </cell>
        </row>
        <row r="131">
          <cell r="D131">
            <v>3.5522499999999999</v>
          </cell>
        </row>
        <row r="132">
          <cell r="D132">
            <v>3.4102727272727273</v>
          </cell>
        </row>
        <row r="133">
          <cell r="D133">
            <v>3.4662272727272727</v>
          </cell>
        </row>
        <row r="134">
          <cell r="D134">
            <v>3.1108571428571432</v>
          </cell>
        </row>
        <row r="135">
          <cell r="D135">
            <v>2.9517619047619048</v>
          </cell>
        </row>
        <row r="136">
          <cell r="D136">
            <v>2.9068181818181822</v>
          </cell>
        </row>
        <row r="137">
          <cell r="D137">
            <v>2.7696000000000001</v>
          </cell>
        </row>
        <row r="138">
          <cell r="D138">
            <v>2.7219090909090911</v>
          </cell>
        </row>
        <row r="139">
          <cell r="D139">
            <v>2.7269999999999999</v>
          </cell>
        </row>
        <row r="140">
          <cell r="D140">
            <v>2.6791052631578949</v>
          </cell>
        </row>
        <row r="141">
          <cell r="D141">
            <v>2.7074347826086957</v>
          </cell>
        </row>
        <row r="142">
          <cell r="D142">
            <v>2.782142857142857</v>
          </cell>
        </row>
        <row r="143">
          <cell r="D143">
            <v>2.7919</v>
          </cell>
        </row>
        <row r="144">
          <cell r="D144">
            <v>2.7272727272727271</v>
          </cell>
        </row>
        <row r="145">
          <cell r="D145">
            <v>2.5908571428571427</v>
          </cell>
        </row>
        <row r="146">
          <cell r="D146">
            <v>2.3275454545454544</v>
          </cell>
        </row>
        <row r="147">
          <cell r="D147">
            <v>2.2420476190476188</v>
          </cell>
        </row>
        <row r="148">
          <cell r="D148">
            <v>2.1983333333333333</v>
          </cell>
        </row>
        <row r="149">
          <cell r="D149">
            <v>2.3304</v>
          </cell>
        </row>
        <row r="150">
          <cell r="D150">
            <v>2.4164285714285714</v>
          </cell>
        </row>
        <row r="151">
          <cell r="D151">
            <v>2.5492380952380955</v>
          </cell>
        </row>
        <row r="152">
          <cell r="D152">
            <v>2.7317894736842105</v>
          </cell>
        </row>
        <row r="153">
          <cell r="D153">
            <v>2.9572608695652178</v>
          </cell>
        </row>
        <row r="154">
          <cell r="D154">
            <v>3.1252</v>
          </cell>
        </row>
        <row r="155">
          <cell r="D155">
            <v>3.0947142857142858</v>
          </cell>
        </row>
        <row r="156">
          <cell r="D156">
            <v>3.113818181818182</v>
          </cell>
        </row>
        <row r="157">
          <cell r="D157">
            <v>3.1242999999999999</v>
          </cell>
        </row>
        <row r="158">
          <cell r="D158">
            <v>3.5286521739130436</v>
          </cell>
        </row>
        <row r="159">
          <cell r="D159">
            <v>3.5799523809523808</v>
          </cell>
        </row>
        <row r="160">
          <cell r="D160">
            <v>3.4750476190476189</v>
          </cell>
        </row>
        <row r="161">
          <cell r="D161">
            <v>3.4925714285714284</v>
          </cell>
        </row>
        <row r="162">
          <cell r="D162">
            <v>3.355</v>
          </cell>
        </row>
        <row r="163">
          <cell r="D163">
            <v>3.302</v>
          </cell>
        </row>
        <row r="164">
          <cell r="D164">
            <v>3.2475000000000001</v>
          </cell>
        </row>
        <row r="165">
          <cell r="D165">
            <v>3.4670454545454548</v>
          </cell>
        </row>
        <row r="166">
          <cell r="D166">
            <v>3.5398000000000001</v>
          </cell>
        </row>
        <row r="167">
          <cell r="D167">
            <v>3.4894090909090911</v>
          </cell>
        </row>
        <row r="168">
          <cell r="D168">
            <v>3.491714285714286</v>
          </cell>
        </row>
        <row r="169">
          <cell r="D169">
            <v>3.0747142857142857</v>
          </cell>
        </row>
        <row r="170">
          <cell r="D170">
            <v>2.9731739130434787</v>
          </cell>
        </row>
        <row r="171">
          <cell r="D171">
            <v>2.8583684210526314</v>
          </cell>
        </row>
        <row r="172">
          <cell r="D172">
            <v>2.7835652173913044</v>
          </cell>
        </row>
        <row r="173">
          <cell r="D173">
            <v>2.7312857142857143</v>
          </cell>
        </row>
        <row r="174">
          <cell r="D174">
            <v>2.6995</v>
          </cell>
        </row>
        <row r="175">
          <cell r="D175">
            <v>2.7080000000000002</v>
          </cell>
        </row>
        <row r="176">
          <cell r="D176">
            <v>2.6848421052631579</v>
          </cell>
        </row>
        <row r="177">
          <cell r="D177">
            <v>2.7528095238095243</v>
          </cell>
        </row>
        <row r="178">
          <cell r="D178">
            <v>2.8314285714285714</v>
          </cell>
        </row>
        <row r="179">
          <cell r="D179">
            <v>2.7642727272727274</v>
          </cell>
        </row>
        <row r="180">
          <cell r="D180">
            <v>2.7544499999999998</v>
          </cell>
        </row>
        <row r="181">
          <cell r="D181">
            <v>2.4730909090909092</v>
          </cell>
        </row>
        <row r="182">
          <cell r="D182">
            <v>2.2984545454545455</v>
          </cell>
        </row>
        <row r="183">
          <cell r="D183">
            <v>2.1991999999999998</v>
          </cell>
        </row>
        <row r="184">
          <cell r="D184">
            <v>2.2339565217391306</v>
          </cell>
        </row>
        <row r="185">
          <cell r="D185">
            <v>2.3815</v>
          </cell>
        </row>
        <row r="186">
          <cell r="D186">
            <v>2.4745238095238098</v>
          </cell>
        </row>
        <row r="187">
          <cell r="D187">
            <v>2.4658636363636366</v>
          </cell>
        </row>
        <row r="188">
          <cell r="D188">
            <v>2.3888421052631581</v>
          </cell>
        </row>
        <row r="189">
          <cell r="D189">
            <v>2.3148499999999999</v>
          </cell>
        </row>
        <row r="190">
          <cell r="D190">
            <v>2.3059090909090907</v>
          </cell>
        </row>
        <row r="191">
          <cell r="D191">
            <v>2.3528571428571432</v>
          </cell>
        </row>
        <row r="192">
          <cell r="D192">
            <v>2.3229047619047622</v>
          </cell>
        </row>
        <row r="193">
          <cell r="D193">
            <v>1.7425454545454546</v>
          </cell>
        </row>
        <row r="194">
          <cell r="D194">
            <v>1.6135714285714287</v>
          </cell>
        </row>
        <row r="195">
          <cell r="D195">
            <v>1.6651904761904763</v>
          </cell>
        </row>
        <row r="196">
          <cell r="D196">
            <v>1.6933043478260872</v>
          </cell>
        </row>
        <row r="197">
          <cell r="D197">
            <v>1.7036842105263157</v>
          </cell>
        </row>
        <row r="198">
          <cell r="D198">
            <v>1.6698181818181819</v>
          </cell>
        </row>
        <row r="199">
          <cell r="D199">
            <v>1.574857142857143</v>
          </cell>
        </row>
        <row r="200">
          <cell r="D200">
            <v>1.4962105263157897</v>
          </cell>
        </row>
        <row r="201">
          <cell r="D201">
            <v>1.5951818181818183</v>
          </cell>
        </row>
        <row r="202">
          <cell r="D202">
            <v>1.6850476190476189</v>
          </cell>
        </row>
        <row r="203">
          <cell r="D203">
            <v>1.90185</v>
          </cell>
        </row>
        <row r="204">
          <cell r="D204">
            <v>1.8879999999999999</v>
          </cell>
        </row>
        <row r="205">
          <cell r="D205">
            <v>1.6930909090909092</v>
          </cell>
        </row>
        <row r="206">
          <cell r="D206">
            <v>1.5735238095238095</v>
          </cell>
        </row>
        <row r="207">
          <cell r="D207">
            <v>1.7517142857142858</v>
          </cell>
        </row>
        <row r="208">
          <cell r="D208">
            <v>1.8305454545454547</v>
          </cell>
        </row>
        <row r="209">
          <cell r="D209">
            <v>1.83335</v>
          </cell>
        </row>
        <row r="210">
          <cell r="D210">
            <v>1.8964545454545456</v>
          </cell>
        </row>
        <row r="211">
          <cell r="D211">
            <v>1.9634499999999999</v>
          </cell>
        </row>
        <row r="212">
          <cell r="D212">
            <v>2.0045500000000001</v>
          </cell>
        </row>
        <row r="213">
          <cell r="D213">
            <v>2.0699130434782611</v>
          </cell>
        </row>
        <row r="214">
          <cell r="D214">
            <v>2.0435500000000002</v>
          </cell>
        </row>
        <row r="215">
          <cell r="D215">
            <v>2.1349999999999998</v>
          </cell>
        </row>
        <row r="216">
          <cell r="D216">
            <v>2.8984090909090909</v>
          </cell>
        </row>
        <row r="217">
          <cell r="D217">
            <v>3.161</v>
          </cell>
        </row>
        <row r="218">
          <cell r="D218">
            <v>2.8927391304347827</v>
          </cell>
        </row>
        <row r="219">
          <cell r="D219">
            <v>2.9314285714285715</v>
          </cell>
        </row>
        <row r="220">
          <cell r="D220">
            <v>2.8861428571428576</v>
          </cell>
        </row>
        <row r="221">
          <cell r="D221">
            <v>2.6945714285714288</v>
          </cell>
        </row>
        <row r="222">
          <cell r="D222">
            <v>2.7703333333333333</v>
          </cell>
        </row>
        <row r="223">
          <cell r="D223">
            <v>2.7776190476190479</v>
          </cell>
        </row>
        <row r="224">
          <cell r="D224">
            <v>2.6955789473684213</v>
          </cell>
        </row>
        <row r="225">
          <cell r="D225">
            <v>2.7873181818181822</v>
          </cell>
        </row>
        <row r="226">
          <cell r="D226">
            <v>2.6826500000000002</v>
          </cell>
        </row>
        <row r="227">
          <cell r="D227">
            <v>2.7054999999999998</v>
          </cell>
        </row>
        <row r="228">
          <cell r="D228">
            <v>2.6071363636363638</v>
          </cell>
        </row>
        <row r="229">
          <cell r="D229">
            <v>2.4508999999999999</v>
          </cell>
        </row>
        <row r="230">
          <cell r="D230">
            <v>2.2978695652173911</v>
          </cell>
        </row>
        <row r="231">
          <cell r="D231">
            <v>2.3239999999999998</v>
          </cell>
        </row>
        <row r="232">
          <cell r="D232">
            <v>2.391909090909091</v>
          </cell>
        </row>
        <row r="233">
          <cell r="D233">
            <v>2.3794285714285714</v>
          </cell>
        </row>
        <row r="234">
          <cell r="D234">
            <v>2.3956499999999998</v>
          </cell>
        </row>
        <row r="235">
          <cell r="D235">
            <v>2.3980454545454548</v>
          </cell>
        </row>
        <row r="236">
          <cell r="D236">
            <v>2.4157368421052632</v>
          </cell>
        </row>
        <row r="237">
          <cell r="D237">
            <v>2.551409090909091</v>
          </cell>
        </row>
        <row r="238">
          <cell r="D238">
            <v>2.7345999999999999</v>
          </cell>
        </row>
        <row r="239">
          <cell r="D239">
            <v>2.8457272727272729</v>
          </cell>
        </row>
        <row r="240">
          <cell r="D240">
            <v>2.854857142857143</v>
          </cell>
        </row>
        <row r="241">
          <cell r="D241">
            <v>2.6866190476190481</v>
          </cell>
        </row>
        <row r="242">
          <cell r="D242">
            <v>2.510782608695652</v>
          </cell>
        </row>
        <row r="243">
          <cell r="D243">
            <v>2.2943157894736843</v>
          </cell>
        </row>
        <row r="244">
          <cell r="D244">
            <v>2.2976521739130433</v>
          </cell>
        </row>
        <row r="245">
          <cell r="D245">
            <v>2.2615238095238097</v>
          </cell>
        </row>
        <row r="246">
          <cell r="D246">
            <v>2.3607</v>
          </cell>
        </row>
        <row r="247">
          <cell r="D247">
            <v>2.3749090909090906</v>
          </cell>
        </row>
        <row r="248">
          <cell r="D248">
            <v>2.4032105263157897</v>
          </cell>
        </row>
        <row r="249">
          <cell r="D249">
            <v>2.5394000000000001</v>
          </cell>
        </row>
        <row r="250">
          <cell r="D250">
            <v>2.5552272727272727</v>
          </cell>
        </row>
        <row r="251">
          <cell r="D251">
            <v>2.4886363636363638</v>
          </cell>
        </row>
        <row r="252">
          <cell r="D252">
            <v>2.3943500000000002</v>
          </cell>
        </row>
        <row r="253">
          <cell r="D253">
            <v>2.3537272727272729</v>
          </cell>
        </row>
        <row r="254">
          <cell r="D254">
            <v>2.4940909090909096</v>
          </cell>
        </row>
        <row r="255">
          <cell r="D255">
            <v>2.51485</v>
          </cell>
        </row>
        <row r="256">
          <cell r="D256">
            <v>2.5083913043478261</v>
          </cell>
        </row>
        <row r="257">
          <cell r="D257">
            <v>2.43425</v>
          </cell>
        </row>
        <row r="258">
          <cell r="D258">
            <v>2.5111904761904764</v>
          </cell>
        </row>
        <row r="259">
          <cell r="D259">
            <v>2.5800454545454548</v>
          </cell>
        </row>
        <row r="260">
          <cell r="D260">
            <v>2.6446842105263157</v>
          </cell>
        </row>
        <row r="261">
          <cell r="D261">
            <v>2.7224090909090912</v>
          </cell>
        </row>
        <row r="262">
          <cell r="D262">
            <v>2.5322105263157892</v>
          </cell>
        </row>
        <row r="263">
          <cell r="D263">
            <v>2.5833499999999998</v>
          </cell>
        </row>
        <row r="264">
          <cell r="D264">
            <v>2.5557272727272728</v>
          </cell>
        </row>
        <row r="265">
          <cell r="D265">
            <v>2.3284545454545453</v>
          </cell>
        </row>
        <row r="266">
          <cell r="D266">
            <v>2.1917142857142857</v>
          </cell>
        </row>
        <row r="267">
          <cell r="D267">
            <v>2.1815714285714285</v>
          </cell>
        </row>
        <row r="268">
          <cell r="D268">
            <v>2.0886363636363638</v>
          </cell>
        </row>
        <row r="269">
          <cell r="D269">
            <v>2.1179999999999999</v>
          </cell>
        </row>
        <row r="270">
          <cell r="D270">
            <v>2.1959545454545455</v>
          </cell>
        </row>
        <row r="271">
          <cell r="D271">
            <v>2.17645</v>
          </cell>
        </row>
        <row r="272">
          <cell r="D272">
            <v>2.1228947368421056</v>
          </cell>
        </row>
        <row r="273">
          <cell r="D273">
            <v>2.2425217391304351</v>
          </cell>
        </row>
        <row r="274">
          <cell r="D274">
            <v>2.2867619047619048</v>
          </cell>
        </row>
        <row r="275">
          <cell r="D275">
            <v>2.2848000000000002</v>
          </cell>
        </row>
        <row r="276">
          <cell r="D276">
            <v>2.1805909090909092</v>
          </cell>
        </row>
        <row r="277">
          <cell r="D277">
            <v>2.4077142857142859</v>
          </cell>
        </row>
        <row r="278">
          <cell r="D278">
            <v>2.3731363636363638</v>
          </cell>
        </row>
        <row r="279">
          <cell r="D279">
            <v>2.4024761904761904</v>
          </cell>
        </row>
        <row r="280">
          <cell r="D280">
            <v>2.4857142857142858</v>
          </cell>
        </row>
        <row r="281">
          <cell r="D281">
            <v>2.7379047619047623</v>
          </cell>
        </row>
        <row r="282">
          <cell r="D282">
            <v>2.960809523809524</v>
          </cell>
        </row>
        <row r="283">
          <cell r="D283">
            <v>3.0210952380952381</v>
          </cell>
        </row>
        <row r="284">
          <cell r="D284">
            <v>2.9100526315789472</v>
          </cell>
        </row>
        <row r="285">
          <cell r="D285">
            <v>2.8509565217391306</v>
          </cell>
        </row>
        <row r="286">
          <cell r="D286">
            <v>2.6670526315789473</v>
          </cell>
        </row>
        <row r="287">
          <cell r="D287">
            <v>2.6554285714285717</v>
          </cell>
        </row>
        <row r="288">
          <cell r="D288">
            <v>2.6771363636363636</v>
          </cell>
        </row>
        <row r="289">
          <cell r="D289">
            <v>2.2389000000000001</v>
          </cell>
        </row>
        <row r="290">
          <cell r="D290">
            <v>2.1918260869565218</v>
          </cell>
        </row>
        <row r="291">
          <cell r="D291">
            <v>2.202666666666667</v>
          </cell>
        </row>
        <row r="292">
          <cell r="D292">
            <v>2.1592857142857143</v>
          </cell>
        </row>
        <row r="293">
          <cell r="D293">
            <v>2.156714285714286</v>
          </cell>
        </row>
        <row r="294">
          <cell r="D294">
            <v>2.291809523809524</v>
          </cell>
        </row>
        <row r="295">
          <cell r="D295">
            <v>2.3243809523809524</v>
          </cell>
        </row>
        <row r="296">
          <cell r="D296">
            <v>2.3337368421052633</v>
          </cell>
        </row>
        <row r="297">
          <cell r="D297">
            <v>2.4620000000000002</v>
          </cell>
        </row>
        <row r="298">
          <cell r="D298">
            <v>2.4863157894736845</v>
          </cell>
        </row>
        <row r="299">
          <cell r="D299">
            <v>2.6070909090909091</v>
          </cell>
        </row>
        <row r="300">
          <cell r="D300">
            <v>2.7273636363636364</v>
          </cell>
        </row>
        <row r="301">
          <cell r="D301">
            <v>2.8812000000000002</v>
          </cell>
        </row>
        <row r="302">
          <cell r="D302">
            <v>2.8302173913043478</v>
          </cell>
        </row>
        <row r="303">
          <cell r="D303">
            <v>3.028</v>
          </cell>
        </row>
        <row r="304">
          <cell r="D304">
            <v>3.2283636363636363</v>
          </cell>
        </row>
        <row r="305">
          <cell r="D305">
            <v>3.279666666666667</v>
          </cell>
        </row>
        <row r="306">
          <cell r="D306">
            <v>3.5034999999999998</v>
          </cell>
        </row>
        <row r="307">
          <cell r="D307">
            <v>3.6224545454545454</v>
          </cell>
        </row>
        <row r="308">
          <cell r="D308">
            <v>3.74335</v>
          </cell>
        </row>
        <row r="309">
          <cell r="D309">
            <v>3.8947619047619049</v>
          </cell>
        </row>
        <row r="310">
          <cell r="D310">
            <v>4.5415714285714293</v>
          </cell>
        </row>
        <row r="311">
          <cell r="D311">
            <v>4.8061818181818179</v>
          </cell>
        </row>
        <row r="312">
          <cell r="D312">
            <v>4.6871999999999998</v>
          </cell>
        </row>
        <row r="313">
          <cell r="D313">
            <v>3.8617272727272729</v>
          </cell>
        </row>
        <row r="314">
          <cell r="D314">
            <v>3.6434545454545457</v>
          </cell>
        </row>
        <row r="315">
          <cell r="D315">
            <v>3.1996500000000001</v>
          </cell>
        </row>
        <row r="316">
          <cell r="D316">
            <v>2.8376956521739132</v>
          </cell>
        </row>
        <row r="317">
          <cell r="D317">
            <v>2.6802999999999999</v>
          </cell>
        </row>
        <row r="318">
          <cell r="D318">
            <v>2.6438095238095243</v>
          </cell>
        </row>
        <row r="319">
          <cell r="D319">
            <v>2.6800454545454544</v>
          </cell>
        </row>
        <row r="320">
          <cell r="D320">
            <v>2.806</v>
          </cell>
        </row>
        <row r="321">
          <cell r="D321">
            <v>3.03145</v>
          </cell>
        </row>
        <row r="322">
          <cell r="D322">
            <v>2.9927272727272727</v>
          </cell>
        </row>
        <row r="323">
          <cell r="D323">
            <v>2.8074761904761907</v>
          </cell>
        </row>
        <row r="324">
          <cell r="D324">
            <v>2.6614285714285719</v>
          </cell>
        </row>
        <row r="325">
          <cell r="D325">
            <v>2.4478181818181821</v>
          </cell>
        </row>
        <row r="326">
          <cell r="D326">
            <v>2.6251904761904763</v>
          </cell>
        </row>
        <row r="327">
          <cell r="D327">
            <v>2.6418095238095241</v>
          </cell>
        </row>
        <row r="328">
          <cell r="D328">
            <v>2.81304347826087</v>
          </cell>
        </row>
        <row r="329">
          <cell r="D329">
            <v>2.7607368421052634</v>
          </cell>
        </row>
        <row r="330">
          <cell r="D330">
            <v>2.7332727272727273</v>
          </cell>
        </row>
        <row r="331">
          <cell r="D331">
            <v>2.7079</v>
          </cell>
        </row>
        <row r="332">
          <cell r="D332">
            <v>2.6876315789473688</v>
          </cell>
        </row>
        <row r="333">
          <cell r="D333">
            <v>2.7138636363636364</v>
          </cell>
        </row>
        <row r="334">
          <cell r="D334">
            <v>2.4882857142857144</v>
          </cell>
        </row>
        <row r="335">
          <cell r="D335">
            <v>2.4798</v>
          </cell>
        </row>
        <row r="336">
          <cell r="D336">
            <v>2.4213636363636364</v>
          </cell>
        </row>
        <row r="337">
          <cell r="D337">
            <v>2.3264545454545456</v>
          </cell>
        </row>
        <row r="338">
          <cell r="D338">
            <v>2.0624761904761906</v>
          </cell>
        </row>
        <row r="339">
          <cell r="D339">
            <v>2.0840000000000001</v>
          </cell>
        </row>
        <row r="340">
          <cell r="D340">
            <v>2.1865000000000001</v>
          </cell>
        </row>
        <row r="341">
          <cell r="D341">
            <v>2.1892999999999998</v>
          </cell>
        </row>
        <row r="342">
          <cell r="D342">
            <v>2.2142727272727276</v>
          </cell>
        </row>
        <row r="343">
          <cell r="D343">
            <v>2.1674736842105267</v>
          </cell>
        </row>
        <row r="344">
          <cell r="D344">
            <v>2.1457368421052632</v>
          </cell>
        </row>
        <row r="345">
          <cell r="D345">
            <v>2.2390869565217395</v>
          </cell>
        </row>
        <row r="346">
          <cell r="D346">
            <v>2.1792380952380954</v>
          </cell>
        </row>
        <row r="347">
          <cell r="D347">
            <v>2.1976499999999999</v>
          </cell>
        </row>
        <row r="348">
          <cell r="D348">
            <v>2.1737272727272727</v>
          </cell>
        </row>
        <row r="349">
          <cell r="D349">
            <v>1.964952380952381</v>
          </cell>
        </row>
        <row r="350">
          <cell r="D350">
            <v>2.1355454545454546</v>
          </cell>
        </row>
        <row r="351">
          <cell r="D351">
            <v>2.1475238095238098</v>
          </cell>
        </row>
        <row r="352">
          <cell r="D352">
            <v>2.0122857142857145</v>
          </cell>
        </row>
        <row r="353">
          <cell r="D353">
            <v>1.955904761904762</v>
          </cell>
        </row>
        <row r="354">
          <cell r="D354">
            <v>2.0166666666666666</v>
          </cell>
        </row>
        <row r="355">
          <cell r="D355">
            <v>2.1596500000000001</v>
          </cell>
        </row>
        <row r="356">
          <cell r="D356">
            <v>2.1963499999999998</v>
          </cell>
        </row>
        <row r="357">
          <cell r="D357">
            <v>2.3066086956521739</v>
          </cell>
        </row>
        <row r="358">
          <cell r="D358">
            <v>2.2745263157894735</v>
          </cell>
        </row>
        <row r="359">
          <cell r="D359">
            <v>2.3948636363636364</v>
          </cell>
        </row>
        <row r="360">
          <cell r="D360">
            <v>2.0788636363636361</v>
          </cell>
        </row>
        <row r="361">
          <cell r="D361">
            <v>1.8465</v>
          </cell>
        </row>
        <row r="362">
          <cell r="D362">
            <v>1.7826521739130434</v>
          </cell>
        </row>
        <row r="363">
          <cell r="D363">
            <v>1.9292499999999999</v>
          </cell>
        </row>
        <row r="364">
          <cell r="D364">
            <v>2.0414545454545454</v>
          </cell>
        </row>
        <row r="365">
          <cell r="D365">
            <v>2.1063809523809525</v>
          </cell>
        </row>
        <row r="366">
          <cell r="D366">
            <v>2.2226499999999998</v>
          </cell>
        </row>
        <row r="367">
          <cell r="D367">
            <v>2.1897142857142859</v>
          </cell>
        </row>
        <row r="368">
          <cell r="D368">
            <v>2.1127894736842108</v>
          </cell>
        </row>
        <row r="369">
          <cell r="D369">
            <v>2.1424090909090912</v>
          </cell>
        </row>
        <row r="370">
          <cell r="D370">
            <v>2.0557500000000002</v>
          </cell>
        </row>
        <row r="371">
          <cell r="D371">
            <v>1.9940454545454545</v>
          </cell>
        </row>
        <row r="372">
          <cell r="D372">
            <v>1.926857142857143</v>
          </cell>
        </row>
        <row r="373">
          <cell r="D373">
            <v>2.1551904761904765</v>
          </cell>
        </row>
        <row r="374">
          <cell r="D374">
            <v>2.1695217391304347</v>
          </cell>
        </row>
        <row r="375">
          <cell r="D375">
            <v>2.2166666666666668</v>
          </cell>
        </row>
        <row r="376">
          <cell r="D376">
            <v>2.0841304347826086</v>
          </cell>
        </row>
        <row r="377">
          <cell r="D377">
            <v>2.0487619047619048</v>
          </cell>
        </row>
        <row r="378">
          <cell r="D378">
            <v>2.1523157894736844</v>
          </cell>
        </row>
        <row r="379">
          <cell r="D379">
            <v>2.1000476190476189</v>
          </cell>
        </row>
        <row r="380">
          <cell r="D380">
            <v>2.0455789473684209</v>
          </cell>
        </row>
        <row r="381">
          <cell r="D381">
            <v>2.0679500000000002</v>
          </cell>
        </row>
        <row r="382">
          <cell r="D382">
            <v>1.9874090909090909</v>
          </cell>
        </row>
        <row r="383">
          <cell r="D383">
            <v>2.0829545454545455</v>
          </cell>
        </row>
        <row r="384">
          <cell r="D384">
            <v>2.1193499999999998</v>
          </cell>
        </row>
        <row r="385">
          <cell r="D385">
            <v>2.3541818181818184</v>
          </cell>
        </row>
        <row r="386">
          <cell r="D386">
            <v>2.5935909090909091</v>
          </cell>
        </row>
        <row r="387">
          <cell r="D387">
            <v>2.7211500000000002</v>
          </cell>
        </row>
        <row r="388">
          <cell r="D388">
            <v>2.5240434782608698</v>
          </cell>
        </row>
        <row r="389">
          <cell r="D389">
            <v>2.4267500000000002</v>
          </cell>
        </row>
        <row r="390">
          <cell r="D390">
            <v>2.3896000000000002</v>
          </cell>
        </row>
        <row r="391">
          <cell r="D391">
            <v>2.3580000000000001</v>
          </cell>
        </row>
        <row r="392">
          <cell r="D392">
            <v>2.362526315789474</v>
          </cell>
        </row>
        <row r="393">
          <cell r="D393">
            <v>2.3325238095238094</v>
          </cell>
        </row>
        <row r="394">
          <cell r="D394">
            <v>2.3848095238095239</v>
          </cell>
        </row>
        <row r="395">
          <cell r="D395">
            <v>2.4478095238095241</v>
          </cell>
        </row>
        <row r="396">
          <cell r="D396">
            <v>2.394190476190476</v>
          </cell>
        </row>
        <row r="397">
          <cell r="D397">
            <v>2.123409090909091</v>
          </cell>
        </row>
        <row r="398">
          <cell r="D398">
            <v>2.203904761904762</v>
          </cell>
        </row>
        <row r="399">
          <cell r="D399">
            <v>2.3138571428571426</v>
          </cell>
        </row>
        <row r="400">
          <cell r="D400">
            <v>2.2552173913043481</v>
          </cell>
        </row>
        <row r="401">
          <cell r="D401">
            <v>2.3699473684210526</v>
          </cell>
        </row>
        <row r="402">
          <cell r="D402">
            <v>2.4773636363636364</v>
          </cell>
        </row>
        <row r="403">
          <cell r="D403">
            <v>2.6669999999999998</v>
          </cell>
        </row>
        <row r="404">
          <cell r="D404">
            <v>2.8292631578947369</v>
          </cell>
        </row>
        <row r="405">
          <cell r="D405">
            <v>3.0524782608695653</v>
          </cell>
        </row>
        <row r="406">
          <cell r="D406">
            <v>3.1553809523809524</v>
          </cell>
        </row>
        <row r="407">
          <cell r="D407">
            <v>3.0211000000000001</v>
          </cell>
        </row>
        <row r="408">
          <cell r="D408">
            <v>2.8618571428571431</v>
          </cell>
        </row>
        <row r="409">
          <cell r="D409">
            <v>2.3738095238095238</v>
          </cell>
        </row>
        <row r="410">
          <cell r="D410">
            <v>2.2476363636363641</v>
          </cell>
        </row>
        <row r="411">
          <cell r="D411">
            <v>2.1798095238095239</v>
          </cell>
        </row>
        <row r="412">
          <cell r="D412">
            <v>2.0494761904761907</v>
          </cell>
        </row>
        <row r="413">
          <cell r="D413">
            <v>1.9892380952380952</v>
          </cell>
        </row>
        <row r="414">
          <cell r="D414">
            <v>2.0502857142857143</v>
          </cell>
        </row>
        <row r="415">
          <cell r="D415">
            <v>2.00095</v>
          </cell>
        </row>
        <row r="416">
          <cell r="D416">
            <v>2.0032105263157898</v>
          </cell>
        </row>
        <row r="417">
          <cell r="D417">
            <v>2.173</v>
          </cell>
        </row>
        <row r="418">
          <cell r="D418">
            <v>2.0784761904761906</v>
          </cell>
        </row>
        <row r="419">
          <cell r="D419">
            <v>2.1194285714285717</v>
          </cell>
        </row>
        <row r="420">
          <cell r="D420">
            <v>2.2182272727272729</v>
          </cell>
        </row>
        <row r="421">
          <cell r="D421">
            <v>2.4007000000000001</v>
          </cell>
        </row>
        <row r="422">
          <cell r="D422">
            <v>2.1514347826086957</v>
          </cell>
        </row>
        <row r="423">
          <cell r="D423">
            <v>2.0985238095238095</v>
          </cell>
        </row>
        <row r="424">
          <cell r="D424">
            <v>2.0203333333333333</v>
          </cell>
        </row>
        <row r="425">
          <cell r="D425">
            <v>1.9295238095238096</v>
          </cell>
        </row>
        <row r="426">
          <cell r="D426">
            <v>2.0826190476190476</v>
          </cell>
        </row>
        <row r="427">
          <cell r="D427">
            <v>2.1335999999999999</v>
          </cell>
        </row>
        <row r="428">
          <cell r="D428">
            <v>2.229421052631579</v>
          </cell>
        </row>
        <row r="429">
          <cell r="D429">
            <v>2.2785217391304347</v>
          </cell>
        </row>
        <row r="430">
          <cell r="D430">
            <v>2.3679473684210528</v>
          </cell>
        </row>
        <row r="431">
          <cell r="D431">
            <v>2.4994090909090909</v>
          </cell>
        </row>
        <row r="432">
          <cell r="D432">
            <v>2.3810909090909091</v>
          </cell>
        </row>
        <row r="433">
          <cell r="D433">
            <v>2.48515</v>
          </cell>
        </row>
        <row r="434">
          <cell r="D434">
            <v>2.2976521739130433</v>
          </cell>
        </row>
        <row r="435">
          <cell r="D435">
            <v>2.4849000000000001</v>
          </cell>
        </row>
        <row r="436">
          <cell r="D436">
            <v>3.0324090909090908</v>
          </cell>
        </row>
        <row r="437">
          <cell r="D437">
            <v>3.557809523809524</v>
          </cell>
        </row>
        <row r="438">
          <cell r="D438">
            <v>3.76315</v>
          </cell>
        </row>
        <row r="439">
          <cell r="D439">
            <v>3.90855</v>
          </cell>
        </row>
        <row r="440">
          <cell r="D440">
            <v>4.1120000000000001</v>
          </cell>
        </row>
        <row r="441">
          <cell r="D441">
            <v>4.0661818181818186</v>
          </cell>
        </row>
        <row r="442">
          <cell r="D442">
            <v>3.6152000000000002</v>
          </cell>
        </row>
        <row r="443">
          <cell r="D443">
            <v>3.7433181818181818</v>
          </cell>
        </row>
        <row r="444">
          <cell r="D444">
            <v>3.8095714285714286</v>
          </cell>
        </row>
        <row r="445">
          <cell r="D445">
            <v>3.2954285714285718</v>
          </cell>
        </row>
        <row r="446">
          <cell r="D446">
            <v>3.3086086956521741</v>
          </cell>
        </row>
        <row r="447">
          <cell r="D447">
            <v>3.5858947368421057</v>
          </cell>
        </row>
        <row r="448">
          <cell r="D448">
            <v>3.578347826086957</v>
          </cell>
        </row>
        <row r="449">
          <cell r="D449">
            <v>3.8152380952380955</v>
          </cell>
        </row>
        <row r="450">
          <cell r="D450">
            <v>4.3239999999999998</v>
          </cell>
        </row>
        <row r="451">
          <cell r="D451">
            <v>4.885476190476191</v>
          </cell>
        </row>
        <row r="452">
          <cell r="D452">
            <v>5.1605999999999996</v>
          </cell>
        </row>
        <row r="453">
          <cell r="D453">
            <v>5.5312000000000001</v>
          </cell>
        </row>
        <row r="454">
          <cell r="D454">
            <v>5.9333636363636364</v>
          </cell>
        </row>
        <row r="455">
          <cell r="D455">
            <v>6.0296666666666674</v>
          </cell>
        </row>
        <row r="456">
          <cell r="D456">
            <v>6.9885714285714284</v>
          </cell>
        </row>
        <row r="457">
          <cell r="D457">
            <v>6.4617272727272734</v>
          </cell>
        </row>
        <row r="458">
          <cell r="D458">
            <v>5.4929523809523815</v>
          </cell>
        </row>
        <row r="459">
          <cell r="D459">
            <v>5.4628571428571435</v>
          </cell>
        </row>
        <row r="460">
          <cell r="D460">
            <v>4.1261304347826089</v>
          </cell>
        </row>
        <row r="461">
          <cell r="D461">
            <v>3.738</v>
          </cell>
        </row>
        <row r="462">
          <cell r="D462">
            <v>3.6932727272727273</v>
          </cell>
        </row>
        <row r="463">
          <cell r="D463">
            <v>3.9094000000000002</v>
          </cell>
        </row>
        <row r="464">
          <cell r="D464">
            <v>3.6184210526315788</v>
          </cell>
        </row>
        <row r="465">
          <cell r="D465">
            <v>3.8045909090909094</v>
          </cell>
        </row>
        <row r="466">
          <cell r="D466">
            <v>3.872095238095238</v>
          </cell>
        </row>
        <row r="467">
          <cell r="D467">
            <v>4.2156500000000001</v>
          </cell>
        </row>
        <row r="468">
          <cell r="D468">
            <v>4.1243636363636362</v>
          </cell>
        </row>
        <row r="469">
          <cell r="D469">
            <v>3.2749545454545457</v>
          </cell>
        </row>
        <row r="470">
          <cell r="D470">
            <v>3.2712857142857148</v>
          </cell>
        </row>
        <row r="471">
          <cell r="D471">
            <v>3.2504285714285714</v>
          </cell>
        </row>
        <row r="472">
          <cell r="D472">
            <v>3.7199090909090913</v>
          </cell>
        </row>
        <row r="473">
          <cell r="D473">
            <v>3.8992499999999999</v>
          </cell>
        </row>
        <row r="474">
          <cell r="D474">
            <v>4.0244999999999997</v>
          </cell>
        </row>
        <row r="475">
          <cell r="D475">
            <v>3.8584736842105265</v>
          </cell>
        </row>
        <row r="476">
          <cell r="D476">
            <v>3.6275789473684212</v>
          </cell>
        </row>
        <row r="477">
          <cell r="D477">
            <v>3.6816521739130437</v>
          </cell>
        </row>
        <row r="478">
          <cell r="D478">
            <v>3.54</v>
          </cell>
        </row>
        <row r="479">
          <cell r="D479">
            <v>3.6816</v>
          </cell>
        </row>
        <row r="480">
          <cell r="D480">
            <v>3.4675909090909092</v>
          </cell>
        </row>
        <row r="481">
          <cell r="D481">
            <v>3.7832857142857144</v>
          </cell>
        </row>
        <row r="482">
          <cell r="D482">
            <v>4.0859090909090909</v>
          </cell>
        </row>
        <row r="483">
          <cell r="D483">
            <v>4.8913809523809526</v>
          </cell>
        </row>
        <row r="484">
          <cell r="D484">
            <v>5.4552380952380961</v>
          </cell>
        </row>
        <row r="485">
          <cell r="D485">
            <v>5.5221904761904765</v>
          </cell>
        </row>
        <row r="486">
          <cell r="D486">
            <v>5.9199090909090915</v>
          </cell>
        </row>
        <row r="487">
          <cell r="D487">
            <v>6.3521999999999998</v>
          </cell>
        </row>
        <row r="488">
          <cell r="D488">
            <v>6.9042631578947375</v>
          </cell>
        </row>
        <row r="489">
          <cell r="D489">
            <v>6.8636521739130441</v>
          </cell>
        </row>
        <row r="490">
          <cell r="D490">
            <v>7.5308000000000002</v>
          </cell>
        </row>
        <row r="491">
          <cell r="D491">
            <v>7.2347619047619052</v>
          </cell>
        </row>
        <row r="492">
          <cell r="D492">
            <v>7.2073181818181817</v>
          </cell>
        </row>
        <row r="493">
          <cell r="D493">
            <v>6.6813500000000001</v>
          </cell>
        </row>
        <row r="494">
          <cell r="D494">
            <v>7.1337826086956531</v>
          </cell>
        </row>
        <row r="495">
          <cell r="D495">
            <v>6.9385238095238098</v>
          </cell>
        </row>
        <row r="496">
          <cell r="D496">
            <v>6.3210476190476186</v>
          </cell>
        </row>
        <row r="497">
          <cell r="D497">
            <v>6.2701428571428579</v>
          </cell>
        </row>
        <row r="498">
          <cell r="D498">
            <v>6.0591428571428576</v>
          </cell>
        </row>
        <row r="499">
          <cell r="D499">
            <v>6.3086250000000001</v>
          </cell>
        </row>
        <row r="500">
          <cell r="D500">
            <v>6.4038749999999993</v>
          </cell>
        </row>
        <row r="501">
          <cell r="D501">
            <v>6.4764772727272719</v>
          </cell>
        </row>
        <row r="502">
          <cell r="D502">
            <v>6.3395000000000001</v>
          </cell>
        </row>
        <row r="503">
          <cell r="D503">
            <v>6.0112500000000004</v>
          </cell>
        </row>
        <row r="504">
          <cell r="D504">
            <v>6.0319047619047623</v>
          </cell>
        </row>
        <row r="505">
          <cell r="D505">
            <v>7.5927380952380963</v>
          </cell>
        </row>
        <row r="506">
          <cell r="D506">
            <v>8.0354347826086965</v>
          </cell>
        </row>
        <row r="507">
          <cell r="D507">
            <v>7.6339473684210519</v>
          </cell>
        </row>
        <row r="508">
          <cell r="D508">
            <v>7.5011956521739123</v>
          </cell>
        </row>
        <row r="509">
          <cell r="D509">
            <v>7.4010714285714281</v>
          </cell>
        </row>
        <row r="510">
          <cell r="D510">
            <v>7.2072500000000002</v>
          </cell>
        </row>
        <row r="511">
          <cell r="D511">
            <v>7.1465476190476185</v>
          </cell>
        </row>
        <row r="512">
          <cell r="D512">
            <v>7.0701315789473691</v>
          </cell>
        </row>
        <row r="513">
          <cell r="D513">
            <v>7.1537499999999996</v>
          </cell>
        </row>
        <row r="514">
          <cell r="D514">
            <v>6.4850000000000021</v>
          </cell>
        </row>
        <row r="515">
          <cell r="D515">
            <v>6.5097619047619055</v>
          </cell>
        </row>
        <row r="516">
          <cell r="D516">
            <v>6.6226249999999993</v>
          </cell>
        </row>
        <row r="517">
          <cell r="D517">
            <v>5.2798863636363622</v>
          </cell>
        </row>
        <row r="518">
          <cell r="D518">
            <v>4.8317045454545458</v>
          </cell>
        </row>
        <row r="519">
          <cell r="D519">
            <v>4.5952500000000001</v>
          </cell>
        </row>
        <row r="520">
          <cell r="D520">
            <v>4.3916304347826092</v>
          </cell>
        </row>
        <row r="521">
          <cell r="D521">
            <v>4.2300000000000004</v>
          </cell>
        </row>
        <row r="522">
          <cell r="D522">
            <v>4.3046428571428574</v>
          </cell>
        </row>
        <row r="523">
          <cell r="D523">
            <v>4.2722619047619057</v>
          </cell>
        </row>
        <row r="524">
          <cell r="D524">
            <v>4.4728947368421057</v>
          </cell>
        </row>
        <row r="525">
          <cell r="D525">
            <v>4.8548809523809524</v>
          </cell>
        </row>
        <row r="526">
          <cell r="D526">
            <v>5.0220238095238097</v>
          </cell>
        </row>
        <row r="527">
          <cell r="D527">
            <v>4.9014285714285721</v>
          </cell>
        </row>
        <row r="528">
          <cell r="D528">
            <v>4.4666670000000002</v>
          </cell>
        </row>
        <row r="529">
          <cell r="D529">
            <v>3.7890910000000004</v>
          </cell>
        </row>
        <row r="530">
          <cell r="D530">
            <v>3.5934519999999996</v>
          </cell>
        </row>
        <row r="531">
          <cell r="D531">
            <v>3.3880950000000003</v>
          </cell>
        </row>
        <row r="532">
          <cell r="D532">
            <v>3.4941300000000002</v>
          </cell>
        </row>
        <row r="533">
          <cell r="D533">
            <v>3.7317110000000002</v>
          </cell>
        </row>
        <row r="534">
          <cell r="D534">
            <v>4.0144320000000002</v>
          </cell>
        </row>
        <row r="535">
          <cell r="D535">
            <v>3.8810000000000002</v>
          </cell>
        </row>
        <row r="536">
          <cell r="D536">
            <v>3.8368419999999999</v>
          </cell>
        </row>
        <row r="537">
          <cell r="D537">
            <v>3.8620450000000002</v>
          </cell>
        </row>
        <row r="538">
          <cell r="D538">
            <v>3.7396429999999996</v>
          </cell>
        </row>
        <row r="539">
          <cell r="D539">
            <v>3.61</v>
          </cell>
        </row>
        <row r="540">
          <cell r="D540">
            <v>3.643977</v>
          </cell>
        </row>
        <row r="541">
          <cell r="D541">
            <v>4.0943180000000003</v>
          </cell>
        </row>
        <row r="542">
          <cell r="D542">
            <v>3.6771429999999996</v>
          </cell>
        </row>
        <row r="543">
          <cell r="D543">
            <v>3.7946429999999998</v>
          </cell>
        </row>
        <row r="544">
          <cell r="D544">
            <v>3.830568</v>
          </cell>
        </row>
        <row r="545">
          <cell r="D545">
            <v>3.663125</v>
          </cell>
        </row>
        <row r="546">
          <cell r="D546">
            <v>3.7097730000000002</v>
          </cell>
        </row>
        <row r="547">
          <cell r="D547">
            <v>3.6184210000000001</v>
          </cell>
        </row>
        <row r="548">
          <cell r="D548">
            <v>3.6327499999999997</v>
          </cell>
        </row>
        <row r="549">
          <cell r="D549">
            <v>3.6429550000000002</v>
          </cell>
        </row>
        <row r="550">
          <cell r="D550">
            <v>3.7267860000000002</v>
          </cell>
        </row>
        <row r="551">
          <cell r="D551">
            <v>3.9083330000000003</v>
          </cell>
        </row>
        <row r="552">
          <cell r="D552">
            <v>4.102614</v>
          </cell>
        </row>
        <row r="553">
          <cell r="D553">
            <v>3.4478750000000002</v>
          </cell>
        </row>
        <row r="554">
          <cell r="D554">
            <v>3.2304349999999999</v>
          </cell>
        </row>
        <row r="555">
          <cell r="D555">
            <v>3.3374999999999999</v>
          </cell>
        </row>
        <row r="556">
          <cell r="D556">
            <v>3.4948809999999999</v>
          </cell>
        </row>
        <row r="557">
          <cell r="D557">
            <v>3.4497620000000002</v>
          </cell>
        </row>
        <row r="558">
          <cell r="D558">
            <v>3.535952</v>
          </cell>
        </row>
        <row r="559">
          <cell r="D559">
            <v>3.618125</v>
          </cell>
        </row>
        <row r="560">
          <cell r="D560">
            <v>3.6921050000000002</v>
          </cell>
        </row>
        <row r="561">
          <cell r="D561">
            <v>3.6568480000000001</v>
          </cell>
        </row>
        <row r="562">
          <cell r="D562">
            <v>3.6301319999999997</v>
          </cell>
        </row>
        <row r="563">
          <cell r="D563">
            <v>3.7054550000000002</v>
          </cell>
        </row>
        <row r="564">
          <cell r="D564">
            <v>3.7228409999999998</v>
          </cell>
        </row>
        <row r="565">
          <cell r="D565">
            <v>3.8210000000000002</v>
          </cell>
        </row>
        <row r="566">
          <cell r="D566">
            <v>3.531196</v>
          </cell>
        </row>
        <row r="567">
          <cell r="D567">
            <v>3.5387499999999998</v>
          </cell>
        </row>
        <row r="568">
          <cell r="D568">
            <v>3.4938636363636362</v>
          </cell>
        </row>
        <row r="569">
          <cell r="D569">
            <v>3.4317857142857147</v>
          </cell>
        </row>
        <row r="570">
          <cell r="D570">
            <v>3.5105</v>
          </cell>
        </row>
        <row r="571">
          <cell r="D571">
            <v>3.5272619047619047</v>
          </cell>
        </row>
        <row r="572">
          <cell r="D572">
            <v>3.6062500000000002</v>
          </cell>
        </row>
        <row r="573">
          <cell r="D573">
            <v>3.8314285714285718</v>
          </cell>
        </row>
        <row r="574">
          <cell r="D574">
            <v>3.851375</v>
          </cell>
        </row>
        <row r="575">
          <cell r="D575">
            <v>4.0180681818181823</v>
          </cell>
          <cell r="G575">
            <v>3.68</v>
          </cell>
        </row>
        <row r="576">
          <cell r="D576">
            <v>3.6486904761904757</v>
          </cell>
          <cell r="G576">
            <v>3.58</v>
          </cell>
        </row>
        <row r="577">
          <cell r="D577">
            <v>3.5302380952380954</v>
          </cell>
          <cell r="G577">
            <v>3.47</v>
          </cell>
        </row>
        <row r="578">
          <cell r="D578">
            <v>3.5833695652173914</v>
          </cell>
          <cell r="G578">
            <v>3.36</v>
          </cell>
        </row>
        <row r="579">
          <cell r="D579">
            <v>3.5844736842105265</v>
          </cell>
          <cell r="G579">
            <v>3.4</v>
          </cell>
        </row>
        <row r="580">
          <cell r="D580">
            <v>3.6815217391304351</v>
          </cell>
          <cell r="G580">
            <v>3.42</v>
          </cell>
        </row>
        <row r="581">
          <cell r="D581">
            <v>3.6160714285714284</v>
          </cell>
          <cell r="G581">
            <v>3.41</v>
          </cell>
        </row>
        <row r="582">
          <cell r="D582">
            <v>3.8116250000000003</v>
          </cell>
          <cell r="G582">
            <v>3.54</v>
          </cell>
        </row>
        <row r="583">
          <cell r="D583">
            <v>3.7869047619047622</v>
          </cell>
          <cell r="G583">
            <v>3.56</v>
          </cell>
        </row>
        <row r="584">
          <cell r="D584">
            <v>3.7444444444444445</v>
          </cell>
          <cell r="G584">
            <v>3.6</v>
          </cell>
        </row>
        <row r="585">
          <cell r="D585">
            <v>3.7110714285714281</v>
          </cell>
          <cell r="G585">
            <v>3.61</v>
          </cell>
        </row>
        <row r="586">
          <cell r="D586">
            <v>3.5770238095238098</v>
          </cell>
          <cell r="G586">
            <v>3.53</v>
          </cell>
        </row>
        <row r="587">
          <cell r="D587">
            <v>3.8367045454545456</v>
          </cell>
          <cell r="G587">
            <v>3.63</v>
          </cell>
        </row>
        <row r="588">
          <cell r="D588">
            <v>4.3522500000000006</v>
          </cell>
          <cell r="G588">
            <v>3.98</v>
          </cell>
        </row>
        <row r="589">
          <cell r="D589">
            <v>4.2801136363636365</v>
          </cell>
          <cell r="G589">
            <v>4.16</v>
          </cell>
        </row>
        <row r="590">
          <cell r="D590">
            <v>3.7710714285714282</v>
          </cell>
          <cell r="G590">
            <v>3.93</v>
          </cell>
        </row>
        <row r="591">
          <cell r="D591">
            <v>3.6782499999999998</v>
          </cell>
          <cell r="G591">
            <v>3.8</v>
          </cell>
        </row>
        <row r="592">
          <cell r="D592">
            <v>3.8977173913043486</v>
          </cell>
          <cell r="G592">
            <v>3.85</v>
          </cell>
        </row>
        <row r="593">
          <cell r="D593">
            <v>3.7518750000000001</v>
          </cell>
          <cell r="G593">
            <v>3.68</v>
          </cell>
        </row>
        <row r="594">
          <cell r="D594">
            <v>3.8323809523809524</v>
          </cell>
          <cell r="G594">
            <v>3.71</v>
          </cell>
        </row>
        <row r="595">
          <cell r="D595">
            <v>3.8573809523809524</v>
          </cell>
          <cell r="G595">
            <v>3.79</v>
          </cell>
        </row>
        <row r="596">
          <cell r="D596">
            <v>3.7814473684210528</v>
          </cell>
          <cell r="G596">
            <v>3.78</v>
          </cell>
        </row>
        <row r="597">
          <cell r="D597">
            <v>3.5886363636363638</v>
          </cell>
          <cell r="G597">
            <v>3.68</v>
          </cell>
        </row>
        <row r="598">
          <cell r="D598">
            <v>3.2398809523809522</v>
          </cell>
          <cell r="G598">
            <v>3.29</v>
          </cell>
        </row>
        <row r="599">
          <cell r="D599">
            <v>3.1941250000000001</v>
          </cell>
          <cell r="G599">
            <v>3.2</v>
          </cell>
        </row>
        <row r="600">
          <cell r="D600">
            <v>3.28125</v>
          </cell>
          <cell r="G600">
            <v>3.16</v>
          </cell>
        </row>
        <row r="601">
          <cell r="D601">
            <v>3.3951136363636363</v>
          </cell>
          <cell r="G601">
            <v>3.21</v>
          </cell>
        </row>
        <row r="602">
          <cell r="D602">
            <v>3.2515476190476198</v>
          </cell>
          <cell r="G602">
            <v>3.12</v>
          </cell>
        </row>
        <row r="603">
          <cell r="D603">
            <v>3.6627380952380952</v>
          </cell>
          <cell r="G603">
            <v>3.41</v>
          </cell>
        </row>
        <row r="604">
          <cell r="D604">
            <v>3.9889772727272725</v>
          </cell>
          <cell r="G604">
            <v>3.61</v>
          </cell>
        </row>
        <row r="605">
          <cell r="D605">
            <v>4.1785000000000005</v>
          </cell>
          <cell r="G605">
            <v>3.79</v>
          </cell>
        </row>
        <row r="606">
          <cell r="D606">
            <v>4.3902631578947373</v>
          </cell>
          <cell r="G606">
            <v>3.97</v>
          </cell>
        </row>
        <row r="607">
          <cell r="D607">
            <v>5.1539473684210533</v>
          </cell>
          <cell r="G607">
            <v>4.24</v>
          </cell>
        </row>
        <row r="608">
          <cell r="D608">
            <v>5.4997368421052633</v>
          </cell>
          <cell r="G608">
            <v>4.75</v>
          </cell>
        </row>
        <row r="609">
          <cell r="D609">
            <v>5.4754999999999994</v>
          </cell>
          <cell r="G609">
            <v>4.8899999999999997</v>
          </cell>
        </row>
        <row r="610">
          <cell r="D610">
            <v>6.1607142857142856</v>
          </cell>
          <cell r="G610">
            <v>5.31</v>
          </cell>
        </row>
        <row r="611">
          <cell r="D611">
            <v>6.7596249999999998</v>
          </cell>
          <cell r="G611">
            <v>5.91</v>
          </cell>
        </row>
        <row r="612">
          <cell r="D612">
            <v>6.7240909090909087</v>
          </cell>
          <cell r="G612">
            <v>6</v>
          </cell>
        </row>
        <row r="613">
          <cell r="D613">
            <v>5.5732142857142852</v>
          </cell>
          <cell r="G613">
            <v>6.12</v>
          </cell>
        </row>
        <row r="614">
          <cell r="D614">
            <v>5.5222727272727274</v>
          </cell>
          <cell r="G614">
            <v>6.32</v>
          </cell>
        </row>
        <row r="615">
          <cell r="D615">
            <v>5.2445833333333338</v>
          </cell>
          <cell r="G615">
            <v>5.47</v>
          </cell>
        </row>
        <row r="616">
          <cell r="D616">
            <v>5.366190476190476</v>
          </cell>
          <cell r="G616">
            <v>5.0199999999999996</v>
          </cell>
        </row>
        <row r="617">
          <cell r="D617">
            <v>5.7089285714285714</v>
          </cell>
          <cell r="G617">
            <v>5.27</v>
          </cell>
        </row>
        <row r="618">
          <cell r="D618">
            <v>5.921818181818181</v>
          </cell>
          <cell r="G618">
            <v>5.47</v>
          </cell>
        </row>
        <row r="619">
          <cell r="D619">
            <v>6.09375</v>
          </cell>
          <cell r="G619">
            <v>5.57</v>
          </cell>
        </row>
        <row r="620">
          <cell r="D620">
            <v>6.5036842105263153</v>
          </cell>
          <cell r="G620">
            <v>6.1</v>
          </cell>
        </row>
        <row r="621">
          <cell r="D621">
            <v>7.4656521739130435</v>
          </cell>
          <cell r="G621">
            <v>6.56</v>
          </cell>
        </row>
        <row r="622">
          <cell r="D622">
            <v>7.8606249999999998</v>
          </cell>
          <cell r="G622">
            <v>7.08</v>
          </cell>
        </row>
        <row r="623">
          <cell r="D623">
            <v>7.8386904761904761</v>
          </cell>
          <cell r="G623">
            <v>7.26</v>
          </cell>
        </row>
        <row r="624">
          <cell r="D624">
            <v>7.5840476190476194</v>
          </cell>
          <cell r="G624">
            <v>7.37</v>
          </cell>
        </row>
        <row r="625">
          <cell r="D625">
            <v>6.0220000000000002</v>
          </cell>
          <cell r="G625">
            <v>7.25</v>
          </cell>
        </row>
        <row r="626">
          <cell r="D626">
            <v>6.3207608695652171</v>
          </cell>
          <cell r="G626">
            <v>7.24</v>
          </cell>
        </row>
        <row r="627">
          <cell r="D627">
            <v>6.7723809523809519</v>
          </cell>
          <cell r="G627">
            <v>7.09</v>
          </cell>
        </row>
        <row r="628">
          <cell r="D628">
            <v>6.8554761904761907</v>
          </cell>
          <cell r="G628">
            <v>6.5</v>
          </cell>
        </row>
        <row r="629">
          <cell r="D629">
            <v>6.6823809523809521</v>
          </cell>
          <cell r="G629">
            <v>6.49</v>
          </cell>
        </row>
        <row r="630">
          <cell r="D630">
            <v>6.5621428571428559</v>
          </cell>
          <cell r="G630">
            <v>6.58</v>
          </cell>
        </row>
        <row r="631">
          <cell r="D631">
            <v>6.703875</v>
          </cell>
          <cell r="G631">
            <v>6.64</v>
          </cell>
        </row>
        <row r="632">
          <cell r="D632">
            <v>6.710921052631579</v>
          </cell>
          <cell r="G632">
            <v>6.8</v>
          </cell>
        </row>
        <row r="633">
          <cell r="D633">
            <v>6.3433695652173911</v>
          </cell>
          <cell r="G633">
            <v>6.67</v>
          </cell>
        </row>
        <row r="634">
          <cell r="D634">
            <v>6.548815789473684</v>
          </cell>
          <cell r="G634">
            <v>6.7</v>
          </cell>
        </row>
        <row r="635">
          <cell r="D635">
            <v>5.8382894736842106</v>
          </cell>
          <cell r="G635">
            <v>6.54</v>
          </cell>
        </row>
        <row r="636">
          <cell r="D636">
            <v>6.1516666666666664</v>
          </cell>
          <cell r="G636">
            <v>6.49</v>
          </cell>
        </row>
        <row r="637">
          <cell r="D637">
            <v>5.1791176470588232</v>
          </cell>
          <cell r="G637">
            <v>6.22</v>
          </cell>
        </row>
        <row r="638">
          <cell r="D638">
            <v>4.7584782608695653</v>
          </cell>
          <cell r="G638">
            <v>5.73</v>
          </cell>
        </row>
        <row r="639">
          <cell r="D639">
            <v>4.8082500000000001</v>
          </cell>
          <cell r="G639">
            <v>5.21</v>
          </cell>
        </row>
        <row r="640">
          <cell r="D640">
            <v>4.8843181818181822</v>
          </cell>
          <cell r="G640">
            <v>4.93</v>
          </cell>
        </row>
        <row r="641">
          <cell r="D641">
            <v>4.8584523809523805</v>
          </cell>
          <cell r="G641">
            <v>4.66</v>
          </cell>
        </row>
        <row r="642">
          <cell r="D642">
            <v>4.7971249999999994</v>
          </cell>
          <cell r="G642">
            <v>4.8</v>
          </cell>
        </row>
        <row r="643">
          <cell r="D643">
            <v>4.5184523809523807</v>
          </cell>
          <cell r="G643">
            <v>4.74</v>
          </cell>
        </row>
        <row r="644">
          <cell r="D644">
            <v>4.2337499999999997</v>
          </cell>
          <cell r="G644">
            <v>4.3600000000000003</v>
          </cell>
        </row>
        <row r="645">
          <cell r="D645">
            <v>4.3581250000000002</v>
          </cell>
          <cell r="G645">
            <v>4.3600000000000003</v>
          </cell>
        </row>
        <row r="646">
          <cell r="D646">
            <v>4.3462500000000004</v>
          </cell>
          <cell r="G646">
            <v>4.3899999999999997</v>
          </cell>
        </row>
        <row r="647">
          <cell r="D647">
            <v>4.6021590909090904</v>
          </cell>
          <cell r="G647">
            <v>4.51</v>
          </cell>
        </row>
        <row r="648">
          <cell r="D648">
            <v>4.3939473684210526</v>
          </cell>
          <cell r="G648">
            <v>4.4800000000000004</v>
          </cell>
        </row>
        <row r="649">
          <cell r="D649">
            <v>3.9970833333333333</v>
          </cell>
          <cell r="G649">
            <v>4.24</v>
          </cell>
        </row>
        <row r="650">
          <cell r="D650">
            <v>3.7802777777777776</v>
          </cell>
          <cell r="G650">
            <v>3.7223051307233828</v>
          </cell>
        </row>
        <row r="651">
          <cell r="D651">
            <v>4.1072500000000005</v>
          </cell>
          <cell r="G651">
            <v>4.0592835934837099</v>
          </cell>
        </row>
        <row r="652">
          <cell r="D652">
            <v>4.1611956521739133</v>
          </cell>
          <cell r="G652">
            <v>4.1134312633728589</v>
          </cell>
        </row>
        <row r="653">
          <cell r="D653">
            <v>4.242375</v>
          </cell>
          <cell r="G653">
            <v>4.2141157952380954</v>
          </cell>
        </row>
        <row r="654">
          <cell r="D654">
            <v>4.3899999999999997</v>
          </cell>
          <cell r="G654">
            <v>4.3803987850763271</v>
          </cell>
        </row>
        <row r="655">
          <cell r="D655">
            <v>4.753333333333333</v>
          </cell>
          <cell r="G655">
            <v>4.7274214964912273</v>
          </cell>
        </row>
        <row r="656">
          <cell r="D656">
            <v>4.8748684210526321</v>
          </cell>
          <cell r="G656">
            <v>4.8996753292397663</v>
          </cell>
        </row>
        <row r="657">
          <cell r="D657">
            <v>4.5458333333333334</v>
          </cell>
          <cell r="G657">
            <v>4.5402702230566536</v>
          </cell>
        </row>
        <row r="658">
          <cell r="D658">
            <v>4.7288749999999995</v>
          </cell>
          <cell r="G658">
            <v>4.709750416290726</v>
          </cell>
        </row>
        <row r="659">
          <cell r="D659">
            <v>4.8273901106521242</v>
          </cell>
          <cell r="G659">
            <v>4.8392451338464735</v>
          </cell>
        </row>
        <row r="660">
          <cell r="D660">
            <v>4.6030321133862326</v>
          </cell>
          <cell r="G660">
            <v>4.64049460944456</v>
          </cell>
        </row>
        <row r="661">
          <cell r="D661">
            <v>4.066522623753059</v>
          </cell>
          <cell r="G661">
            <v>4.1635152603458776</v>
          </cell>
        </row>
        <row r="662">
          <cell r="D662">
            <v>3.8495023674819078</v>
          </cell>
          <cell r="G662">
            <v>3.8860776557220733</v>
          </cell>
        </row>
      </sheetData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SDA NASS US Barley stocks sinc"/>
    </sheetNames>
    <sheetDataSet>
      <sheetData sheetId="0" refreshError="1">
        <row r="1">
          <cell r="J1" t="str">
            <v>On farm</v>
          </cell>
          <cell r="K1" t="str">
            <v>Off farm</v>
          </cell>
          <cell r="L1" t="str">
            <v>On farm</v>
          </cell>
          <cell r="M1" t="str">
            <v>Off farm</v>
          </cell>
          <cell r="N1" t="str">
            <v>On farm</v>
          </cell>
          <cell r="O1" t="str">
            <v>Off farm</v>
          </cell>
          <cell r="P1" t="str">
            <v>On farm</v>
          </cell>
          <cell r="Q1" t="str">
            <v>Off farm</v>
          </cell>
        </row>
        <row r="2">
          <cell r="J2">
            <v>45352</v>
          </cell>
          <cell r="K2">
            <v>45352</v>
          </cell>
          <cell r="L2">
            <v>45444</v>
          </cell>
          <cell r="M2">
            <v>45444</v>
          </cell>
          <cell r="N2">
            <v>45536</v>
          </cell>
          <cell r="O2">
            <v>45536</v>
          </cell>
          <cell r="P2">
            <v>45627</v>
          </cell>
          <cell r="Q2">
            <v>45627</v>
          </cell>
        </row>
        <row r="3">
          <cell r="A3">
            <v>1975</v>
          </cell>
          <cell r="B3" t="str">
            <v>FIRST OF MAR</v>
          </cell>
          <cell r="C3" t="str">
            <v>FIRST OF JUN</v>
          </cell>
          <cell r="D3" t="str">
            <v>FIRST OF SEP</v>
          </cell>
          <cell r="E3" t="str">
            <v>FIRST OF DEC</v>
          </cell>
          <cell r="F3" t="str">
            <v>BARLEY, OFF FARM - STOCKS, MEASURED IN BU</v>
          </cell>
          <cell r="G3" t="str">
            <v>BARLEY, ON FARM - STOCKS, MEASURED IN BU</v>
          </cell>
          <cell r="J3">
            <v>62975000</v>
          </cell>
          <cell r="K3">
            <v>71227000</v>
          </cell>
          <cell r="L3">
            <v>29582000</v>
          </cell>
          <cell r="M3">
            <v>45642000</v>
          </cell>
          <cell r="N3">
            <v>214939000</v>
          </cell>
          <cell r="O3">
            <v>126963000</v>
          </cell>
          <cell r="P3">
            <v>161797000</v>
          </cell>
          <cell r="Q3">
            <v>113508000</v>
          </cell>
        </row>
        <row r="4">
          <cell r="A4">
            <v>1976</v>
          </cell>
          <cell r="B4" t="str">
            <v>FIRST OF MAR</v>
          </cell>
          <cell r="C4" t="str">
            <v>FIRST OF JUN</v>
          </cell>
          <cell r="D4" t="str">
            <v>FIRST OF SEP</v>
          </cell>
          <cell r="E4" t="str">
            <v>FIRST OF DEC</v>
          </cell>
          <cell r="F4" t="str">
            <v>BARLEY, OFF FARM - STOCKS, MEASURED IN BU</v>
          </cell>
          <cell r="G4" t="str">
            <v>BARLEY, ON FARM - STOCKS, MEASURED IN BU</v>
          </cell>
          <cell r="J4">
            <v>98652000</v>
          </cell>
          <cell r="K4">
            <v>86360000</v>
          </cell>
          <cell r="L4">
            <v>63693000</v>
          </cell>
          <cell r="M4">
            <v>64666000</v>
          </cell>
          <cell r="N4">
            <v>213370000</v>
          </cell>
          <cell r="O4">
            <v>152354000</v>
          </cell>
          <cell r="P4">
            <v>157605000</v>
          </cell>
          <cell r="Q4">
            <v>117511000</v>
          </cell>
        </row>
        <row r="5">
          <cell r="A5">
            <v>1977</v>
          </cell>
          <cell r="B5" t="str">
            <v>FIRST OF MAR</v>
          </cell>
          <cell r="C5" t="str">
            <v>FIRST OF JUN</v>
          </cell>
          <cell r="D5" t="str">
            <v>FIRST OF SEP</v>
          </cell>
          <cell r="E5" t="str">
            <v>FIRST OF DEC</v>
          </cell>
          <cell r="F5" t="str">
            <v>BARLEY, OFF FARM - STOCKS, MEASURED IN BU</v>
          </cell>
          <cell r="G5" t="str">
            <v>BARLEY, ON FARM - STOCKS, MEASURED IN BU</v>
          </cell>
          <cell r="J5">
            <v>92152000</v>
          </cell>
          <cell r="K5">
            <v>97316000</v>
          </cell>
          <cell r="L5">
            <v>52959000</v>
          </cell>
          <cell r="M5">
            <v>73448000</v>
          </cell>
          <cell r="N5">
            <v>270105000</v>
          </cell>
          <cell r="O5">
            <v>139334000</v>
          </cell>
          <cell r="P5">
            <v>221954000</v>
          </cell>
          <cell r="Q5">
            <v>110266000</v>
          </cell>
        </row>
        <row r="6">
          <cell r="A6">
            <v>1978</v>
          </cell>
          <cell r="B6" t="str">
            <v>FIRST OF MAR</v>
          </cell>
          <cell r="C6" t="str">
            <v>FIRST OF JUN</v>
          </cell>
          <cell r="D6" t="str">
            <v>FIRST OF SEP</v>
          </cell>
          <cell r="E6" t="str">
            <v>FIRST OF DEC</v>
          </cell>
          <cell r="F6" t="str">
            <v>BARLEY, OFF FARM - STOCKS, MEASURED IN BU</v>
          </cell>
          <cell r="G6" t="str">
            <v>BARLEY, ON FARM - STOCKS, MEASURED IN BU</v>
          </cell>
          <cell r="J6">
            <v>150128000</v>
          </cell>
          <cell r="K6">
            <v>89043000</v>
          </cell>
          <cell r="L6">
            <v>105682000</v>
          </cell>
          <cell r="M6">
            <v>67377000</v>
          </cell>
          <cell r="N6">
            <v>342521000</v>
          </cell>
          <cell r="O6">
            <v>129612000</v>
          </cell>
          <cell r="P6">
            <v>277020000</v>
          </cell>
          <cell r="Q6">
            <v>114165000</v>
          </cell>
        </row>
        <row r="7">
          <cell r="A7">
            <v>1979</v>
          </cell>
          <cell r="B7" t="str">
            <v>FIRST OF MAR</v>
          </cell>
          <cell r="C7" t="str">
            <v>FIRST OF JUN</v>
          </cell>
          <cell r="D7" t="str">
            <v>FIRST OF SEP</v>
          </cell>
          <cell r="E7" t="str">
            <v>FIRST OF DEC</v>
          </cell>
          <cell r="F7" t="str">
            <v>BARLEY, OFF FARM - STOCKS, MEASURED IN BU</v>
          </cell>
          <cell r="G7" t="str">
            <v>BARLEY, ON FARM - STOCKS, MEASURED IN BU</v>
          </cell>
          <cell r="J7">
            <v>198700000</v>
          </cell>
          <cell r="K7">
            <v>97753000</v>
          </cell>
          <cell r="L7">
            <v>149428000</v>
          </cell>
          <cell r="M7">
            <v>78615000</v>
          </cell>
          <cell r="N7">
            <v>311704000</v>
          </cell>
          <cell r="O7">
            <v>150319000</v>
          </cell>
          <cell r="P7">
            <v>246489000</v>
          </cell>
          <cell r="Q7">
            <v>119210000</v>
          </cell>
        </row>
        <row r="8">
          <cell r="A8">
            <v>1980</v>
          </cell>
          <cell r="B8" t="str">
            <v>FIRST OF MAR</v>
          </cell>
          <cell r="C8" t="str">
            <v>FIRST OF JUN</v>
          </cell>
          <cell r="D8" t="str">
            <v>FIRST OF SEP</v>
          </cell>
          <cell r="E8" t="str">
            <v>FIRST OF DEC</v>
          </cell>
          <cell r="F8" t="str">
            <v>BARLEY, OFF FARM - STOCKS, MEASURED IN BU</v>
          </cell>
          <cell r="G8" t="str">
            <v>BARLEY, ON FARM - STOCKS, MEASURED IN BU</v>
          </cell>
          <cell r="J8">
            <v>166089000</v>
          </cell>
          <cell r="K8">
            <v>96271000</v>
          </cell>
          <cell r="L8">
            <v>112430000</v>
          </cell>
          <cell r="M8">
            <v>79701000</v>
          </cell>
          <cell r="N8">
            <v>249915000</v>
          </cell>
          <cell r="O8">
            <v>142735000</v>
          </cell>
          <cell r="P8">
            <v>185787000</v>
          </cell>
          <cell r="Q8">
            <v>117842000</v>
          </cell>
        </row>
        <row r="9">
          <cell r="A9">
            <v>1981</v>
          </cell>
          <cell r="B9" t="str">
            <v>FIRST OF MAR</v>
          </cell>
          <cell r="C9" t="str">
            <v>FIRST OF JUN</v>
          </cell>
          <cell r="D9" t="str">
            <v>FIRST OF SEP</v>
          </cell>
          <cell r="E9" t="str">
            <v>FIRST OF DEC</v>
          </cell>
          <cell r="F9" t="str">
            <v>BARLEY, OFF FARM - STOCKS, MEASURED IN BU</v>
          </cell>
          <cell r="G9" t="str">
            <v>BARLEY, ON FARM - STOCKS, MEASURED IN BU</v>
          </cell>
          <cell r="J9">
            <v>113503000</v>
          </cell>
          <cell r="K9">
            <v>89994000</v>
          </cell>
          <cell r="L9">
            <v>74489000</v>
          </cell>
          <cell r="M9">
            <v>62836000</v>
          </cell>
          <cell r="N9">
            <v>298703000</v>
          </cell>
          <cell r="O9">
            <v>148001000</v>
          </cell>
          <cell r="P9">
            <v>227437000</v>
          </cell>
          <cell r="Q9">
            <v>101895000</v>
          </cell>
        </row>
        <row r="10">
          <cell r="A10">
            <v>1982</v>
          </cell>
          <cell r="B10" t="str">
            <v>FIRST OF MAR</v>
          </cell>
          <cell r="C10" t="str">
            <v>FIRST OF JUN</v>
          </cell>
          <cell r="D10" t="str">
            <v>FIRST OF SEP</v>
          </cell>
          <cell r="E10" t="str">
            <v>FIRST OF DEC</v>
          </cell>
          <cell r="F10" t="str">
            <v>BARLEY, OFF FARM - STOCKS, MEASURED IN BU</v>
          </cell>
          <cell r="G10" t="str">
            <v>BARLEY, ON FARM - STOCKS, MEASURED IN BU</v>
          </cell>
          <cell r="J10">
            <v>144947000</v>
          </cell>
          <cell r="K10">
            <v>79394000</v>
          </cell>
          <cell r="L10">
            <v>92110000</v>
          </cell>
          <cell r="M10">
            <v>55687000</v>
          </cell>
          <cell r="N10">
            <v>348598000</v>
          </cell>
          <cell r="O10">
            <v>147507000</v>
          </cell>
          <cell r="P10">
            <v>289864000</v>
          </cell>
          <cell r="Q10">
            <v>124225000</v>
          </cell>
        </row>
        <row r="11">
          <cell r="A11">
            <v>1983</v>
          </cell>
          <cell r="B11" t="str">
            <v>FIRST OF MAR</v>
          </cell>
          <cell r="C11" t="str">
            <v>FIRST OF JUN</v>
          </cell>
          <cell r="D11" t="str">
            <v>FIRST OF SEP</v>
          </cell>
          <cell r="E11" t="str">
            <v>FIRST OF DEC</v>
          </cell>
          <cell r="F11" t="str">
            <v>BARLEY, OFF FARM - STOCKS, MEASURED IN BU</v>
          </cell>
          <cell r="G11" t="str">
            <v>BARLEY, ON FARM - STOCKS, MEASURED IN BU</v>
          </cell>
          <cell r="J11">
            <v>195732000</v>
          </cell>
          <cell r="K11">
            <v>98198000</v>
          </cell>
          <cell r="L11">
            <v>136771000</v>
          </cell>
          <cell r="M11">
            <v>79926000</v>
          </cell>
          <cell r="N11">
            <v>344312000</v>
          </cell>
          <cell r="O11">
            <v>171630000</v>
          </cell>
          <cell r="P11">
            <v>244836000</v>
          </cell>
          <cell r="Q11">
            <v>122682000</v>
          </cell>
        </row>
        <row r="12">
          <cell r="A12">
            <v>1984</v>
          </cell>
          <cell r="B12" t="str">
            <v>FIRST OF MAR</v>
          </cell>
          <cell r="C12" t="str">
            <v>FIRST OF JUN</v>
          </cell>
          <cell r="D12" t="str">
            <v>FIRST OF SEP</v>
          </cell>
          <cell r="E12" t="str">
            <v>FIRST OF DEC</v>
          </cell>
          <cell r="F12" t="str">
            <v>BARLEY, OFF FARM - STOCKS, MEASURED IN BU</v>
          </cell>
          <cell r="G12" t="str">
            <v>BARLEY, ON FARM - STOCKS, MEASURED IN BU</v>
          </cell>
          <cell r="J12">
            <v>169327000</v>
          </cell>
          <cell r="K12">
            <v>99563000</v>
          </cell>
          <cell r="L12">
            <v>116998000</v>
          </cell>
          <cell r="M12">
            <v>72395000</v>
          </cell>
          <cell r="N12">
            <v>403309000</v>
          </cell>
          <cell r="O12">
            <v>171479000</v>
          </cell>
          <cell r="P12">
            <v>307300000</v>
          </cell>
          <cell r="Q12">
            <v>129623000</v>
          </cell>
        </row>
        <row r="13">
          <cell r="A13">
            <v>1985</v>
          </cell>
          <cell r="B13" t="str">
            <v>FIRST OF MAR</v>
          </cell>
          <cell r="C13" t="str">
            <v>FIRST OF JUN</v>
          </cell>
          <cell r="D13" t="str">
            <v>FIRST OF SEP</v>
          </cell>
          <cell r="E13" t="str">
            <v>FIRST OF DEC</v>
          </cell>
          <cell r="F13" t="str">
            <v>BARLEY, OFF FARM - STOCKS, MEASURED IN BU</v>
          </cell>
          <cell r="G13" t="str">
            <v>BARLEY, ON FARM - STOCKS, MEASURED IN BU</v>
          </cell>
          <cell r="J13">
            <v>216721000</v>
          </cell>
          <cell r="K13">
            <v>103147000</v>
          </cell>
          <cell r="L13">
            <v>163361000</v>
          </cell>
          <cell r="M13">
            <v>84033000</v>
          </cell>
          <cell r="N13">
            <v>462298000</v>
          </cell>
          <cell r="O13">
            <v>193302000</v>
          </cell>
          <cell r="P13">
            <v>365647000</v>
          </cell>
          <cell r="Q13">
            <v>165360000</v>
          </cell>
        </row>
        <row r="14">
          <cell r="A14">
            <v>1986</v>
          </cell>
          <cell r="B14" t="str">
            <v>FIRST OF MAR</v>
          </cell>
          <cell r="C14" t="str">
            <v>FIRST OF JUN</v>
          </cell>
          <cell r="D14" t="str">
            <v>FIRST OF SEP</v>
          </cell>
          <cell r="E14" t="str">
            <v>FIRST OF DEC</v>
          </cell>
          <cell r="F14" t="str">
            <v>BARLEY, OFF FARM - STOCKS, MEASURED IN BU</v>
          </cell>
          <cell r="G14" t="str">
            <v>BARLEY, ON FARM - STOCKS, MEASURED IN BU</v>
          </cell>
          <cell r="J14" t="str">
            <v xml:space="preserve"> -   </v>
          </cell>
          <cell r="K14">
            <v>0</v>
          </cell>
          <cell r="L14">
            <v>199288000</v>
          </cell>
          <cell r="M14">
            <v>127956000</v>
          </cell>
          <cell r="N14" t="str">
            <v xml:space="preserve"> -   </v>
          </cell>
          <cell r="O14">
            <v>0</v>
          </cell>
          <cell r="P14">
            <v>0</v>
          </cell>
          <cell r="Q14">
            <v>0</v>
          </cell>
        </row>
        <row r="15">
          <cell r="A15">
            <v>1987</v>
          </cell>
          <cell r="B15" t="str">
            <v>FIRST OF MAR</v>
          </cell>
          <cell r="C15" t="str">
            <v>FIRST OF JUN</v>
          </cell>
          <cell r="D15" t="str">
            <v>FIRST OF SEP</v>
          </cell>
          <cell r="E15" t="str">
            <v>FIRST OF DEC</v>
          </cell>
          <cell r="F15" t="str">
            <v>BARLEY, OFF FARM - STOCKS, MEASURED IN BU</v>
          </cell>
          <cell r="G15" t="str">
            <v>BARLEY, ON FARM - STOCKS, MEASURED IN BU</v>
          </cell>
          <cell r="J15" t="str">
            <v xml:space="preserve"> -   </v>
          </cell>
          <cell r="K15">
            <v>0</v>
          </cell>
          <cell r="L15">
            <v>193875000</v>
          </cell>
          <cell r="M15">
            <v>142437000</v>
          </cell>
          <cell r="N15" t="str">
            <v xml:space="preserve"> -   </v>
          </cell>
          <cell r="O15">
            <v>0</v>
          </cell>
          <cell r="P15">
            <v>0</v>
          </cell>
          <cell r="Q15">
            <v>0</v>
          </cell>
        </row>
        <row r="16">
          <cell r="A16">
            <v>1988</v>
          </cell>
          <cell r="B16" t="str">
            <v>FIRST OF MAR</v>
          </cell>
          <cell r="C16" t="str">
            <v>FIRST OF JUN</v>
          </cell>
          <cell r="D16" t="str">
            <v>FIRST OF SEP</v>
          </cell>
          <cell r="E16" t="str">
            <v>FIRST OF DEC</v>
          </cell>
          <cell r="F16" t="str">
            <v>BARLEY, OFF FARM - STOCKS, MEASURED IN BU</v>
          </cell>
          <cell r="G16" t="str">
            <v>BARLEY, ON FARM - STOCKS, MEASURED IN BU</v>
          </cell>
          <cell r="J16" t="str">
            <v xml:space="preserve"> -   </v>
          </cell>
          <cell r="K16">
            <v>0</v>
          </cell>
          <cell r="L16">
            <v>193020000</v>
          </cell>
          <cell r="M16">
            <v>128107000</v>
          </cell>
          <cell r="N16">
            <v>238910000</v>
          </cell>
          <cell r="O16">
            <v>211468000</v>
          </cell>
          <cell r="P16">
            <v>182470000</v>
          </cell>
          <cell r="Q16">
            <v>189648000</v>
          </cell>
        </row>
        <row r="17">
          <cell r="A17">
            <v>1989</v>
          </cell>
          <cell r="B17" t="str">
            <v>FIRST OF MAR</v>
          </cell>
          <cell r="C17" t="str">
            <v>FIRST OF JUN</v>
          </cell>
          <cell r="D17" t="str">
            <v>FIRST OF SEP</v>
          </cell>
          <cell r="E17" t="str">
            <v>FIRST OF DEC</v>
          </cell>
          <cell r="F17" t="str">
            <v>BARLEY, OFF FARM - STOCKS, MEASURED IN BU</v>
          </cell>
          <cell r="G17" t="str">
            <v>BARLEY, ON FARM - STOCKS, MEASURED IN BU</v>
          </cell>
          <cell r="J17">
            <v>123265000</v>
          </cell>
          <cell r="K17">
            <v>157334000</v>
          </cell>
          <cell r="L17">
            <v>84519000</v>
          </cell>
          <cell r="M17">
            <v>111877000</v>
          </cell>
          <cell r="N17">
            <v>254350000</v>
          </cell>
          <cell r="O17">
            <v>163598000</v>
          </cell>
          <cell r="P17">
            <v>186440000</v>
          </cell>
          <cell r="Q17">
            <v>164168000</v>
          </cell>
        </row>
        <row r="18">
          <cell r="A18">
            <v>1990</v>
          </cell>
          <cell r="B18" t="str">
            <v>FIRST OF MAR</v>
          </cell>
          <cell r="C18" t="str">
            <v>FIRST OF JUN</v>
          </cell>
          <cell r="D18" t="str">
            <v>FIRST OF SEP</v>
          </cell>
          <cell r="E18" t="str">
            <v>FIRST OF DEC</v>
          </cell>
          <cell r="F18" t="str">
            <v>BARLEY, OFF FARM - STOCKS, MEASURED IN BU</v>
          </cell>
          <cell r="G18" t="str">
            <v>BARLEY, ON FARM - STOCKS, MEASURED IN BU</v>
          </cell>
          <cell r="J18">
            <v>102825000</v>
          </cell>
          <cell r="K18">
            <v>149870000</v>
          </cell>
          <cell r="L18">
            <v>48590000</v>
          </cell>
          <cell r="M18">
            <v>112226000</v>
          </cell>
          <cell r="N18">
            <v>258400000</v>
          </cell>
          <cell r="O18">
            <v>152453000</v>
          </cell>
          <cell r="P18">
            <v>176400000</v>
          </cell>
          <cell r="Q18">
            <v>129327000</v>
          </cell>
        </row>
        <row r="19">
          <cell r="A19">
            <v>1991</v>
          </cell>
          <cell r="B19" t="str">
            <v>FIRST OF MAR</v>
          </cell>
          <cell r="C19" t="str">
            <v>FIRST OF JUN</v>
          </cell>
          <cell r="D19" t="str">
            <v>FIRST OF SEP</v>
          </cell>
          <cell r="E19" t="str">
            <v>FIRST OF DEC</v>
          </cell>
          <cell r="F19" t="str">
            <v>BARLEY, OFF FARM - STOCKS, MEASURED IN BU</v>
          </cell>
          <cell r="G19" t="str">
            <v>BARLEY, ON FARM - STOCKS, MEASURED IN BU</v>
          </cell>
          <cell r="J19">
            <v>94850000</v>
          </cell>
          <cell r="K19">
            <v>116062000</v>
          </cell>
          <cell r="L19">
            <v>48990000</v>
          </cell>
          <cell r="M19">
            <v>86392000</v>
          </cell>
          <cell r="N19">
            <v>271000000</v>
          </cell>
          <cell r="O19">
            <v>168952000</v>
          </cell>
          <cell r="P19">
            <v>196300000</v>
          </cell>
          <cell r="Q19">
            <v>132087000</v>
          </cell>
        </row>
        <row r="20">
          <cell r="A20">
            <v>1992</v>
          </cell>
          <cell r="B20" t="str">
            <v>FIRST OF MAR</v>
          </cell>
          <cell r="C20" t="str">
            <v>FIRST OF JUN</v>
          </cell>
          <cell r="D20" t="str">
            <v>FIRST OF SEP</v>
          </cell>
          <cell r="E20" t="str">
            <v>FIRST OF DEC</v>
          </cell>
          <cell r="F20" t="str">
            <v>BARLEY, OFF FARM - STOCKS, MEASURED IN BU</v>
          </cell>
          <cell r="G20" t="str">
            <v>BARLEY, ON FARM - STOCKS, MEASURED IN BU</v>
          </cell>
          <cell r="J20">
            <v>102000000</v>
          </cell>
          <cell r="K20">
            <v>113890000</v>
          </cell>
          <cell r="L20">
            <v>45140000</v>
          </cell>
          <cell r="M20">
            <v>83457000</v>
          </cell>
          <cell r="N20">
            <v>261000000</v>
          </cell>
          <cell r="O20">
            <v>157402000</v>
          </cell>
          <cell r="P20">
            <v>198350000</v>
          </cell>
          <cell r="Q20">
            <v>148226000</v>
          </cell>
        </row>
        <row r="21">
          <cell r="A21">
            <v>1993</v>
          </cell>
          <cell r="B21" t="str">
            <v>FIRST OF MAR</v>
          </cell>
          <cell r="C21" t="str">
            <v>FIRST OF JUN</v>
          </cell>
          <cell r="D21" t="str">
            <v>FIRST OF SEP</v>
          </cell>
          <cell r="E21" t="str">
            <v>FIRST OF DEC</v>
          </cell>
          <cell r="F21" t="str">
            <v>BARLEY, OFF FARM - STOCKS, MEASURED IN BU</v>
          </cell>
          <cell r="G21" t="str">
            <v>BARLEY, ON FARM - STOCKS, MEASURED IN BU</v>
          </cell>
          <cell r="J21">
            <v>122880000</v>
          </cell>
          <cell r="K21">
            <v>121057000</v>
          </cell>
          <cell r="L21">
            <v>68220000</v>
          </cell>
          <cell r="M21">
            <v>82962000</v>
          </cell>
          <cell r="N21">
            <v>277600000</v>
          </cell>
          <cell r="O21">
            <v>125102000</v>
          </cell>
          <cell r="P21">
            <v>194150000</v>
          </cell>
          <cell r="Q21">
            <v>139277000</v>
          </cell>
        </row>
        <row r="22">
          <cell r="A22">
            <v>1994</v>
          </cell>
          <cell r="B22" t="str">
            <v>FIRST OF MAR</v>
          </cell>
          <cell r="C22" t="str">
            <v>FIRST OF JUN</v>
          </cell>
          <cell r="D22" t="str">
            <v>FIRST OF SEP</v>
          </cell>
          <cell r="E22" t="str">
            <v>FIRST OF DEC</v>
          </cell>
          <cell r="F22" t="str">
            <v>BARLEY, OFF FARM - STOCKS, MEASURED IN BU</v>
          </cell>
          <cell r="G22" t="str">
            <v>BARLEY, ON FARM - STOCKS, MEASURED IN BU</v>
          </cell>
          <cell r="J22">
            <v>116475000</v>
          </cell>
          <cell r="K22">
            <v>107807000</v>
          </cell>
          <cell r="L22">
            <v>63870000</v>
          </cell>
          <cell r="M22">
            <v>74988000</v>
          </cell>
          <cell r="N22">
            <v>220150000</v>
          </cell>
          <cell r="O22">
            <v>131740000</v>
          </cell>
          <cell r="P22">
            <v>166300000</v>
          </cell>
          <cell r="Q22">
            <v>112560000</v>
          </cell>
        </row>
        <row r="23">
          <cell r="A23">
            <v>1995</v>
          </cell>
          <cell r="B23" t="str">
            <v>FIRST OF MAR</v>
          </cell>
          <cell r="C23" t="str">
            <v>FIRST OF JUN</v>
          </cell>
          <cell r="D23" t="str">
            <v>FIRST OF SEP</v>
          </cell>
          <cell r="E23" t="str">
            <v>FIRST OF DEC</v>
          </cell>
          <cell r="F23" t="str">
            <v>BARLEY, OFF FARM - STOCKS, MEASURED IN BU</v>
          </cell>
          <cell r="G23" t="str">
            <v>BARLEY, ON FARM - STOCKS, MEASURED IN BU</v>
          </cell>
          <cell r="J23">
            <v>86800000</v>
          </cell>
          <cell r="K23">
            <v>106156000</v>
          </cell>
          <cell r="L23">
            <v>37905000</v>
          </cell>
          <cell r="M23">
            <v>74688000</v>
          </cell>
          <cell r="N23">
            <v>198900000</v>
          </cell>
          <cell r="O23">
            <v>113624000</v>
          </cell>
          <cell r="P23">
            <v>121400000</v>
          </cell>
          <cell r="Q23">
            <v>121110000</v>
          </cell>
        </row>
        <row r="24">
          <cell r="A24">
            <v>1996</v>
          </cell>
          <cell r="B24" t="str">
            <v>FIRST OF MAR</v>
          </cell>
          <cell r="C24" t="str">
            <v>FIRST OF JUN</v>
          </cell>
          <cell r="D24" t="str">
            <v>FIRST OF SEP</v>
          </cell>
          <cell r="E24" t="str">
            <v>FIRST OF DEC</v>
          </cell>
          <cell r="F24" t="str">
            <v>BARLEY, OFF FARM - STOCKS, MEASURED IN BU</v>
          </cell>
          <cell r="G24" t="str">
            <v>BARLEY, ON FARM - STOCKS, MEASURED IN BU</v>
          </cell>
          <cell r="J24">
            <v>58825000</v>
          </cell>
          <cell r="K24">
            <v>119107000</v>
          </cell>
          <cell r="L24">
            <v>25600000</v>
          </cell>
          <cell r="M24">
            <v>73993000</v>
          </cell>
          <cell r="N24">
            <v>191700000</v>
          </cell>
          <cell r="O24">
            <v>122078000</v>
          </cell>
          <cell r="P24">
            <v>135700000</v>
          </cell>
          <cell r="Q24">
            <v>110522000</v>
          </cell>
        </row>
        <row r="25">
          <cell r="A25">
            <v>1997</v>
          </cell>
          <cell r="B25" t="str">
            <v>FIRST OF MAR</v>
          </cell>
          <cell r="C25" t="str">
            <v>FIRST OF JUN</v>
          </cell>
          <cell r="D25" t="str">
            <v>FIRST OF SEP</v>
          </cell>
          <cell r="E25" t="str">
            <v>FIRST OF DEC</v>
          </cell>
          <cell r="F25" t="str">
            <v>BARLEY, OFF FARM - STOCKS, MEASURED IN BU</v>
          </cell>
          <cell r="G25" t="str">
            <v>BARLEY, ON FARM - STOCKS, MEASURED IN BU</v>
          </cell>
          <cell r="J25">
            <v>82060000</v>
          </cell>
          <cell r="K25">
            <v>90840000</v>
          </cell>
          <cell r="L25">
            <v>43715000</v>
          </cell>
          <cell r="M25">
            <v>65735000</v>
          </cell>
          <cell r="N25">
            <v>195500000</v>
          </cell>
          <cell r="O25">
            <v>131347000</v>
          </cell>
          <cell r="P25">
            <v>134500000</v>
          </cell>
          <cell r="Q25">
            <v>109561000</v>
          </cell>
        </row>
        <row r="26">
          <cell r="A26">
            <v>1998</v>
          </cell>
          <cell r="B26" t="str">
            <v>FIRST OF MAR</v>
          </cell>
          <cell r="C26" t="str">
            <v>FIRST OF JUN</v>
          </cell>
          <cell r="D26" t="str">
            <v>FIRST OF SEP</v>
          </cell>
          <cell r="E26" t="str">
            <v>FIRST OF DEC</v>
          </cell>
          <cell r="F26" t="str">
            <v>BARLEY, OFF FARM - STOCKS, MEASURED IN BU</v>
          </cell>
          <cell r="G26" t="str">
            <v>BARLEY, ON FARM - STOCKS, MEASURED IN BU</v>
          </cell>
          <cell r="J26">
            <v>81900000</v>
          </cell>
          <cell r="K26">
            <v>98299000</v>
          </cell>
          <cell r="L26">
            <v>43700000</v>
          </cell>
          <cell r="M26">
            <v>75533000</v>
          </cell>
          <cell r="N26">
            <v>193500000</v>
          </cell>
          <cell r="O26">
            <v>132674000</v>
          </cell>
          <cell r="P26">
            <v>149000000</v>
          </cell>
          <cell r="Q26">
            <v>121535000</v>
          </cell>
        </row>
        <row r="27">
          <cell r="A27">
            <v>1999</v>
          </cell>
          <cell r="B27" t="str">
            <v>FIRST OF MAR</v>
          </cell>
          <cell r="C27" t="str">
            <v>FIRST OF JUN</v>
          </cell>
          <cell r="D27" t="str">
            <v>FIRST OF SEP</v>
          </cell>
          <cell r="E27" t="str">
            <v>FIRST OF DEC</v>
          </cell>
          <cell r="F27" t="str">
            <v>BARLEY, OFF FARM - STOCKS, MEASURED IN BU</v>
          </cell>
          <cell r="G27" t="str">
            <v>BARLEY, ON FARM - STOCKS, MEASURED IN BU</v>
          </cell>
          <cell r="J27">
            <v>86900000</v>
          </cell>
          <cell r="K27">
            <v>113808000</v>
          </cell>
          <cell r="L27">
            <v>52000000</v>
          </cell>
          <cell r="M27">
            <v>89653000</v>
          </cell>
          <cell r="N27">
            <v>165100000</v>
          </cell>
          <cell r="O27">
            <v>130145000</v>
          </cell>
          <cell r="P27">
            <v>108000000</v>
          </cell>
          <cell r="Q27">
            <v>119721000</v>
          </cell>
        </row>
        <row r="28">
          <cell r="A28">
            <v>2000</v>
          </cell>
          <cell r="B28" t="str">
            <v>FIRST OF MAR</v>
          </cell>
          <cell r="C28" t="str">
            <v>FIRST OF JUN</v>
          </cell>
          <cell r="D28" t="str">
            <v>FIRST OF SEP</v>
          </cell>
          <cell r="E28" t="str">
            <v>FIRST OF DEC</v>
          </cell>
          <cell r="F28" t="str">
            <v>BARLEY, OFF FARM - STOCKS, MEASURED IN BU</v>
          </cell>
          <cell r="G28" t="str">
            <v>BARLEY, ON FARM - STOCKS, MEASURED IN BU</v>
          </cell>
          <cell r="J28">
            <v>59300000</v>
          </cell>
          <cell r="K28">
            <v>110917000</v>
          </cell>
          <cell r="L28">
            <v>25400000</v>
          </cell>
          <cell r="M28">
            <v>85924000</v>
          </cell>
          <cell r="N28">
            <v>151700000</v>
          </cell>
          <cell r="O28">
            <v>142341000</v>
          </cell>
          <cell r="P28">
            <v>111500000</v>
          </cell>
          <cell r="Q28">
            <v>117369000</v>
          </cell>
        </row>
        <row r="29">
          <cell r="A29">
            <v>2001</v>
          </cell>
          <cell r="B29" t="str">
            <v>FIRST OF MAR</v>
          </cell>
          <cell r="C29" t="str">
            <v>FIRST OF JUN</v>
          </cell>
          <cell r="D29" t="str">
            <v>FIRST OF SEP</v>
          </cell>
          <cell r="E29" t="str">
            <v>FIRST OF DEC</v>
          </cell>
          <cell r="F29" t="str">
            <v>BARLEY, OFF FARM - STOCKS, MEASURED IN BU</v>
          </cell>
          <cell r="G29" t="str">
            <v>BARLEY, ON FARM - STOCKS, MEASURED IN BU</v>
          </cell>
          <cell r="J29">
            <v>58600000</v>
          </cell>
          <cell r="K29">
            <v>103544000</v>
          </cell>
          <cell r="L29">
            <v>28850000</v>
          </cell>
          <cell r="M29">
            <v>77409000</v>
          </cell>
          <cell r="N29">
            <v>134800000</v>
          </cell>
          <cell r="O29">
            <v>110564000</v>
          </cell>
          <cell r="P29">
            <v>92400000</v>
          </cell>
          <cell r="Q29">
            <v>102587000</v>
          </cell>
        </row>
        <row r="30">
          <cell r="A30">
            <v>2002</v>
          </cell>
          <cell r="B30" t="str">
            <v>FIRST OF MAR</v>
          </cell>
          <cell r="C30" t="str">
            <v>FIRST OF JUN</v>
          </cell>
          <cell r="D30" t="str">
            <v>FIRST OF SEP</v>
          </cell>
          <cell r="E30" t="str">
            <v>FIRST OF DEC</v>
          </cell>
          <cell r="F30" t="str">
            <v>BARLEY, OFF FARM - STOCKS, MEASURED IN BU</v>
          </cell>
          <cell r="G30" t="str">
            <v>BARLEY, ON FARM - STOCKS, MEASURED IN BU</v>
          </cell>
          <cell r="J30">
            <v>46000000</v>
          </cell>
          <cell r="K30">
            <v>95748000</v>
          </cell>
          <cell r="L30">
            <v>23210000</v>
          </cell>
          <cell r="M30">
            <v>68919000</v>
          </cell>
          <cell r="N30">
            <v>131300000</v>
          </cell>
          <cell r="O30">
            <v>92419000</v>
          </cell>
          <cell r="P30">
            <v>83400000</v>
          </cell>
          <cell r="Q30">
            <v>86601000</v>
          </cell>
        </row>
        <row r="31">
          <cell r="A31">
            <v>2003</v>
          </cell>
          <cell r="B31" t="str">
            <v>FIRST OF MAR</v>
          </cell>
          <cell r="C31" t="str">
            <v>FIRST OF JUN</v>
          </cell>
          <cell r="D31" t="str">
            <v>FIRST OF SEP</v>
          </cell>
          <cell r="E31" t="str">
            <v>FIRST OF DEC</v>
          </cell>
          <cell r="F31" t="str">
            <v>BARLEY, OFF FARM - STOCKS, MEASURED IN BU</v>
          </cell>
          <cell r="G31" t="str">
            <v>BARLEY, ON FARM - STOCKS, MEASURED IN BU</v>
          </cell>
          <cell r="J31">
            <v>36730000</v>
          </cell>
          <cell r="K31">
            <v>86710000</v>
          </cell>
          <cell r="L31">
            <v>14860000</v>
          </cell>
          <cell r="M31">
            <v>54480000</v>
          </cell>
          <cell r="N31">
            <v>141900000</v>
          </cell>
          <cell r="O31">
            <v>99730000</v>
          </cell>
          <cell r="P31">
            <v>97200000</v>
          </cell>
          <cell r="Q31">
            <v>100679000</v>
          </cell>
        </row>
        <row r="32">
          <cell r="A32">
            <v>2004</v>
          </cell>
          <cell r="B32" t="str">
            <v>FIRST OF MAR</v>
          </cell>
          <cell r="C32" t="str">
            <v>FIRST OF JUN</v>
          </cell>
          <cell r="D32" t="str">
            <v>FIRST OF SEP</v>
          </cell>
          <cell r="E32" t="str">
            <v>FIRST OF DEC</v>
          </cell>
          <cell r="F32" t="str">
            <v>BARLEY, OFF FARM - STOCKS, MEASURED IN BU</v>
          </cell>
          <cell r="G32" t="str">
            <v>BARLEY, ON FARM - STOCKS, MEASURED IN BU</v>
          </cell>
          <cell r="J32">
            <v>51700000</v>
          </cell>
          <cell r="K32">
            <v>101186000</v>
          </cell>
          <cell r="L32">
            <v>28320000</v>
          </cell>
          <cell r="M32">
            <v>91988000</v>
          </cell>
          <cell r="N32">
            <v>175300000</v>
          </cell>
          <cell r="O32">
            <v>114777000</v>
          </cell>
          <cell r="P32">
            <v>130700000</v>
          </cell>
          <cell r="Q32">
            <v>115276000</v>
          </cell>
        </row>
        <row r="33">
          <cell r="A33">
            <v>2005</v>
          </cell>
          <cell r="B33" t="str">
            <v>FIRST OF MAR</v>
          </cell>
          <cell r="C33" t="str">
            <v>FIRST OF JUN</v>
          </cell>
          <cell r="D33" t="str">
            <v>FIRST OF SEP</v>
          </cell>
          <cell r="E33" t="str">
            <v>FIRST OF DEC</v>
          </cell>
          <cell r="F33" t="str">
            <v>BARLEY, OFF FARM - STOCKS, MEASURED IN BU</v>
          </cell>
          <cell r="G33" t="str">
            <v>BARLEY, ON FARM - STOCKS, MEASURED IN BU</v>
          </cell>
          <cell r="J33">
            <v>79680000</v>
          </cell>
          <cell r="K33">
            <v>111001000</v>
          </cell>
          <cell r="L33">
            <v>41100000</v>
          </cell>
          <cell r="M33">
            <v>87317000</v>
          </cell>
          <cell r="N33">
            <v>137400000</v>
          </cell>
          <cell r="O33">
            <v>117511000</v>
          </cell>
          <cell r="P33">
            <v>103650000</v>
          </cell>
          <cell r="Q33">
            <v>104335000</v>
          </cell>
        </row>
        <row r="34">
          <cell r="A34">
            <v>2006</v>
          </cell>
          <cell r="B34" t="str">
            <v>FIRST OF MAR</v>
          </cell>
          <cell r="C34" t="str">
            <v>FIRST OF JUN</v>
          </cell>
          <cell r="D34" t="str">
            <v>FIRST OF SEP</v>
          </cell>
          <cell r="E34" t="str">
            <v>FIRST OF DEC</v>
          </cell>
          <cell r="F34" t="str">
            <v>BARLEY, OFF FARM - STOCKS, MEASURED IN BU</v>
          </cell>
          <cell r="G34" t="str">
            <v>BARLEY, ON FARM - STOCKS, MEASURED IN BU</v>
          </cell>
          <cell r="J34">
            <v>68400000</v>
          </cell>
          <cell r="K34">
            <v>98354000</v>
          </cell>
          <cell r="L34">
            <v>30770000</v>
          </cell>
          <cell r="M34">
            <v>77161000</v>
          </cell>
          <cell r="N34">
            <v>112850000</v>
          </cell>
          <cell r="O34">
            <v>99939000</v>
          </cell>
          <cell r="P34">
            <v>83650000</v>
          </cell>
          <cell r="Q34">
            <v>89171000</v>
          </cell>
        </row>
        <row r="35">
          <cell r="A35">
            <v>2007</v>
          </cell>
          <cell r="B35" t="str">
            <v>FIRST OF MAR</v>
          </cell>
          <cell r="C35" t="str">
            <v>FIRST OF JUN</v>
          </cell>
          <cell r="D35" t="str">
            <v>FIRST OF SEP</v>
          </cell>
          <cell r="E35" t="str">
            <v>FIRST OF DEC</v>
          </cell>
          <cell r="F35" t="str">
            <v>BARLEY, OFF FARM - STOCKS, MEASURED IN BU</v>
          </cell>
          <cell r="G35" t="str">
            <v>BARLEY, ON FARM - STOCKS, MEASURED IN BU</v>
          </cell>
          <cell r="J35">
            <v>38310000</v>
          </cell>
          <cell r="K35">
            <v>78756000</v>
          </cell>
          <cell r="L35">
            <v>14580000</v>
          </cell>
          <cell r="M35">
            <v>54300000</v>
          </cell>
          <cell r="N35">
            <v>105600000</v>
          </cell>
          <cell r="O35">
            <v>83095000</v>
          </cell>
          <cell r="P35">
            <v>62050000</v>
          </cell>
          <cell r="Q35">
            <v>73728000</v>
          </cell>
        </row>
        <row r="36">
          <cell r="A36">
            <v>2008</v>
          </cell>
          <cell r="B36" t="str">
            <v>FIRST OF MAR</v>
          </cell>
          <cell r="C36" t="str">
            <v>FIRST OF JUN</v>
          </cell>
          <cell r="D36" t="str">
            <v>FIRST OF SEP</v>
          </cell>
          <cell r="E36" t="str">
            <v>FIRST OF DEC</v>
          </cell>
          <cell r="F36" t="str">
            <v>BARLEY, OFF FARM - STOCKS, MEASURED IN BU</v>
          </cell>
          <cell r="G36" t="str">
            <v>BARLEY, ON FARM - STOCKS, MEASURED IN BU</v>
          </cell>
          <cell r="J36">
            <v>28270000</v>
          </cell>
          <cell r="K36">
            <v>82154000</v>
          </cell>
          <cell r="L36">
            <v>9950000</v>
          </cell>
          <cell r="M36">
            <v>58273000</v>
          </cell>
          <cell r="N36">
            <v>127750000</v>
          </cell>
          <cell r="O36">
            <v>81669000</v>
          </cell>
          <cell r="P36">
            <v>77050000</v>
          </cell>
          <cell r="Q36">
            <v>95766000</v>
          </cell>
        </row>
        <row r="37">
          <cell r="A37">
            <v>2009</v>
          </cell>
          <cell r="B37" t="str">
            <v>FIRST OF MAR</v>
          </cell>
          <cell r="C37" t="str">
            <v>FIRST OF JUN</v>
          </cell>
          <cell r="D37" t="str">
            <v>FIRST OF SEP</v>
          </cell>
          <cell r="E37" t="str">
            <v>FIRST OF DEC</v>
          </cell>
          <cell r="F37" t="str">
            <v>BARLEY, OFF FARM - STOCKS, MEASURED IN BU</v>
          </cell>
          <cell r="G37" t="str">
            <v>BARLEY, ON FARM - STOCKS, MEASURED IN BU</v>
          </cell>
          <cell r="J37">
            <v>44310000</v>
          </cell>
          <cell r="K37">
            <v>84791000</v>
          </cell>
          <cell r="L37">
            <v>27010000</v>
          </cell>
          <cell r="M37">
            <v>61723000</v>
          </cell>
          <cell r="N37">
            <v>154050000</v>
          </cell>
          <cell r="O37">
            <v>85414000</v>
          </cell>
          <cell r="P37">
            <v>114630000</v>
          </cell>
          <cell r="Q37">
            <v>91759000</v>
          </cell>
        </row>
        <row r="38">
          <cell r="A38">
            <v>2010</v>
          </cell>
          <cell r="B38" t="str">
            <v>FIRST OF MAR</v>
          </cell>
          <cell r="C38" t="str">
            <v>FIRST OF JUN</v>
          </cell>
          <cell r="D38" t="str">
            <v>FIRST OF SEP</v>
          </cell>
          <cell r="E38" t="str">
            <v>FIRST OF DEC</v>
          </cell>
          <cell r="F38" t="str">
            <v>BARLEY, OFF FARM - STOCKS, MEASURED IN BU</v>
          </cell>
          <cell r="G38" t="str">
            <v>BARLEY, ON FARM - STOCKS, MEASURED IN BU</v>
          </cell>
          <cell r="J38">
            <v>67370000</v>
          </cell>
          <cell r="K38">
            <v>89985000</v>
          </cell>
          <cell r="L38">
            <v>40440000</v>
          </cell>
          <cell r="M38">
            <v>75059000</v>
          </cell>
          <cell r="N38">
            <v>125070000</v>
          </cell>
          <cell r="O38">
            <v>98818000</v>
          </cell>
          <cell r="P38">
            <v>91660000</v>
          </cell>
          <cell r="Q38">
            <v>88720000</v>
          </cell>
        </row>
        <row r="39">
          <cell r="A39">
            <v>2011</v>
          </cell>
          <cell r="B39" t="str">
            <v>FIRST OF MAR</v>
          </cell>
          <cell r="C39" t="str">
            <v>FIRST OF JUN</v>
          </cell>
          <cell r="D39" t="str">
            <v>FIRST OF SEP</v>
          </cell>
          <cell r="E39" t="str">
            <v>FIRST OF DEC</v>
          </cell>
          <cell r="F39" t="str">
            <v>BARLEY, OFF FARM - STOCKS, MEASURED IN BU</v>
          </cell>
          <cell r="G39" t="str">
            <v>BARLEY, ON FARM - STOCKS, MEASURED IN BU</v>
          </cell>
          <cell r="J39">
            <v>57700000</v>
          </cell>
          <cell r="K39">
            <v>80424000</v>
          </cell>
          <cell r="L39">
            <v>26040000</v>
          </cell>
          <cell r="M39">
            <v>63311000</v>
          </cell>
          <cell r="N39">
            <v>93050000</v>
          </cell>
          <cell r="O39">
            <v>82007000</v>
          </cell>
          <cell r="P39">
            <v>55320000</v>
          </cell>
          <cell r="Q39">
            <v>82999000</v>
          </cell>
        </row>
        <row r="40">
          <cell r="A40">
            <v>2012</v>
          </cell>
          <cell r="B40" t="str">
            <v>FIRST OF MAR</v>
          </cell>
          <cell r="C40" t="str">
            <v>FIRST OF JUN</v>
          </cell>
          <cell r="D40" t="str">
            <v>FIRST OF SEP</v>
          </cell>
          <cell r="E40" t="str">
            <v>FIRST OF DEC</v>
          </cell>
          <cell r="F40" t="str">
            <v>BARLEY, OFF FARM - STOCKS, MEASURED IN BU</v>
          </cell>
          <cell r="G40" t="str">
            <v>BARLEY, ON FARM - STOCKS, MEASURED IN BU</v>
          </cell>
          <cell r="J40">
            <v>26480000</v>
          </cell>
          <cell r="K40">
            <v>67248000</v>
          </cell>
          <cell r="L40">
            <v>9670000</v>
          </cell>
          <cell r="M40">
            <v>50317000</v>
          </cell>
          <cell r="N40">
            <v>112550000</v>
          </cell>
          <cell r="O40">
            <v>85226000</v>
          </cell>
          <cell r="P40">
            <v>72580000</v>
          </cell>
          <cell r="Q40">
            <v>85473000</v>
          </cell>
        </row>
        <row r="41">
          <cell r="A41">
            <v>2013</v>
          </cell>
          <cell r="B41" t="str">
            <v>FIRST OF MAR</v>
          </cell>
          <cell r="C41" t="str">
            <v>FIRST OF JUN</v>
          </cell>
          <cell r="D41" t="str">
            <v>FIRST OF SEP</v>
          </cell>
          <cell r="E41" t="str">
            <v>FIRST OF DEC</v>
          </cell>
          <cell r="F41" t="str">
            <v>BARLEY, OFF FARM - STOCKS, MEASURED IN BU</v>
          </cell>
          <cell r="G41" t="str">
            <v>BARLEY, ON FARM - STOCKS, MEASURED IN BU</v>
          </cell>
          <cell r="J41">
            <v>35180000</v>
          </cell>
          <cell r="K41">
            <v>81897000</v>
          </cell>
          <cell r="L41">
            <v>15840000</v>
          </cell>
          <cell r="M41">
            <v>64557000</v>
          </cell>
          <cell r="N41">
            <v>105620000</v>
          </cell>
          <cell r="O41">
            <v>90470000</v>
          </cell>
          <cell r="P41">
            <v>81340000</v>
          </cell>
          <cell r="Q41">
            <v>88063000</v>
          </cell>
        </row>
        <row r="42">
          <cell r="A42">
            <v>2014</v>
          </cell>
          <cell r="B42" t="str">
            <v>FIRST OF MAR</v>
          </cell>
          <cell r="C42" t="str">
            <v>FIRST OF JUN</v>
          </cell>
          <cell r="D42" t="str">
            <v>FIRST OF SEP</v>
          </cell>
          <cell r="E42" t="str">
            <v>FIRST OF DEC</v>
          </cell>
          <cell r="F42" t="str">
            <v>BARLEY, OFF FARM - STOCKS, MEASURED IN BU</v>
          </cell>
          <cell r="G42" t="str">
            <v>BARLEY, ON FARM - STOCKS, MEASURED IN BU</v>
          </cell>
          <cell r="J42">
            <v>43830000</v>
          </cell>
          <cell r="K42">
            <v>77734000</v>
          </cell>
          <cell r="L42">
            <v>19110000</v>
          </cell>
          <cell r="M42">
            <v>63145000</v>
          </cell>
          <cell r="N42">
            <v>97820000</v>
          </cell>
          <cell r="O42">
            <v>81997000</v>
          </cell>
          <cell r="P42">
            <v>74510000</v>
          </cell>
          <cell r="Q42">
            <v>81625000</v>
          </cell>
        </row>
        <row r="43">
          <cell r="A43">
            <v>2015</v>
          </cell>
          <cell r="B43" t="str">
            <v>FIRST OF MAR</v>
          </cell>
          <cell r="C43" t="str">
            <v>FIRST OF JUN</v>
          </cell>
          <cell r="D43" t="str">
            <v>FIRST OF SEP</v>
          </cell>
          <cell r="E43" t="str">
            <v>FIRST OF DEC</v>
          </cell>
          <cell r="F43" t="str">
            <v>BARLEY, OFF FARM - STOCKS, MEASURED IN BU</v>
          </cell>
          <cell r="G43" t="str">
            <v>BARLEY, ON FARM - STOCKS, MEASURED IN BU</v>
          </cell>
          <cell r="J43">
            <v>41990000</v>
          </cell>
          <cell r="K43">
            <v>76247000</v>
          </cell>
          <cell r="L43">
            <v>20940000</v>
          </cell>
          <cell r="M43">
            <v>57639000</v>
          </cell>
          <cell r="N43">
            <v>135840000</v>
          </cell>
          <cell r="O43">
            <v>83132000</v>
          </cell>
          <cell r="P43">
            <v>96670000</v>
          </cell>
          <cell r="Q43">
            <v>83738000</v>
          </cell>
        </row>
        <row r="44">
          <cell r="A44">
            <v>2016</v>
          </cell>
          <cell r="B44" t="str">
            <v>FIRST OF MAR</v>
          </cell>
          <cell r="C44" t="str">
            <v>FIRST OF JUN</v>
          </cell>
          <cell r="D44" t="str">
            <v>FIRST OF SEP</v>
          </cell>
          <cell r="E44" t="str">
            <v>FIRST OF DEC</v>
          </cell>
          <cell r="F44" t="str">
            <v>BARLEY, OFF FARM - STOCKS, MEASURED IN BU</v>
          </cell>
          <cell r="G44" t="str">
            <v>BARLEY, ON FARM - STOCKS, MEASURED IN BU</v>
          </cell>
          <cell r="J44">
            <v>57910000</v>
          </cell>
          <cell r="K44">
            <v>79832000</v>
          </cell>
          <cell r="L44">
            <v>27740000</v>
          </cell>
          <cell r="M44">
            <v>74370000</v>
          </cell>
          <cell r="N44">
            <v>130600000</v>
          </cell>
          <cell r="O44">
            <v>99737000</v>
          </cell>
          <cell r="P44">
            <v>99100000</v>
          </cell>
          <cell r="Q44">
            <v>93429000</v>
          </cell>
        </row>
        <row r="45">
          <cell r="A45">
            <v>2017</v>
          </cell>
          <cell r="B45" t="str">
            <v>FIRST OF MAR</v>
          </cell>
          <cell r="C45" t="str">
            <v>FIRST OF JUN</v>
          </cell>
          <cell r="D45" t="str">
            <v>FIRST OF SEP</v>
          </cell>
          <cell r="E45" t="str">
            <v>FIRST OF DEC</v>
          </cell>
          <cell r="F45" t="str">
            <v>BARLEY, OFF FARM - STOCKS, MEASURED IN BU</v>
          </cell>
          <cell r="G45" t="str">
            <v>BARLEY, ON FARM - STOCKS, MEASURED IN BU</v>
          </cell>
          <cell r="J45">
            <v>56490000</v>
          </cell>
          <cell r="K45">
            <v>88211000</v>
          </cell>
          <cell r="L45">
            <v>27050000</v>
          </cell>
          <cell r="M45">
            <v>79314000</v>
          </cell>
          <cell r="N45">
            <v>90400000</v>
          </cell>
          <cell r="O45">
            <v>89283000</v>
          </cell>
          <cell r="P45">
            <v>74340000</v>
          </cell>
          <cell r="Q45">
            <v>84528000</v>
          </cell>
        </row>
        <row r="46">
          <cell r="A46">
            <v>2018</v>
          </cell>
          <cell r="B46" t="str">
            <v>FIRST OF MAR</v>
          </cell>
          <cell r="C46" t="str">
            <v>FIRST OF JUN</v>
          </cell>
          <cell r="D46" t="str">
            <v>FIRST OF SEP</v>
          </cell>
          <cell r="E46" t="str">
            <v>FIRST OF DEC</v>
          </cell>
          <cell r="F46" t="str">
            <v>BARLEY, OFF FARM - STOCKS, MEASURED IN BU</v>
          </cell>
          <cell r="G46" t="str">
            <v>BARLEY, ON FARM - STOCKS, MEASURED IN BU</v>
          </cell>
          <cell r="J46">
            <v>48540000</v>
          </cell>
          <cell r="K46">
            <v>81491000</v>
          </cell>
          <cell r="L46">
            <v>26420000</v>
          </cell>
          <cell r="M46">
            <v>68061000</v>
          </cell>
          <cell r="N46">
            <v>91350000</v>
          </cell>
          <cell r="O46">
            <v>83456000</v>
          </cell>
          <cell r="P46">
            <v>72070000</v>
          </cell>
          <cell r="Q46">
            <v>80561000</v>
          </cell>
        </row>
        <row r="47">
          <cell r="A47">
            <v>2019</v>
          </cell>
          <cell r="B47" t="str">
            <v>FIRST OF MAR</v>
          </cell>
          <cell r="C47" t="str">
            <v>FIRST OF JUN</v>
          </cell>
          <cell r="D47" t="str">
            <v>FIRST OF SEP</v>
          </cell>
          <cell r="E47" t="str">
            <v>FIRST OF DEC</v>
          </cell>
          <cell r="F47" t="str">
            <v>BARLEY, OFF FARM - STOCKS, MEASURED IN BU</v>
          </cell>
          <cell r="G47" t="str">
            <v>BARLEY, ON FARM - STOCKS, MEASURED IN BU</v>
          </cell>
          <cell r="J47">
            <v>46180000</v>
          </cell>
          <cell r="K47">
            <v>75216000</v>
          </cell>
          <cell r="L47">
            <v>23370000</v>
          </cell>
          <cell r="M47">
            <v>63653000</v>
          </cell>
          <cell r="N47">
            <v>118720000</v>
          </cell>
          <cell r="O47">
            <v>74112000</v>
          </cell>
          <cell r="P47">
            <v>91130000</v>
          </cell>
          <cell r="Q47">
            <v>71756000</v>
          </cell>
        </row>
        <row r="48">
          <cell r="A48">
            <v>2020</v>
          </cell>
          <cell r="B48" t="str">
            <v>FIRST OF MAR</v>
          </cell>
          <cell r="C48" t="str">
            <v>FIRST OF JUN</v>
          </cell>
          <cell r="D48" t="str">
            <v>FIRST OF SEP</v>
          </cell>
          <cell r="E48" t="str">
            <v>FIRST OF DEC</v>
          </cell>
          <cell r="F48" t="str">
            <v>BARLEY, OFF FARM - STOCKS, MEASURED IN BU</v>
          </cell>
          <cell r="G48" t="str">
            <v>BARLEY, ON FARM - STOCKS, MEASURED IN BU</v>
          </cell>
          <cell r="J48">
            <v>51580000</v>
          </cell>
          <cell r="K48">
            <v>63760000</v>
          </cell>
          <cell r="L48">
            <v>26100000</v>
          </cell>
          <cell r="M48">
            <v>59153000</v>
          </cell>
          <cell r="N48">
            <v>108980000</v>
          </cell>
          <cell r="O48">
            <v>70484000</v>
          </cell>
          <cell r="P48">
            <v>85190000</v>
          </cell>
          <cell r="Q48">
            <v>63437000</v>
          </cell>
        </row>
        <row r="49">
          <cell r="A49">
            <v>2021</v>
          </cell>
          <cell r="B49" t="str">
            <v>FIRST OF MAR</v>
          </cell>
          <cell r="C49" t="str">
            <v>FIRST OF JUN</v>
          </cell>
          <cell r="D49" t="str">
            <v>FIRST OF SEP</v>
          </cell>
          <cell r="E49" t="str">
            <v>FIRST OF DEC</v>
          </cell>
          <cell r="F49" t="str">
            <v>BARLEY, OFF FARM - STOCKS, MEASURED IN BU</v>
          </cell>
          <cell r="G49" t="str">
            <v>BARLEY, ON FARM - STOCKS, MEASURED IN BU</v>
          </cell>
          <cell r="J49">
            <v>51550000</v>
          </cell>
          <cell r="K49">
            <v>64628000</v>
          </cell>
          <cell r="L49">
            <v>21390000</v>
          </cell>
          <cell r="M49">
            <v>50028000</v>
          </cell>
          <cell r="N49">
            <v>77680000</v>
          </cell>
          <cell r="O49">
            <v>56216000</v>
          </cell>
          <cell r="P49">
            <v>43220000</v>
          </cell>
          <cell r="Q49">
            <v>52003000</v>
          </cell>
        </row>
        <row r="50">
          <cell r="A50">
            <v>2022</v>
          </cell>
          <cell r="B50" t="str">
            <v>FIRST OF MAR</v>
          </cell>
          <cell r="C50" t="str">
            <v>FIRST OF JUN</v>
          </cell>
          <cell r="D50" t="str">
            <v>FIRST OF SEP</v>
          </cell>
          <cell r="E50" t="str">
            <v>FIRST OF DEC</v>
          </cell>
          <cell r="F50" t="str">
            <v>BARLEY, OFF FARM - STOCKS, MEASURED IN BU</v>
          </cell>
          <cell r="G50" t="str">
            <v>BARLEY, ON FARM - STOCKS, MEASURED IN BU</v>
          </cell>
          <cell r="J50">
            <v>25250000</v>
          </cell>
          <cell r="K50">
            <v>47591000</v>
          </cell>
          <cell r="L50">
            <v>9760000</v>
          </cell>
          <cell r="M50">
            <v>27397000</v>
          </cell>
          <cell r="N50">
            <v>121370000</v>
          </cell>
          <cell r="O50">
            <v>44234000</v>
          </cell>
          <cell r="P50">
            <v>86790000</v>
          </cell>
          <cell r="Q50">
            <v>51681000</v>
          </cell>
        </row>
        <row r="51">
          <cell r="A51">
            <v>2023</v>
          </cell>
          <cell r="B51" t="str">
            <v>FIRST OF MAR</v>
          </cell>
          <cell r="C51" t="str">
            <v>FIRST OF JUN</v>
          </cell>
          <cell r="D51" t="str">
            <v>FIRST OF SEP</v>
          </cell>
          <cell r="E51" t="str">
            <v>FIRST OF DEC</v>
          </cell>
          <cell r="F51" t="str">
            <v>BARLEY, OFF FARM - STOCKS, MEASURED IN BU</v>
          </cell>
          <cell r="G51" t="str">
            <v>BARLEY, ON FARM - STOCKS, MEASURED IN BU</v>
          </cell>
          <cell r="J51">
            <v>36680000</v>
          </cell>
          <cell r="K51">
            <v>52042000</v>
          </cell>
          <cell r="L51">
            <v>19110000</v>
          </cell>
          <cell r="M51">
            <v>46710000</v>
          </cell>
          <cell r="N51">
            <v>124150000</v>
          </cell>
          <cell r="O51">
            <v>55640000</v>
          </cell>
          <cell r="P51">
            <v>86020000</v>
          </cell>
          <cell r="Q51">
            <v>55749000</v>
          </cell>
        </row>
        <row r="52">
          <cell r="A52">
            <v>2024</v>
          </cell>
          <cell r="B52" t="str">
            <v>FIRST OF MAR</v>
          </cell>
          <cell r="C52" t="str">
            <v>FIRST OF JUN</v>
          </cell>
          <cell r="D52" t="str">
            <v>FIRST OF SEP</v>
          </cell>
          <cell r="E52" t="str">
            <v>FIRST OF DEC</v>
          </cell>
          <cell r="F52" t="str">
            <v>BARLEY, OFF FARM - STOCKS, MEASURED IN BU</v>
          </cell>
          <cell r="G52" t="str">
            <v>BARLEY, ON FARM - STOCKS, MEASURED IN BU</v>
          </cell>
          <cell r="J52">
            <v>55370000</v>
          </cell>
          <cell r="K52">
            <v>56150000</v>
          </cell>
          <cell r="L52" t="str">
            <v xml:space="preserve"> -   </v>
          </cell>
          <cell r="M52" t="str">
            <v xml:space="preserve"> -   </v>
          </cell>
          <cell r="N52" t="str">
            <v xml:space="preserve"> -   </v>
          </cell>
          <cell r="O52">
            <v>0</v>
          </cell>
          <cell r="P52">
            <v>0</v>
          </cell>
          <cell r="Q52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rley Imports"/>
      <sheetName val="Barley Exports"/>
      <sheetName val="Oat Imports"/>
      <sheetName val="Oat Exports"/>
      <sheetName val="Trade Template"/>
      <sheetName val="Sheet1"/>
    </sheetNames>
    <sheetDataSet>
      <sheetData sheetId="0">
        <row r="290"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  <cell r="CL290"/>
          <cell r="CM290"/>
          <cell r="CN290"/>
          <cell r="CO290"/>
          <cell r="CP290"/>
          <cell r="CQ290"/>
          <cell r="CR290"/>
          <cell r="CS290"/>
          <cell r="CT290"/>
          <cell r="CU290"/>
          <cell r="CV290"/>
          <cell r="CW290"/>
          <cell r="CX290"/>
          <cell r="CY290"/>
          <cell r="CZ290"/>
          <cell r="DA290"/>
          <cell r="DB290"/>
          <cell r="DC290"/>
          <cell r="DD290"/>
          <cell r="DE290"/>
          <cell r="DF290"/>
          <cell r="DG290"/>
          <cell r="DH290"/>
          <cell r="DI290"/>
          <cell r="DJ290"/>
          <cell r="DK290"/>
          <cell r="DL290"/>
          <cell r="DM290"/>
          <cell r="DN290"/>
          <cell r="DO290"/>
          <cell r="DP290"/>
          <cell r="DQ290"/>
          <cell r="DR290"/>
          <cell r="DS290"/>
          <cell r="DT290"/>
          <cell r="DU290"/>
          <cell r="DV290"/>
          <cell r="DW290"/>
          <cell r="DX290"/>
          <cell r="DY290"/>
          <cell r="DZ290"/>
          <cell r="EA290"/>
          <cell r="EB290"/>
          <cell r="EC290"/>
          <cell r="ED290"/>
          <cell r="EE290"/>
          <cell r="EF290"/>
          <cell r="EG290"/>
          <cell r="EH290"/>
          <cell r="EI290"/>
          <cell r="EJ290"/>
          <cell r="EK290"/>
          <cell r="EL290"/>
          <cell r="EM290"/>
          <cell r="EN290"/>
          <cell r="EO290"/>
          <cell r="EP290"/>
          <cell r="EQ290"/>
          <cell r="ER290"/>
          <cell r="ES290"/>
          <cell r="ET290"/>
          <cell r="EU290"/>
          <cell r="EV290"/>
          <cell r="EW290"/>
          <cell r="EX290"/>
          <cell r="EY290"/>
          <cell r="EZ290"/>
          <cell r="FA290"/>
          <cell r="FB290"/>
          <cell r="FC290"/>
          <cell r="FD290"/>
          <cell r="FE290"/>
          <cell r="FF290"/>
          <cell r="FG290"/>
          <cell r="FH290"/>
          <cell r="FI290"/>
          <cell r="FJ290"/>
          <cell r="FK290"/>
          <cell r="FL290"/>
          <cell r="FM290"/>
          <cell r="FN290"/>
          <cell r="FO290"/>
          <cell r="FP290"/>
          <cell r="FQ290"/>
          <cell r="FR290"/>
          <cell r="FS290"/>
          <cell r="FT290"/>
          <cell r="FU290"/>
          <cell r="FV290"/>
          <cell r="FW290"/>
          <cell r="FX290"/>
          <cell r="FY290"/>
          <cell r="FZ290"/>
          <cell r="GA290"/>
          <cell r="GB290"/>
          <cell r="GC290"/>
          <cell r="GD290"/>
          <cell r="GE290"/>
          <cell r="GF290"/>
          <cell r="GG290"/>
          <cell r="GH290"/>
          <cell r="GI290"/>
          <cell r="GJ290"/>
          <cell r="GK290"/>
          <cell r="GL290"/>
          <cell r="GM290"/>
          <cell r="GN290"/>
          <cell r="GO290"/>
          <cell r="GP290"/>
          <cell r="GQ290"/>
          <cell r="GR290"/>
          <cell r="GS290"/>
          <cell r="GT290"/>
          <cell r="GU290"/>
          <cell r="GV290"/>
          <cell r="GW290"/>
          <cell r="GX290"/>
          <cell r="GY290"/>
          <cell r="GZ290"/>
          <cell r="HA290"/>
          <cell r="HB290"/>
          <cell r="HC290"/>
          <cell r="HD290"/>
          <cell r="HE290"/>
          <cell r="HF290"/>
          <cell r="HG290"/>
          <cell r="HH290"/>
          <cell r="HI290"/>
          <cell r="HJ290"/>
          <cell r="HK290"/>
          <cell r="HL290"/>
          <cell r="HM290"/>
          <cell r="HN290"/>
          <cell r="HO290"/>
          <cell r="HP290"/>
          <cell r="HQ290"/>
          <cell r="HR290"/>
          <cell r="HS290"/>
          <cell r="HT290"/>
          <cell r="HU290"/>
          <cell r="HV290"/>
          <cell r="HW290"/>
          <cell r="HX290"/>
          <cell r="HY290"/>
          <cell r="HZ290"/>
          <cell r="IA290"/>
          <cell r="IB290"/>
          <cell r="IC290"/>
          <cell r="ID290"/>
          <cell r="IE290"/>
          <cell r="IF290"/>
          <cell r="IG290"/>
          <cell r="IH290"/>
          <cell r="II290"/>
          <cell r="IJ290"/>
          <cell r="IK290"/>
          <cell r="IL290"/>
          <cell r="IM290"/>
          <cell r="IN290"/>
          <cell r="IO290"/>
          <cell r="IP290">
            <v>1988.12598</v>
          </cell>
          <cell r="IQ290">
            <v>2962.5768599999997</v>
          </cell>
          <cell r="IR290">
            <v>2528.6761499999998</v>
          </cell>
          <cell r="IS290">
            <v>1216.08861</v>
          </cell>
          <cell r="IT290">
            <v>1520.4667199999999</v>
          </cell>
          <cell r="IU290">
            <v>1883.8189499999999</v>
          </cell>
          <cell r="IV290">
            <v>1526.5294799999999</v>
          </cell>
          <cell r="IW290">
            <v>1651.6428000000001</v>
          </cell>
          <cell r="IX290">
            <v>2092.8004499999997</v>
          </cell>
          <cell r="IY290">
            <v>2173.13202</v>
          </cell>
          <cell r="IZ290">
            <v>1979.9963699999998</v>
          </cell>
          <cell r="JA290">
            <v>2134.9641900000001</v>
          </cell>
          <cell r="JB290">
            <v>2633.5343399999997</v>
          </cell>
          <cell r="JC290">
            <v>1616.0011199999999</v>
          </cell>
          <cell r="JD290">
            <v>1994.4183899999998</v>
          </cell>
          <cell r="JE290">
            <v>2362.0880400000001</v>
          </cell>
          <cell r="JF290">
            <v>1241.3960400000001</v>
          </cell>
          <cell r="JG290">
            <v>629.65436999999997</v>
          </cell>
          <cell r="JH290">
            <v>922.09068000000002</v>
          </cell>
          <cell r="JI290">
            <v>677.65121999999997</v>
          </cell>
          <cell r="JJ290">
            <v>1441.7427</v>
          </cell>
          <cell r="JK290">
            <v>1871.73936</v>
          </cell>
          <cell r="JL290">
            <v>1296.9713400000001</v>
          </cell>
          <cell r="JM290">
            <v>1240.4774399999999</v>
          </cell>
          <cell r="JN290">
            <v>1316.2619399999999</v>
          </cell>
          <cell r="JO290">
            <v>1535.5776899999998</v>
          </cell>
          <cell r="JP290">
            <v>2048.1105600000001</v>
          </cell>
          <cell r="JQ290">
            <v>3264.3828900000003</v>
          </cell>
          <cell r="JR290">
            <v>2504.0576700000001</v>
          </cell>
          <cell r="JS290">
            <v>2754.92733</v>
          </cell>
          <cell r="JT290">
            <v>2896.4376600000001</v>
          </cell>
          <cell r="JU290">
            <v>1363.8454199999999</v>
          </cell>
          <cell r="JV290">
            <v>1911.1473000000001</v>
          </cell>
          <cell r="JW290">
            <v>1456.48623</v>
          </cell>
          <cell r="JX290">
            <v>1204.6979699999999</v>
          </cell>
          <cell r="JY290">
            <v>1723.01802</v>
          </cell>
          <cell r="JZ290">
            <v>3173.2577700000002</v>
          </cell>
          <cell r="KA290">
            <v>1578.79782</v>
          </cell>
          <cell r="KB290">
            <v>2415.0453299999999</v>
          </cell>
          <cell r="KC290">
            <v>1762.10445</v>
          </cell>
          <cell r="KD290">
            <v>1329.5357099999999</v>
          </cell>
          <cell r="KE290">
            <v>1484.27388</v>
          </cell>
          <cell r="KF290">
            <v>1420.98234</v>
          </cell>
          <cell r="KG290">
            <v>1139.2017900000001</v>
          </cell>
          <cell r="KH290">
            <v>1051.93479</v>
          </cell>
          <cell r="KI290">
            <v>1292.19462</v>
          </cell>
          <cell r="KJ290">
            <v>1615.7714699999999</v>
          </cell>
          <cell r="KK290">
            <v>2480.1281400000003</v>
          </cell>
          <cell r="KL290">
            <v>2316.75513</v>
          </cell>
          <cell r="KM290">
            <v>2216.6277300000002</v>
          </cell>
          <cell r="KN290">
            <v>1940.26692</v>
          </cell>
          <cell r="KO290">
            <v>1106.08626</v>
          </cell>
          <cell r="KP290">
            <v>516.94214999999997</v>
          </cell>
          <cell r="KQ290">
            <v>769.64900999999998</v>
          </cell>
          <cell r="KR290">
            <v>1182.42192</v>
          </cell>
          <cell r="KS290">
            <v>409.64966999999996</v>
          </cell>
          <cell r="KT290">
            <v>332.30354999999997</v>
          </cell>
          <cell r="KU290">
            <v>764.55078000000003</v>
          </cell>
          <cell r="KV290">
            <v>714.85451999999998</v>
          </cell>
          <cell r="KW290">
            <v>731.29746</v>
          </cell>
          <cell r="KX290">
            <v>819.34527000000003</v>
          </cell>
          <cell r="KY290">
            <v>894.44081999999992</v>
          </cell>
          <cell r="KZ290">
            <v>1424.4730199999999</v>
          </cell>
          <cell r="LA290">
            <v>821.87142000000006</v>
          </cell>
          <cell r="LB290">
            <v>770.01644999999996</v>
          </cell>
          <cell r="LC290">
            <v>923.74416000000008</v>
          </cell>
          <cell r="LD290">
            <v>621.11139000000003</v>
          </cell>
          <cell r="LE290">
            <v>921.95289000000002</v>
          </cell>
          <cell r="LF290">
            <v>572.74709999999993</v>
          </cell>
          <cell r="LG290">
            <v>622.12184999999999</v>
          </cell>
          <cell r="LH290">
            <v>834.73181999999997</v>
          </cell>
          <cell r="LI290">
            <v>665.02046999999993</v>
          </cell>
          <cell r="LJ290">
            <v>633.51248999999996</v>
          </cell>
          <cell r="LK290">
            <v>652.38972000000001</v>
          </cell>
          <cell r="LL290">
            <v>1040.13078</v>
          </cell>
          <cell r="LM290">
            <v>902.70821999999998</v>
          </cell>
          <cell r="LN290">
            <v>743.00960999999995</v>
          </cell>
          <cell r="LO290">
            <v>427.56236999999999</v>
          </cell>
          <cell r="LP290">
            <v>485.80160999999998</v>
          </cell>
          <cell r="LQ290">
            <v>492.96669000000003</v>
          </cell>
          <cell r="LR290">
            <v>308.55773999999997</v>
          </cell>
          <cell r="LS290">
            <v>325.04660999999999</v>
          </cell>
          <cell r="LT290">
            <v>464.71974</v>
          </cell>
          <cell r="LU290">
            <v>542.98446000000001</v>
          </cell>
          <cell r="LV290">
            <v>656.98271999999997</v>
          </cell>
          <cell r="LW290">
            <v>370.70102999999995</v>
          </cell>
          <cell r="LX290">
            <v>538.39145999999994</v>
          </cell>
          <cell r="LY290">
            <v>818.01330000000007</v>
          </cell>
          <cell r="LZ290">
            <v>441.70880999999997</v>
          </cell>
          <cell r="MA290">
            <v>522.63747000000001</v>
          </cell>
          <cell r="MB290">
            <v>603.33647999999994</v>
          </cell>
          <cell r="MC290">
            <v>525.34733999999992</v>
          </cell>
          <cell r="MD290">
            <v>294.27350999999999</v>
          </cell>
          <cell r="ME290">
            <v>686.69943000000001</v>
          </cell>
          <cell r="MF290">
            <v>382.68876</v>
          </cell>
          <cell r="MG290">
            <v>701.30517000000009</v>
          </cell>
          <cell r="MH290">
            <v>704.19875999999999</v>
          </cell>
          <cell r="MI290">
            <v>681.18782999999996</v>
          </cell>
          <cell r="MJ290">
            <v>837.53354999999999</v>
          </cell>
          <cell r="MK290">
            <v>617.98815000000002</v>
          </cell>
          <cell r="ML290">
            <v>536.14089000000001</v>
          </cell>
          <cell r="MM290">
            <v>585.92901000000006</v>
          </cell>
          <cell r="MN290">
            <v>385.26084000000003</v>
          </cell>
          <cell r="MO290">
            <v>451.0326</v>
          </cell>
          <cell r="MP290">
            <v>652.80309</v>
          </cell>
          <cell r="MQ290">
            <v>546.15363000000002</v>
          </cell>
          <cell r="MR290">
            <v>428.11352999999997</v>
          </cell>
          <cell r="MS290">
            <v>646.51068000000009</v>
          </cell>
          <cell r="MT290">
            <v>726.19922999999994</v>
          </cell>
          <cell r="MU290">
            <v>451.35410999999999</v>
          </cell>
          <cell r="MV290">
            <v>621.84627</v>
          </cell>
          <cell r="MW290">
            <v>482.17313999999999</v>
          </cell>
          <cell r="MX290">
            <v>534.25775999999996</v>
          </cell>
          <cell r="MY290">
            <v>426.73563000000001</v>
          </cell>
          <cell r="MZ290">
            <v>465.17903999999999</v>
          </cell>
          <cell r="NA290">
            <v>469.08309000000003</v>
          </cell>
          <cell r="NB290">
            <v>475.46735999999999</v>
          </cell>
          <cell r="NC290">
            <v>731.34339</v>
          </cell>
          <cell r="ND290">
            <v>2572.5392999999999</v>
          </cell>
          <cell r="NE290">
            <v>804.37208999999996</v>
          </cell>
          <cell r="NF290">
            <v>736.02824999999996</v>
          </cell>
          <cell r="NG290">
            <v>625.52067</v>
          </cell>
          <cell r="NH290">
            <v>3629.4804599999998</v>
          </cell>
          <cell r="NI290">
            <v>1868.2486799999999</v>
          </cell>
          <cell r="NJ290">
            <v>1895.4851699999999</v>
          </cell>
          <cell r="NK290">
            <v>3685.8825000000002</v>
          </cell>
          <cell r="NL290">
            <v>1642.4568000000002</v>
          </cell>
          <cell r="NM290">
            <v>1837.0162800000001</v>
          </cell>
          <cell r="NN290">
            <v>992.54730000000006</v>
          </cell>
          <cell r="NO290">
            <v>999.06935999999996</v>
          </cell>
          <cell r="NP290">
            <v>1865.12544</v>
          </cell>
          <cell r="NQ290">
            <v>1812.8111699999999</v>
          </cell>
          <cell r="NR290">
            <v>2295.3517499999998</v>
          </cell>
          <cell r="NS290">
            <v>2457.5305800000001</v>
          </cell>
          <cell r="NT290">
            <v>2998.3563300000001</v>
          </cell>
          <cell r="NU290">
            <v>1500.4412399999999</v>
          </cell>
          <cell r="NV290">
            <v>1454.92461</v>
          </cell>
          <cell r="NW290">
            <v>3108.7261200000003</v>
          </cell>
          <cell r="NX290">
            <v>1388.69355</v>
          </cell>
          <cell r="NY290">
            <v>638.61072000000001</v>
          </cell>
          <cell r="NZ290">
            <v>663.41291999999999</v>
          </cell>
          <cell r="OA290">
            <v>656.01818999999989</v>
          </cell>
          <cell r="OB290">
            <v>988.27580999999998</v>
          </cell>
          <cell r="OC290">
            <v>1408.71903</v>
          </cell>
          <cell r="OD290">
            <v>1138.0994699999999</v>
          </cell>
          <cell r="OE290">
            <v>1012.84836</v>
          </cell>
          <cell r="OF290">
            <v>461.64242999999999</v>
          </cell>
          <cell r="OG290"/>
          <cell r="OH290"/>
          <cell r="OI290"/>
          <cell r="OJ290"/>
          <cell r="OK290"/>
          <cell r="OL290"/>
          <cell r="OM290"/>
          <cell r="ON290"/>
          <cell r="OO290"/>
          <cell r="OP290"/>
          <cell r="OQ290"/>
          <cell r="OR290"/>
          <cell r="OS290"/>
          <cell r="OT290"/>
          <cell r="OU290"/>
          <cell r="OV290"/>
          <cell r="OW290"/>
        </row>
      </sheetData>
      <sheetData sheetId="1">
        <row r="290"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  <cell r="CL290"/>
          <cell r="CM290"/>
          <cell r="CN290"/>
          <cell r="CO290"/>
          <cell r="CP290"/>
          <cell r="CQ290"/>
          <cell r="CR290"/>
          <cell r="CS290"/>
          <cell r="CT290"/>
          <cell r="CU290"/>
          <cell r="CV290"/>
          <cell r="CW290"/>
          <cell r="CX290"/>
          <cell r="CY290"/>
          <cell r="CZ290"/>
          <cell r="DA290"/>
          <cell r="DB290"/>
          <cell r="DC290"/>
          <cell r="DD290"/>
          <cell r="DE290"/>
          <cell r="DF290"/>
          <cell r="DG290"/>
          <cell r="DH290"/>
          <cell r="DI290"/>
          <cell r="DJ290"/>
          <cell r="DK290"/>
          <cell r="DL290"/>
          <cell r="DM290"/>
          <cell r="DN290"/>
          <cell r="DO290"/>
          <cell r="DP290"/>
          <cell r="DQ290"/>
          <cell r="DR290"/>
          <cell r="DS290"/>
          <cell r="DT290"/>
          <cell r="DU290"/>
          <cell r="DV290"/>
          <cell r="DW290"/>
          <cell r="DX290"/>
          <cell r="DY290"/>
          <cell r="DZ290"/>
          <cell r="EA290"/>
          <cell r="EB290"/>
          <cell r="EC290"/>
          <cell r="ED290"/>
          <cell r="EE290"/>
          <cell r="EF290"/>
          <cell r="EG290"/>
          <cell r="EH290"/>
          <cell r="EI290"/>
          <cell r="EJ290"/>
          <cell r="EK290"/>
          <cell r="EL290"/>
          <cell r="EM290"/>
          <cell r="EN290"/>
          <cell r="EO290"/>
          <cell r="EP290"/>
          <cell r="EQ290"/>
          <cell r="ER290"/>
          <cell r="ES290"/>
          <cell r="ET290"/>
          <cell r="EU290"/>
          <cell r="EV290"/>
          <cell r="EW290"/>
          <cell r="EX290"/>
          <cell r="EY290"/>
          <cell r="EZ290"/>
          <cell r="FA290"/>
          <cell r="FB290"/>
          <cell r="FC290"/>
          <cell r="FD290"/>
          <cell r="FE290"/>
          <cell r="FF290"/>
          <cell r="FG290"/>
          <cell r="FH290"/>
          <cell r="FI290"/>
          <cell r="FJ290"/>
          <cell r="FK290"/>
          <cell r="FL290"/>
          <cell r="FM290"/>
          <cell r="FN290"/>
          <cell r="FO290"/>
          <cell r="FP290"/>
          <cell r="FQ290"/>
          <cell r="FR290"/>
          <cell r="FS290"/>
          <cell r="FT290"/>
          <cell r="FU290"/>
          <cell r="FV290"/>
          <cell r="FW290"/>
          <cell r="FX290"/>
          <cell r="FY290"/>
          <cell r="FZ290"/>
          <cell r="GA290"/>
          <cell r="GB290"/>
          <cell r="GC290"/>
          <cell r="GD290"/>
          <cell r="GE290"/>
          <cell r="GF290"/>
          <cell r="GG290"/>
          <cell r="GH290"/>
          <cell r="GI290"/>
          <cell r="GJ290"/>
          <cell r="GK290"/>
          <cell r="GL290"/>
          <cell r="GM290"/>
          <cell r="GN290"/>
          <cell r="GO290"/>
          <cell r="GP290"/>
          <cell r="GQ290"/>
          <cell r="GR290"/>
          <cell r="GS290"/>
          <cell r="GT290"/>
          <cell r="GU290"/>
          <cell r="GV290"/>
          <cell r="GW290"/>
          <cell r="GX290"/>
          <cell r="GY290"/>
          <cell r="GZ290"/>
          <cell r="HA290"/>
          <cell r="HB290"/>
          <cell r="HC290"/>
          <cell r="HD290"/>
          <cell r="HE290"/>
          <cell r="HF290"/>
          <cell r="HG290"/>
          <cell r="HH290"/>
          <cell r="HI290"/>
          <cell r="HJ290"/>
          <cell r="HK290"/>
          <cell r="HL290"/>
          <cell r="HM290"/>
          <cell r="HN290"/>
          <cell r="HO290"/>
          <cell r="HP290"/>
          <cell r="HQ290"/>
          <cell r="HR290"/>
          <cell r="HS290"/>
          <cell r="HT290"/>
          <cell r="HU290"/>
          <cell r="HV290"/>
          <cell r="HW290"/>
          <cell r="HX290"/>
          <cell r="HY290"/>
          <cell r="HZ290"/>
          <cell r="IA290"/>
          <cell r="IB290"/>
          <cell r="IC290"/>
          <cell r="ID290"/>
          <cell r="IE290"/>
          <cell r="IF290"/>
          <cell r="IG290"/>
          <cell r="IH290"/>
          <cell r="II290"/>
          <cell r="IJ290"/>
          <cell r="IK290"/>
          <cell r="IL290"/>
          <cell r="IM290"/>
          <cell r="IN290"/>
          <cell r="IO290"/>
          <cell r="IP290">
            <v>244.11795000000001</v>
          </cell>
          <cell r="IQ290">
            <v>476.52375000000001</v>
          </cell>
          <cell r="IR290">
            <v>450.98667</v>
          </cell>
          <cell r="IS290">
            <v>362.47955999999999</v>
          </cell>
          <cell r="IT290">
            <v>319.21350000000001</v>
          </cell>
          <cell r="IU290">
            <v>221.52038999999999</v>
          </cell>
          <cell r="IV290">
            <v>274.06430999999998</v>
          </cell>
          <cell r="IW290">
            <v>2951.7833100000003</v>
          </cell>
          <cell r="IX290">
            <v>1932.6884700000001</v>
          </cell>
          <cell r="IY290">
            <v>1200.5642700000001</v>
          </cell>
          <cell r="IZ290">
            <v>268.41492</v>
          </cell>
          <cell r="JA290">
            <v>174.02876999999998</v>
          </cell>
          <cell r="JB290">
            <v>449.37912</v>
          </cell>
          <cell r="JC290">
            <v>103.57214999999999</v>
          </cell>
          <cell r="JD290">
            <v>785.31114000000002</v>
          </cell>
          <cell r="JE290">
            <v>258.81554999999997</v>
          </cell>
          <cell r="JF290">
            <v>236.58543</v>
          </cell>
          <cell r="JG290">
            <v>271.40037000000001</v>
          </cell>
          <cell r="JH290">
            <v>514.32414000000006</v>
          </cell>
          <cell r="JI290">
            <v>1894.65843</v>
          </cell>
          <cell r="JJ290">
            <v>1315.8945000000001</v>
          </cell>
          <cell r="JK290">
            <v>1017.02799</v>
          </cell>
          <cell r="JL290">
            <v>844.10154</v>
          </cell>
          <cell r="JM290">
            <v>908.81691000000001</v>
          </cell>
          <cell r="JN290">
            <v>2929.3235399999999</v>
          </cell>
          <cell r="JO290">
            <v>422.05077</v>
          </cell>
          <cell r="JP290">
            <v>1012.94022</v>
          </cell>
          <cell r="JQ290">
            <v>324.08208000000002</v>
          </cell>
          <cell r="JR290">
            <v>3006.0725699999998</v>
          </cell>
          <cell r="JS290">
            <v>917.13023999999996</v>
          </cell>
          <cell r="JT290">
            <v>1455.42984</v>
          </cell>
          <cell r="JU290">
            <v>1180.0794900000001</v>
          </cell>
          <cell r="JV290">
            <v>1604.1052500000001</v>
          </cell>
          <cell r="JW290">
            <v>322.06115999999997</v>
          </cell>
          <cell r="JX290">
            <v>1907.38104</v>
          </cell>
          <cell r="JY290">
            <v>465.73020000000002</v>
          </cell>
          <cell r="JZ290">
            <v>1067.4132</v>
          </cell>
          <cell r="KA290">
            <v>1467.4635000000001</v>
          </cell>
          <cell r="KB290">
            <v>2069.83545</v>
          </cell>
          <cell r="KC290">
            <v>498.52421999999996</v>
          </cell>
          <cell r="KD290">
            <v>1346.48388</v>
          </cell>
          <cell r="KE290">
            <v>1424.7486000000001</v>
          </cell>
          <cell r="KF290">
            <v>703.18830000000003</v>
          </cell>
          <cell r="KG290">
            <v>1352.91408</v>
          </cell>
          <cell r="KH290">
            <v>763.31067000000007</v>
          </cell>
          <cell r="KI290">
            <v>983.77467000000001</v>
          </cell>
          <cell r="KJ290">
            <v>1893.32646</v>
          </cell>
          <cell r="KK290">
            <v>1309.6020900000001</v>
          </cell>
          <cell r="KL290">
            <v>810.34298999999999</v>
          </cell>
          <cell r="KM290">
            <v>842.40213000000006</v>
          </cell>
          <cell r="KN290">
            <v>351.91566</v>
          </cell>
          <cell r="KO290">
            <v>130.02782999999999</v>
          </cell>
          <cell r="KP290">
            <v>248.89467000000002</v>
          </cell>
          <cell r="KQ290">
            <v>442.39776000000001</v>
          </cell>
          <cell r="KR290">
            <v>105.08784</v>
          </cell>
          <cell r="KS290">
            <v>171.91598999999999</v>
          </cell>
          <cell r="KT290">
            <v>109.12967999999999</v>
          </cell>
          <cell r="KU290">
            <v>278.38173</v>
          </cell>
          <cell r="KV290">
            <v>291.28805999999997</v>
          </cell>
          <cell r="KW290">
            <v>347.32265999999998</v>
          </cell>
          <cell r="KX290">
            <v>306.62867999999997</v>
          </cell>
          <cell r="KY290">
            <v>634.79853000000003</v>
          </cell>
          <cell r="KZ290">
            <v>554.83440000000007</v>
          </cell>
          <cell r="LA290">
            <v>318.20303999999999</v>
          </cell>
          <cell r="LB290">
            <v>816.54354000000001</v>
          </cell>
          <cell r="LC290">
            <v>619.96314000000007</v>
          </cell>
          <cell r="LD290">
            <v>436.61058000000003</v>
          </cell>
          <cell r="LE290">
            <v>583.9999499999999</v>
          </cell>
          <cell r="LF290">
            <v>545.51061000000004</v>
          </cell>
          <cell r="LG290">
            <v>375.20216999999997</v>
          </cell>
          <cell r="LH290">
            <v>582.75983999999994</v>
          </cell>
          <cell r="LI290">
            <v>597.18186000000003</v>
          </cell>
          <cell r="LJ290">
            <v>261.20391000000001</v>
          </cell>
          <cell r="LK290">
            <v>378.96843000000001</v>
          </cell>
          <cell r="LL290">
            <v>284.81193000000002</v>
          </cell>
          <cell r="LM290">
            <v>191.25251999999998</v>
          </cell>
          <cell r="LN290">
            <v>238.10112000000001</v>
          </cell>
          <cell r="LO290">
            <v>344.70465000000002</v>
          </cell>
          <cell r="LP290">
            <v>533.38508999999999</v>
          </cell>
          <cell r="LQ290">
            <v>391.50731999999999</v>
          </cell>
          <cell r="LR290">
            <v>509.50148999999999</v>
          </cell>
          <cell r="LS290">
            <v>282.33171000000004</v>
          </cell>
          <cell r="LT290">
            <v>432.79839000000004</v>
          </cell>
          <cell r="LU290">
            <v>351.45635999999996</v>
          </cell>
          <cell r="LV290">
            <v>480.56559000000004</v>
          </cell>
          <cell r="LW290">
            <v>388.33815000000004</v>
          </cell>
          <cell r="LX290">
            <v>404.27585999999997</v>
          </cell>
          <cell r="LY290">
            <v>452.22677999999996</v>
          </cell>
          <cell r="LZ290">
            <v>370.24172999999996</v>
          </cell>
          <cell r="MA290">
            <v>277.73871000000003</v>
          </cell>
          <cell r="MB290">
            <v>344.15348999999998</v>
          </cell>
          <cell r="MC290">
            <v>359.08073999999999</v>
          </cell>
          <cell r="MD290">
            <v>505.18407000000002</v>
          </cell>
          <cell r="ME290">
            <v>587.67435</v>
          </cell>
          <cell r="MF290">
            <v>651.51705000000004</v>
          </cell>
          <cell r="MG290">
            <v>653.44610999999998</v>
          </cell>
          <cell r="MH290">
            <v>507.11313000000001</v>
          </cell>
          <cell r="MI290">
            <v>789.76634999999999</v>
          </cell>
          <cell r="MJ290">
            <v>537.10542000000009</v>
          </cell>
          <cell r="MK290">
            <v>212.10473999999999</v>
          </cell>
          <cell r="ML290">
            <v>301.85196000000002</v>
          </cell>
          <cell r="MM290">
            <v>391.41546</v>
          </cell>
          <cell r="MN290">
            <v>886.67865000000006</v>
          </cell>
          <cell r="MO290">
            <v>1011.51639</v>
          </cell>
          <cell r="MP290">
            <v>597.77895000000001</v>
          </cell>
          <cell r="MQ290">
            <v>893.88966000000005</v>
          </cell>
          <cell r="MR290">
            <v>1263.5343</v>
          </cell>
          <cell r="MS290">
            <v>1217.2368600000002</v>
          </cell>
          <cell r="MT290">
            <v>1201.94217</v>
          </cell>
          <cell r="MU290">
            <v>1541.5945200000001</v>
          </cell>
          <cell r="MV290">
            <v>1796.36823</v>
          </cell>
          <cell r="MW290">
            <v>1483.21749</v>
          </cell>
          <cell r="MX290">
            <v>1493.5517399999999</v>
          </cell>
          <cell r="MY290">
            <v>1627.20804</v>
          </cell>
          <cell r="MZ290">
            <v>1561.0229099999999</v>
          </cell>
          <cell r="NA290">
            <v>1170.11268</v>
          </cell>
          <cell r="NB290">
            <v>783.51986999999997</v>
          </cell>
          <cell r="NC290">
            <v>673.65530999999999</v>
          </cell>
          <cell r="ND290">
            <v>510.00671999999997</v>
          </cell>
          <cell r="NE290">
            <v>364.63827000000003</v>
          </cell>
          <cell r="NF290">
            <v>235.75869</v>
          </cell>
          <cell r="NG290">
            <v>80.60714999999999</v>
          </cell>
          <cell r="NH290">
            <v>83.914109999999994</v>
          </cell>
          <cell r="NI290">
            <v>140.31614999999999</v>
          </cell>
          <cell r="NJ290">
            <v>117.21335999999999</v>
          </cell>
          <cell r="NK290">
            <v>170.07879</v>
          </cell>
          <cell r="NL290">
            <v>124.37844</v>
          </cell>
          <cell r="NM290">
            <v>283.25031000000001</v>
          </cell>
          <cell r="NN290">
            <v>370.01208000000003</v>
          </cell>
          <cell r="NO290">
            <v>209.16522000000001</v>
          </cell>
          <cell r="NP290">
            <v>231.02789999999999</v>
          </cell>
          <cell r="NQ290">
            <v>127.68539999999999</v>
          </cell>
          <cell r="NR290">
            <v>99.208799999999997</v>
          </cell>
          <cell r="NS290">
            <v>195.11063999999999</v>
          </cell>
          <cell r="NT290">
            <v>90.206519999999998</v>
          </cell>
          <cell r="NU290">
            <v>131.68131</v>
          </cell>
          <cell r="NV290">
            <v>147.98645999999999</v>
          </cell>
          <cell r="NW290">
            <v>99.208799999999997</v>
          </cell>
          <cell r="NX290">
            <v>201.17339999999999</v>
          </cell>
          <cell r="NY290">
            <v>725.46434999999997</v>
          </cell>
          <cell r="NZ290">
            <v>380.53004999999996</v>
          </cell>
          <cell r="OA290">
            <v>331.06344000000001</v>
          </cell>
          <cell r="OB290">
            <v>435.37046999999995</v>
          </cell>
          <cell r="OC290">
            <v>469.40459999999996</v>
          </cell>
          <cell r="OD290">
            <v>307.77692999999999</v>
          </cell>
          <cell r="OE290">
            <v>278.47359</v>
          </cell>
          <cell r="OF290">
            <v>584.68889999999999</v>
          </cell>
          <cell r="OG290"/>
          <cell r="OH290"/>
          <cell r="OI290"/>
          <cell r="OJ290"/>
          <cell r="OK290"/>
          <cell r="OL290"/>
          <cell r="OM290"/>
          <cell r="ON290"/>
          <cell r="OO290"/>
          <cell r="OP290"/>
          <cell r="OQ290"/>
          <cell r="OR290"/>
          <cell r="OS290"/>
          <cell r="OT290"/>
          <cell r="OU290"/>
          <cell r="OV290"/>
          <cell r="OW290"/>
        </row>
      </sheetData>
      <sheetData sheetId="2">
        <row r="290"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  <cell r="CL290"/>
          <cell r="CM290"/>
          <cell r="CN290"/>
          <cell r="CO290"/>
          <cell r="CP290"/>
          <cell r="CQ290"/>
          <cell r="CR290"/>
          <cell r="CS290"/>
          <cell r="CT290"/>
          <cell r="CU290"/>
          <cell r="CV290"/>
          <cell r="CW290"/>
          <cell r="CX290"/>
          <cell r="CY290"/>
          <cell r="CZ290"/>
          <cell r="DA290"/>
          <cell r="DB290"/>
          <cell r="DC290"/>
          <cell r="DD290"/>
          <cell r="DE290"/>
          <cell r="DF290"/>
          <cell r="DG290"/>
          <cell r="DH290"/>
          <cell r="DI290"/>
          <cell r="DJ290"/>
          <cell r="DK290"/>
          <cell r="DL290"/>
          <cell r="DM290"/>
          <cell r="DN290"/>
          <cell r="DO290"/>
          <cell r="DP290"/>
          <cell r="DQ290"/>
          <cell r="DR290"/>
          <cell r="DS290"/>
          <cell r="DT290"/>
          <cell r="DU290"/>
          <cell r="DV290"/>
          <cell r="DW290"/>
          <cell r="DX290"/>
          <cell r="DY290"/>
          <cell r="DZ290"/>
          <cell r="EA290"/>
          <cell r="EB290"/>
          <cell r="EC290"/>
          <cell r="ED290"/>
          <cell r="EE290"/>
          <cell r="EF290"/>
          <cell r="EG290"/>
          <cell r="EH290"/>
          <cell r="EI290"/>
          <cell r="EJ290"/>
          <cell r="EK290"/>
          <cell r="EL290"/>
          <cell r="EM290"/>
          <cell r="EN290"/>
          <cell r="EO290"/>
          <cell r="EP290"/>
          <cell r="EQ290"/>
          <cell r="ER290"/>
          <cell r="ES290"/>
          <cell r="ET290"/>
          <cell r="EU290"/>
          <cell r="EV290"/>
          <cell r="EW290"/>
          <cell r="EX290"/>
          <cell r="EY290"/>
          <cell r="EZ290"/>
          <cell r="FA290"/>
          <cell r="FB290"/>
          <cell r="FC290"/>
          <cell r="FD290"/>
          <cell r="FE290"/>
          <cell r="FF290"/>
          <cell r="FG290"/>
          <cell r="FH290"/>
          <cell r="FI290"/>
          <cell r="FJ290"/>
          <cell r="FK290"/>
          <cell r="FL290"/>
          <cell r="FM290"/>
          <cell r="FN290"/>
          <cell r="FO290"/>
          <cell r="FP290"/>
          <cell r="FQ290"/>
          <cell r="FR290"/>
          <cell r="FS290"/>
          <cell r="FT290"/>
          <cell r="FU290"/>
          <cell r="FV290"/>
          <cell r="FW290"/>
          <cell r="FX290"/>
          <cell r="FY290"/>
          <cell r="FZ290"/>
          <cell r="GA290"/>
          <cell r="GB290"/>
          <cell r="GC290"/>
          <cell r="GD290"/>
          <cell r="GE290"/>
          <cell r="GF290"/>
          <cell r="GG290"/>
          <cell r="GH290"/>
          <cell r="GI290"/>
          <cell r="GJ290"/>
          <cell r="GK290"/>
          <cell r="GL290"/>
          <cell r="GM290"/>
          <cell r="GN290"/>
          <cell r="GO290"/>
          <cell r="GP290"/>
          <cell r="GQ290"/>
          <cell r="GR290"/>
          <cell r="GS290"/>
          <cell r="GT290"/>
          <cell r="GU290"/>
          <cell r="GV290"/>
          <cell r="GW290"/>
          <cell r="GX290"/>
          <cell r="GY290"/>
          <cell r="GZ290"/>
          <cell r="HA290"/>
          <cell r="HB290"/>
          <cell r="HC290"/>
          <cell r="HD290"/>
          <cell r="HE290"/>
          <cell r="HF290"/>
          <cell r="HG290"/>
          <cell r="HH290"/>
          <cell r="HI290"/>
          <cell r="HJ290"/>
          <cell r="HK290"/>
          <cell r="HL290"/>
          <cell r="HM290"/>
          <cell r="HN290"/>
          <cell r="HO290"/>
          <cell r="HP290"/>
          <cell r="HQ290"/>
          <cell r="HR290"/>
          <cell r="HS290"/>
          <cell r="HT290"/>
          <cell r="HU290"/>
          <cell r="HV290"/>
          <cell r="HW290"/>
          <cell r="HX290"/>
          <cell r="HY290"/>
          <cell r="HZ290"/>
          <cell r="IA290"/>
          <cell r="IB290"/>
          <cell r="IC290"/>
          <cell r="ID290"/>
          <cell r="IE290"/>
          <cell r="IF290"/>
          <cell r="IG290"/>
          <cell r="IH290"/>
          <cell r="II290"/>
          <cell r="IJ290"/>
          <cell r="IK290"/>
          <cell r="IL290"/>
          <cell r="IM290"/>
          <cell r="IN290"/>
          <cell r="IO290"/>
          <cell r="IP290"/>
          <cell r="IQ290"/>
          <cell r="IR290"/>
          <cell r="IS290"/>
          <cell r="IT290"/>
          <cell r="IU290"/>
          <cell r="IV290"/>
          <cell r="IW290"/>
          <cell r="IX290"/>
          <cell r="IY290"/>
          <cell r="IZ290"/>
          <cell r="JA290"/>
          <cell r="JB290"/>
          <cell r="JC290"/>
          <cell r="JD290"/>
          <cell r="JE290"/>
          <cell r="JF290"/>
          <cell r="JG290"/>
          <cell r="JH290"/>
          <cell r="JI290"/>
          <cell r="JJ290"/>
          <cell r="JK290"/>
          <cell r="JL290"/>
          <cell r="JM290"/>
          <cell r="JN290"/>
          <cell r="JO290"/>
          <cell r="JP290"/>
          <cell r="JQ290"/>
          <cell r="JR290"/>
          <cell r="JS290"/>
          <cell r="JT290"/>
          <cell r="JU290"/>
          <cell r="JV290"/>
          <cell r="JW290"/>
          <cell r="JX290"/>
          <cell r="JY290"/>
          <cell r="JZ290"/>
          <cell r="KA290"/>
          <cell r="KB290"/>
          <cell r="KC290"/>
          <cell r="KD290"/>
          <cell r="KE290"/>
          <cell r="KF290"/>
          <cell r="KG290"/>
          <cell r="KH290"/>
          <cell r="KI290"/>
          <cell r="KJ290"/>
          <cell r="KK290"/>
          <cell r="KL290"/>
          <cell r="KM290"/>
          <cell r="KN290"/>
          <cell r="KO290"/>
          <cell r="KP290"/>
          <cell r="KQ290"/>
          <cell r="KR290"/>
          <cell r="KS290"/>
          <cell r="KT290"/>
          <cell r="KU290"/>
          <cell r="KV290"/>
          <cell r="KW290"/>
          <cell r="KX290"/>
          <cell r="KY290"/>
          <cell r="KZ290"/>
          <cell r="LA290"/>
          <cell r="LB290"/>
          <cell r="LC290"/>
          <cell r="LD290"/>
          <cell r="LE290"/>
          <cell r="LF290"/>
          <cell r="LG290"/>
          <cell r="LH290"/>
          <cell r="LI290"/>
          <cell r="LJ290"/>
          <cell r="LK290"/>
          <cell r="LL290"/>
          <cell r="LM290"/>
          <cell r="LN290"/>
          <cell r="LO290"/>
          <cell r="LP290"/>
          <cell r="LQ290"/>
          <cell r="LR290"/>
          <cell r="LS290"/>
          <cell r="LT290"/>
          <cell r="LU290"/>
          <cell r="LV290"/>
          <cell r="LW290"/>
          <cell r="LX290"/>
          <cell r="LY290"/>
          <cell r="LZ290"/>
          <cell r="MA290"/>
          <cell r="MB290"/>
          <cell r="MC290"/>
          <cell r="MD290"/>
          <cell r="ME290"/>
          <cell r="MF290"/>
          <cell r="MG290"/>
          <cell r="MH290"/>
          <cell r="MI290"/>
          <cell r="MJ290"/>
          <cell r="MK290"/>
          <cell r="ML290"/>
          <cell r="MM290"/>
          <cell r="MN290"/>
          <cell r="MO290"/>
          <cell r="MP290"/>
          <cell r="MQ290"/>
          <cell r="MR290"/>
          <cell r="MS290"/>
          <cell r="MT290"/>
          <cell r="MU290"/>
          <cell r="MV290"/>
          <cell r="MW290"/>
          <cell r="MX290"/>
          <cell r="MY290"/>
          <cell r="MZ290"/>
          <cell r="NA290"/>
          <cell r="NB290"/>
          <cell r="NC290"/>
          <cell r="ND290"/>
          <cell r="NE290"/>
          <cell r="NF290"/>
          <cell r="NG290"/>
          <cell r="NH290"/>
          <cell r="NI290"/>
          <cell r="NJ290"/>
          <cell r="NK290"/>
          <cell r="NL290"/>
          <cell r="NM290"/>
          <cell r="NN290"/>
          <cell r="NO290"/>
          <cell r="NP290"/>
          <cell r="NQ290"/>
          <cell r="NR290"/>
          <cell r="NS290"/>
          <cell r="NT290"/>
          <cell r="NU290"/>
          <cell r="NV290"/>
          <cell r="NW290"/>
          <cell r="NX290"/>
          <cell r="NY290"/>
          <cell r="NZ290"/>
          <cell r="OA290"/>
          <cell r="OB290"/>
          <cell r="OC290"/>
          <cell r="OD290"/>
          <cell r="OE290"/>
          <cell r="OF290"/>
          <cell r="OG290"/>
          <cell r="OH290"/>
          <cell r="OI290"/>
          <cell r="OJ290"/>
          <cell r="OK290"/>
          <cell r="OL290"/>
          <cell r="OM290"/>
          <cell r="ON290"/>
          <cell r="OO290"/>
          <cell r="OP290"/>
          <cell r="OQ290"/>
          <cell r="OR290"/>
          <cell r="OS290"/>
          <cell r="OT290"/>
          <cell r="OU290"/>
          <cell r="OV290"/>
          <cell r="OW290"/>
        </row>
      </sheetData>
      <sheetData sheetId="3">
        <row r="290"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  <cell r="CL290"/>
          <cell r="CM290"/>
          <cell r="CN290"/>
          <cell r="CO290"/>
          <cell r="CP290"/>
          <cell r="CQ290"/>
          <cell r="CR290"/>
          <cell r="CS290"/>
          <cell r="CT290"/>
          <cell r="CU290"/>
          <cell r="CV290"/>
          <cell r="CW290"/>
          <cell r="CX290"/>
          <cell r="CY290"/>
          <cell r="CZ290"/>
          <cell r="DA290"/>
          <cell r="DB290"/>
          <cell r="DC290"/>
          <cell r="DD290"/>
          <cell r="DE290"/>
          <cell r="DF290"/>
          <cell r="DG290"/>
          <cell r="DH290"/>
          <cell r="DI290"/>
          <cell r="DJ290"/>
          <cell r="DK290"/>
          <cell r="DL290"/>
          <cell r="DM290"/>
          <cell r="DN290"/>
          <cell r="DO290"/>
          <cell r="DP290"/>
          <cell r="DQ290"/>
          <cell r="DR290"/>
          <cell r="DS290"/>
          <cell r="DT290"/>
          <cell r="DU290"/>
          <cell r="DV290"/>
          <cell r="DW290"/>
          <cell r="DX290"/>
          <cell r="DY290"/>
          <cell r="DZ290"/>
          <cell r="EA290"/>
          <cell r="EB290"/>
          <cell r="EC290"/>
          <cell r="ED290"/>
          <cell r="EE290"/>
          <cell r="EF290"/>
          <cell r="EG290"/>
          <cell r="EH290"/>
          <cell r="EI290"/>
          <cell r="EJ290"/>
          <cell r="EK290"/>
          <cell r="EL290"/>
          <cell r="EM290"/>
          <cell r="EN290"/>
          <cell r="EO290"/>
          <cell r="EP290"/>
          <cell r="EQ290"/>
          <cell r="ER290"/>
          <cell r="ES290"/>
          <cell r="ET290"/>
          <cell r="EU290"/>
          <cell r="EV290"/>
          <cell r="EW290"/>
          <cell r="EX290"/>
          <cell r="EY290"/>
          <cell r="EZ290"/>
          <cell r="FA290"/>
          <cell r="FB290"/>
          <cell r="FC290"/>
          <cell r="FD290"/>
          <cell r="FE290"/>
          <cell r="FF290"/>
          <cell r="FG290"/>
          <cell r="FH290"/>
          <cell r="FI290"/>
          <cell r="FJ290"/>
          <cell r="FK290"/>
          <cell r="FL290"/>
          <cell r="FM290"/>
          <cell r="FN290"/>
          <cell r="FO290"/>
          <cell r="FP290"/>
          <cell r="FQ290"/>
          <cell r="FR290"/>
          <cell r="FS290"/>
          <cell r="FT290"/>
          <cell r="FU290"/>
          <cell r="FV290"/>
          <cell r="FW290"/>
          <cell r="FX290"/>
          <cell r="FY290"/>
          <cell r="FZ290"/>
          <cell r="GA290"/>
          <cell r="GB290"/>
          <cell r="GC290"/>
          <cell r="GD290"/>
          <cell r="GE290"/>
          <cell r="GF290"/>
          <cell r="GG290"/>
          <cell r="GH290"/>
          <cell r="GI290"/>
          <cell r="GJ290"/>
          <cell r="GK290"/>
          <cell r="GL290"/>
          <cell r="GM290"/>
          <cell r="GN290"/>
          <cell r="GO290"/>
          <cell r="GP290"/>
          <cell r="GQ290"/>
          <cell r="GR290"/>
          <cell r="GS290"/>
          <cell r="GT290"/>
          <cell r="GU290"/>
          <cell r="GV290"/>
          <cell r="GW290"/>
          <cell r="GX290"/>
          <cell r="GY290"/>
          <cell r="GZ290"/>
          <cell r="HA290"/>
          <cell r="HB290"/>
          <cell r="HC290"/>
          <cell r="HD290"/>
          <cell r="HE290"/>
          <cell r="HF290"/>
          <cell r="HG290"/>
          <cell r="HH290"/>
          <cell r="HI290"/>
          <cell r="HJ290"/>
          <cell r="HK290"/>
          <cell r="HL290"/>
          <cell r="HM290"/>
          <cell r="HN290"/>
          <cell r="HO290"/>
          <cell r="HP290"/>
          <cell r="HQ290"/>
          <cell r="HR290"/>
          <cell r="HS290"/>
          <cell r="HT290"/>
          <cell r="HU290"/>
          <cell r="HV290"/>
          <cell r="HW290"/>
          <cell r="HX290"/>
          <cell r="HY290"/>
          <cell r="HZ290"/>
          <cell r="IA290"/>
          <cell r="IB290"/>
          <cell r="IC290"/>
          <cell r="ID290"/>
          <cell r="IE290"/>
          <cell r="IF290"/>
          <cell r="IG290"/>
          <cell r="IH290"/>
          <cell r="II290"/>
          <cell r="IJ290"/>
          <cell r="IK290"/>
          <cell r="IL290"/>
          <cell r="IM290"/>
          <cell r="IN290"/>
          <cell r="IO290"/>
          <cell r="IP290"/>
          <cell r="IQ290"/>
          <cell r="IR290"/>
          <cell r="IS290"/>
          <cell r="IT290"/>
          <cell r="IU290"/>
          <cell r="IV290"/>
          <cell r="IW290"/>
          <cell r="IX290"/>
          <cell r="IY290"/>
          <cell r="IZ290"/>
          <cell r="JA290"/>
          <cell r="JB290"/>
          <cell r="JC290"/>
          <cell r="JD290"/>
          <cell r="JE290"/>
          <cell r="JF290"/>
          <cell r="JG290"/>
          <cell r="JH290"/>
          <cell r="JI290"/>
          <cell r="JJ290"/>
          <cell r="JK290"/>
          <cell r="JL290"/>
          <cell r="JM290"/>
          <cell r="JN290"/>
          <cell r="JO290"/>
          <cell r="JP290"/>
          <cell r="JQ290"/>
          <cell r="JR290"/>
          <cell r="JS290"/>
          <cell r="JT290"/>
          <cell r="JU290"/>
          <cell r="JV290"/>
          <cell r="JW290"/>
          <cell r="JX290"/>
          <cell r="JY290"/>
          <cell r="JZ290"/>
          <cell r="KA290"/>
          <cell r="KB290"/>
          <cell r="KC290"/>
          <cell r="KD290"/>
          <cell r="KE290"/>
          <cell r="KF290"/>
          <cell r="KG290"/>
          <cell r="KH290"/>
          <cell r="KI290"/>
          <cell r="KJ290"/>
          <cell r="KK290"/>
          <cell r="KL290"/>
          <cell r="KM290"/>
          <cell r="KN290"/>
          <cell r="KO290"/>
          <cell r="KP290"/>
          <cell r="KQ290"/>
          <cell r="KR290"/>
          <cell r="KS290"/>
          <cell r="KT290"/>
          <cell r="KU290"/>
          <cell r="KV290"/>
          <cell r="KW290"/>
          <cell r="KX290"/>
          <cell r="KY290"/>
          <cell r="KZ290"/>
          <cell r="LA290"/>
          <cell r="LB290"/>
          <cell r="LC290"/>
          <cell r="LD290"/>
          <cell r="LE290"/>
          <cell r="LF290"/>
          <cell r="LG290"/>
          <cell r="LH290"/>
          <cell r="LI290"/>
          <cell r="LJ290"/>
          <cell r="LK290"/>
          <cell r="LL290"/>
          <cell r="LM290"/>
          <cell r="LN290"/>
          <cell r="LO290"/>
          <cell r="LP290"/>
          <cell r="LQ290"/>
          <cell r="LR290"/>
          <cell r="LS290"/>
          <cell r="LT290"/>
          <cell r="LU290"/>
          <cell r="LV290"/>
          <cell r="LW290"/>
          <cell r="LX290"/>
          <cell r="LY290"/>
          <cell r="LZ290"/>
          <cell r="MA290"/>
          <cell r="MB290"/>
          <cell r="MC290"/>
          <cell r="MD290"/>
          <cell r="ME290"/>
          <cell r="MF290"/>
          <cell r="MG290"/>
          <cell r="MH290"/>
          <cell r="MI290"/>
          <cell r="MJ290"/>
          <cell r="MK290"/>
          <cell r="ML290"/>
          <cell r="MM290"/>
          <cell r="MN290"/>
          <cell r="MO290"/>
          <cell r="MP290"/>
          <cell r="MQ290"/>
          <cell r="MR290"/>
          <cell r="MS290"/>
          <cell r="MT290"/>
          <cell r="MU290"/>
          <cell r="MV290"/>
          <cell r="MW290"/>
          <cell r="MX290"/>
          <cell r="MY290"/>
          <cell r="MZ290"/>
          <cell r="NA290"/>
          <cell r="NB290"/>
          <cell r="NC290"/>
          <cell r="ND290"/>
          <cell r="NE290"/>
          <cell r="NF290"/>
          <cell r="NG290"/>
          <cell r="NH290"/>
          <cell r="NI290"/>
          <cell r="NJ290"/>
          <cell r="NK290"/>
          <cell r="NL290"/>
          <cell r="NM290"/>
          <cell r="NN290"/>
          <cell r="NO290"/>
          <cell r="NP290"/>
          <cell r="NQ290"/>
          <cell r="NR290"/>
          <cell r="NS290"/>
          <cell r="NT290"/>
          <cell r="NU290"/>
          <cell r="NV290"/>
          <cell r="NW290"/>
          <cell r="NX290"/>
          <cell r="NY290"/>
          <cell r="NZ290"/>
          <cell r="OA290"/>
          <cell r="OB290"/>
          <cell r="OC290"/>
          <cell r="OD290"/>
          <cell r="OE290"/>
          <cell r="OF290"/>
          <cell r="OG290"/>
          <cell r="OH290"/>
          <cell r="OI290"/>
          <cell r="OJ290"/>
          <cell r="OK290"/>
          <cell r="OL290"/>
          <cell r="OM290"/>
          <cell r="ON290"/>
          <cell r="OO290"/>
          <cell r="OP290"/>
          <cell r="OQ290"/>
          <cell r="OR290"/>
          <cell r="OS290"/>
          <cell r="OT290"/>
          <cell r="OU290"/>
          <cell r="OV290"/>
          <cell r="OW290"/>
        </row>
      </sheetData>
      <sheetData sheetId="4"/>
      <sheetData sheetId="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ats production planted harvest"/>
      <sheetName val="prod plnt hvst data"/>
    </sheetNames>
    <sheetDataSet>
      <sheetData sheetId="0" refreshError="1"/>
      <sheetData sheetId="1">
        <row r="1">
          <cell r="E1" t="str">
            <v>Planted</v>
          </cell>
          <cell r="F1" t="str">
            <v>Havests</v>
          </cell>
          <cell r="G1" t="str">
            <v>Production</v>
          </cell>
        </row>
        <row r="2">
          <cell r="A2">
            <v>1975</v>
          </cell>
          <cell r="B2" t="str">
            <v>OATS - ACRES PLANTED</v>
          </cell>
          <cell r="C2" t="str">
            <v>OATS - ACRES HARVESTED</v>
          </cell>
          <cell r="D2" t="str">
            <v>OATS - PRODUCTION, MEASURED IN BU</v>
          </cell>
          <cell r="E2">
            <v>16.434000000000001</v>
          </cell>
          <cell r="F2">
            <v>13.038</v>
          </cell>
          <cell r="G2">
            <v>638.96</v>
          </cell>
        </row>
        <row r="3">
          <cell r="A3">
            <v>1976</v>
          </cell>
          <cell r="B3" t="str">
            <v>OATS - ACRES PLANTED</v>
          </cell>
          <cell r="C3" t="str">
            <v>OATS - ACRES HARVESTED</v>
          </cell>
          <cell r="D3" t="str">
            <v>OATS - PRODUCTION, MEASURED IN BU</v>
          </cell>
          <cell r="E3">
            <v>16.62</v>
          </cell>
          <cell r="F3">
            <v>11.834</v>
          </cell>
          <cell r="G3">
            <v>540.44100000000003</v>
          </cell>
        </row>
        <row r="4">
          <cell r="A4">
            <v>1977</v>
          </cell>
          <cell r="B4" t="str">
            <v>OATS - ACRES PLANTED</v>
          </cell>
          <cell r="C4" t="str">
            <v>OATS - ACRES HARVESTED</v>
          </cell>
          <cell r="D4" t="str">
            <v>OATS - PRODUCTION, MEASURED IN BU</v>
          </cell>
          <cell r="E4">
            <v>17.731999999999999</v>
          </cell>
          <cell r="F4">
            <v>13.484999999999999</v>
          </cell>
          <cell r="G4">
            <v>752.774</v>
          </cell>
        </row>
        <row r="5">
          <cell r="A5">
            <v>1978</v>
          </cell>
          <cell r="B5" t="str">
            <v>OATS - ACRES PLANTED</v>
          </cell>
          <cell r="C5" t="str">
            <v>OATS - ACRES HARVESTED</v>
          </cell>
          <cell r="D5" t="str">
            <v>OATS - PRODUCTION, MEASURED IN BU</v>
          </cell>
          <cell r="E5">
            <v>16.407</v>
          </cell>
          <cell r="F5">
            <v>11.125999999999999</v>
          </cell>
          <cell r="G5">
            <v>581.65700000000004</v>
          </cell>
        </row>
        <row r="6">
          <cell r="A6">
            <v>1979</v>
          </cell>
          <cell r="B6" t="str">
            <v>OATS - ACRES PLANTED</v>
          </cell>
          <cell r="C6" t="str">
            <v>OATS - ACRES HARVESTED</v>
          </cell>
          <cell r="D6" t="str">
            <v>OATS - PRODUCTION, MEASURED IN BU</v>
          </cell>
          <cell r="E6">
            <v>13.96</v>
          </cell>
          <cell r="F6">
            <v>9.6820000000000004</v>
          </cell>
          <cell r="G6">
            <v>526.74800000000005</v>
          </cell>
        </row>
        <row r="7">
          <cell r="A7">
            <v>1980</v>
          </cell>
          <cell r="B7" t="str">
            <v>OATS - ACRES PLANTED</v>
          </cell>
          <cell r="C7" t="str">
            <v>OATS - ACRES HARVESTED</v>
          </cell>
          <cell r="D7" t="str">
            <v>OATS - PRODUCTION, MEASURED IN BU</v>
          </cell>
          <cell r="E7">
            <v>13.381</v>
          </cell>
          <cell r="F7">
            <v>8.657</v>
          </cell>
          <cell r="G7">
            <v>458.79199999999997</v>
          </cell>
        </row>
        <row r="8">
          <cell r="A8">
            <v>1981</v>
          </cell>
          <cell r="B8" t="str">
            <v>OATS - ACRES PLANTED</v>
          </cell>
          <cell r="C8" t="str">
            <v>OATS - ACRES HARVESTED</v>
          </cell>
          <cell r="D8" t="str">
            <v>OATS - PRODUCTION, MEASURED IN BU</v>
          </cell>
          <cell r="E8">
            <v>13.632</v>
          </cell>
          <cell r="F8">
            <v>9.407</v>
          </cell>
          <cell r="G8">
            <v>509.529</v>
          </cell>
        </row>
        <row r="9">
          <cell r="A9">
            <v>1982</v>
          </cell>
          <cell r="B9" t="str">
            <v>OATS - ACRES PLANTED</v>
          </cell>
          <cell r="C9" t="str">
            <v>OATS - ACRES HARVESTED</v>
          </cell>
          <cell r="D9" t="str">
            <v>OATS - PRODUCTION, MEASURED IN BU</v>
          </cell>
          <cell r="E9">
            <v>13.951000000000001</v>
          </cell>
          <cell r="F9">
            <v>10.257999999999999</v>
          </cell>
          <cell r="G9">
            <v>592.63</v>
          </cell>
        </row>
        <row r="10">
          <cell r="A10">
            <v>1983</v>
          </cell>
          <cell r="B10" t="str">
            <v>OATS - ACRES PLANTED</v>
          </cell>
          <cell r="C10" t="str">
            <v>OATS - ACRES HARVESTED</v>
          </cell>
          <cell r="D10" t="str">
            <v>OATS - PRODUCTION, MEASURED IN BU</v>
          </cell>
          <cell r="E10">
            <v>20.289000000000001</v>
          </cell>
          <cell r="F10">
            <v>9.0619999999999994</v>
          </cell>
          <cell r="G10">
            <v>476.471</v>
          </cell>
        </row>
        <row r="11">
          <cell r="A11">
            <v>1984</v>
          </cell>
          <cell r="B11" t="str">
            <v>OATS - ACRES PLANTED</v>
          </cell>
          <cell r="C11" t="str">
            <v>OATS - ACRES HARVESTED</v>
          </cell>
          <cell r="D11" t="str">
            <v>OATS - PRODUCTION, MEASURED IN BU</v>
          </cell>
          <cell r="E11">
            <v>12.414</v>
          </cell>
          <cell r="F11">
            <v>8.1630000000000003</v>
          </cell>
          <cell r="G11">
            <v>473.661</v>
          </cell>
        </row>
        <row r="12">
          <cell r="A12">
            <v>1985</v>
          </cell>
          <cell r="B12" t="str">
            <v>OATS - ACRES PLANTED</v>
          </cell>
          <cell r="C12" t="str">
            <v>OATS - ACRES HARVESTED</v>
          </cell>
          <cell r="D12" t="str">
            <v>OATS - PRODUCTION, MEASURED IN BU</v>
          </cell>
          <cell r="E12">
            <v>13.234999999999999</v>
          </cell>
          <cell r="F12">
            <v>8.1470000000000002</v>
          </cell>
          <cell r="G12">
            <v>518.49</v>
          </cell>
        </row>
        <row r="13">
          <cell r="A13">
            <v>1986</v>
          </cell>
          <cell r="B13" t="str">
            <v>OATS - ACRES PLANTED</v>
          </cell>
          <cell r="C13" t="str">
            <v>OATS - ACRES HARVESTED</v>
          </cell>
          <cell r="D13" t="str">
            <v>OATS - PRODUCTION, MEASURED IN BU</v>
          </cell>
          <cell r="E13">
            <v>14.670999999999999</v>
          </cell>
          <cell r="F13">
            <v>6.84</v>
          </cell>
          <cell r="G13">
            <v>384.99599999999998</v>
          </cell>
        </row>
        <row r="14">
          <cell r="A14">
            <v>1987</v>
          </cell>
          <cell r="B14" t="str">
            <v>OATS - ACRES PLANTED</v>
          </cell>
          <cell r="C14" t="str">
            <v>OATS - ACRES HARVESTED</v>
          </cell>
          <cell r="D14" t="str">
            <v>OATS - PRODUCTION, MEASURED IN BU</v>
          </cell>
          <cell r="E14">
            <v>17.907</v>
          </cell>
          <cell r="F14">
            <v>6.8879999999999999</v>
          </cell>
          <cell r="G14">
            <v>373.71300000000002</v>
          </cell>
        </row>
        <row r="15">
          <cell r="A15">
            <v>1988</v>
          </cell>
          <cell r="B15" t="str">
            <v>OATS - ACRES PLANTED</v>
          </cell>
          <cell r="C15" t="str">
            <v>OATS - ACRES HARVESTED</v>
          </cell>
          <cell r="D15" t="str">
            <v>OATS - PRODUCTION, MEASURED IN BU</v>
          </cell>
          <cell r="E15">
            <v>13.907</v>
          </cell>
          <cell r="F15">
            <v>5.53</v>
          </cell>
          <cell r="G15">
            <v>217.375</v>
          </cell>
        </row>
        <row r="16">
          <cell r="A16">
            <v>1989</v>
          </cell>
          <cell r="B16" t="str">
            <v>OATS - ACRES PLANTED</v>
          </cell>
          <cell r="C16" t="str">
            <v>OATS - ACRES HARVESTED</v>
          </cell>
          <cell r="D16" t="str">
            <v>OATS - PRODUCTION, MEASURED IN BU</v>
          </cell>
          <cell r="E16">
            <v>12.085000000000001</v>
          </cell>
          <cell r="F16">
            <v>6.8819999999999997</v>
          </cell>
          <cell r="G16">
            <v>373.58699999999999</v>
          </cell>
        </row>
        <row r="17">
          <cell r="A17">
            <v>1990</v>
          </cell>
          <cell r="B17" t="str">
            <v>OATS - ACRES PLANTED</v>
          </cell>
          <cell r="C17" t="str">
            <v>OATS - ACRES HARVESTED</v>
          </cell>
          <cell r="D17" t="str">
            <v>OATS - PRODUCTION, MEASURED IN BU</v>
          </cell>
          <cell r="E17">
            <v>10.423</v>
          </cell>
          <cell r="F17">
            <v>5.9470000000000001</v>
          </cell>
          <cell r="G17">
            <v>357.654</v>
          </cell>
        </row>
        <row r="18">
          <cell r="A18">
            <v>1991</v>
          </cell>
          <cell r="B18" t="str">
            <v>OATS - ACRES PLANTED</v>
          </cell>
          <cell r="C18" t="str">
            <v>OATS - ACRES HARVESTED</v>
          </cell>
          <cell r="D18" t="str">
            <v>OATS - PRODUCTION, MEASURED IN BU</v>
          </cell>
          <cell r="E18">
            <v>8.6530000000000005</v>
          </cell>
          <cell r="F18">
            <v>4.8159999999999998</v>
          </cell>
          <cell r="G18">
            <v>243.851</v>
          </cell>
        </row>
        <row r="19">
          <cell r="A19">
            <v>1992</v>
          </cell>
          <cell r="B19" t="str">
            <v>OATS - ACRES PLANTED</v>
          </cell>
          <cell r="C19" t="str">
            <v>OATS - ACRES HARVESTED</v>
          </cell>
          <cell r="D19" t="str">
            <v>OATS - PRODUCTION, MEASURED IN BU</v>
          </cell>
          <cell r="E19">
            <v>7.9429999999999996</v>
          </cell>
          <cell r="F19">
            <v>4.4960000000000004</v>
          </cell>
          <cell r="G19">
            <v>294.22899999999998</v>
          </cell>
        </row>
        <row r="20">
          <cell r="A20">
            <v>1993</v>
          </cell>
          <cell r="B20" t="str">
            <v>OATS - ACRES PLANTED</v>
          </cell>
          <cell r="C20" t="str">
            <v>OATS - ACRES HARVESTED</v>
          </cell>
          <cell r="D20" t="str">
            <v>OATS - PRODUCTION, MEASURED IN BU</v>
          </cell>
          <cell r="E20">
            <v>7.9370000000000003</v>
          </cell>
          <cell r="F20">
            <v>3.8029999999999999</v>
          </cell>
          <cell r="G20">
            <v>206.73099999999999</v>
          </cell>
        </row>
        <row r="21">
          <cell r="A21">
            <v>1994</v>
          </cell>
          <cell r="B21" t="str">
            <v>OATS - ACRES PLANTED</v>
          </cell>
          <cell r="C21" t="str">
            <v>OATS - ACRES HARVESTED</v>
          </cell>
          <cell r="D21" t="str">
            <v>OATS - PRODUCTION, MEASURED IN BU</v>
          </cell>
          <cell r="E21">
            <v>6.6369999999999996</v>
          </cell>
          <cell r="F21">
            <v>4.008</v>
          </cell>
          <cell r="G21">
            <v>228.84399999999999</v>
          </cell>
        </row>
        <row r="22">
          <cell r="A22">
            <v>1995</v>
          </cell>
          <cell r="B22" t="str">
            <v>OATS - ACRES PLANTED</v>
          </cell>
          <cell r="C22" t="str">
            <v>OATS - ACRES HARVESTED</v>
          </cell>
          <cell r="D22" t="str">
            <v>OATS - PRODUCTION, MEASURED IN BU</v>
          </cell>
          <cell r="E22">
            <v>6.2249999999999996</v>
          </cell>
          <cell r="F22">
            <v>2.952</v>
          </cell>
          <cell r="G22">
            <v>161.09399999999999</v>
          </cell>
        </row>
        <row r="23">
          <cell r="A23">
            <v>1996</v>
          </cell>
          <cell r="B23" t="str">
            <v>OATS - ACRES PLANTED</v>
          </cell>
          <cell r="C23" t="str">
            <v>OATS - ACRES HARVESTED</v>
          </cell>
          <cell r="D23" t="str">
            <v>OATS - PRODUCTION, MEASURED IN BU</v>
          </cell>
          <cell r="E23">
            <v>4.6379999999999999</v>
          </cell>
          <cell r="F23">
            <v>2.6549999999999998</v>
          </cell>
          <cell r="G23">
            <v>153.245</v>
          </cell>
        </row>
        <row r="24">
          <cell r="A24">
            <v>1997</v>
          </cell>
          <cell r="B24" t="str">
            <v>OATS - ACRES PLANTED</v>
          </cell>
          <cell r="C24" t="str">
            <v>OATS - ACRES HARVESTED</v>
          </cell>
          <cell r="D24" t="str">
            <v>OATS - PRODUCTION, MEASURED IN BU</v>
          </cell>
          <cell r="E24">
            <v>5.0679999999999996</v>
          </cell>
          <cell r="F24">
            <v>2.8130000000000002</v>
          </cell>
          <cell r="G24">
            <v>167.24600000000001</v>
          </cell>
        </row>
        <row r="25">
          <cell r="A25">
            <v>1998</v>
          </cell>
          <cell r="B25" t="str">
            <v>OATS - ACRES PLANTED</v>
          </cell>
          <cell r="C25" t="str">
            <v>OATS - ACRES HARVESTED</v>
          </cell>
          <cell r="D25" t="str">
            <v>OATS - PRODUCTION, MEASURED IN BU</v>
          </cell>
          <cell r="E25">
            <v>4.891</v>
          </cell>
          <cell r="F25">
            <v>2.7519999999999998</v>
          </cell>
          <cell r="G25">
            <v>165.768</v>
          </cell>
        </row>
        <row r="26">
          <cell r="A26">
            <v>1999</v>
          </cell>
          <cell r="B26" t="str">
            <v>OATS - ACRES PLANTED</v>
          </cell>
          <cell r="C26" t="str">
            <v>OATS - ACRES HARVESTED</v>
          </cell>
          <cell r="D26" t="str">
            <v>OATS - PRODUCTION, MEASURED IN BU</v>
          </cell>
          <cell r="E26">
            <v>4.6680000000000001</v>
          </cell>
          <cell r="F26">
            <v>2.4449999999999998</v>
          </cell>
          <cell r="G26">
            <v>145.62799999999999</v>
          </cell>
        </row>
        <row r="27">
          <cell r="A27">
            <v>2000</v>
          </cell>
          <cell r="B27" t="str">
            <v>OATS - ACRES PLANTED</v>
          </cell>
          <cell r="C27" t="str">
            <v>OATS - ACRES HARVESTED</v>
          </cell>
          <cell r="D27" t="str">
            <v>OATS - PRODUCTION, MEASURED IN BU</v>
          </cell>
          <cell r="E27">
            <v>4.4729999999999999</v>
          </cell>
          <cell r="F27">
            <v>2.3250000000000002</v>
          </cell>
          <cell r="G27">
            <v>149.16499999999999</v>
          </cell>
        </row>
        <row r="28">
          <cell r="A28">
            <v>2001</v>
          </cell>
          <cell r="B28" t="str">
            <v>OATS - ACRES PLANTED</v>
          </cell>
          <cell r="C28" t="str">
            <v>OATS - ACRES HARVESTED</v>
          </cell>
          <cell r="D28" t="str">
            <v>OATS - PRODUCTION, MEASURED IN BU</v>
          </cell>
          <cell r="E28">
            <v>4.4009999999999998</v>
          </cell>
          <cell r="F28">
            <v>1.911</v>
          </cell>
          <cell r="G28">
            <v>117.602</v>
          </cell>
        </row>
        <row r="29">
          <cell r="A29">
            <v>2002</v>
          </cell>
          <cell r="B29" t="str">
            <v>OATS - ACRES PLANTED</v>
          </cell>
          <cell r="C29" t="str">
            <v>OATS - ACRES HARVESTED</v>
          </cell>
          <cell r="D29" t="str">
            <v>OATS - PRODUCTION, MEASURED IN BU</v>
          </cell>
          <cell r="E29">
            <v>4.9950000000000001</v>
          </cell>
          <cell r="F29">
            <v>2.0579999999999998</v>
          </cell>
          <cell r="G29">
            <v>116.002</v>
          </cell>
        </row>
        <row r="30">
          <cell r="A30">
            <v>2003</v>
          </cell>
          <cell r="B30" t="str">
            <v>OATS - ACRES PLANTED</v>
          </cell>
          <cell r="C30" t="str">
            <v>OATS - ACRES HARVESTED</v>
          </cell>
          <cell r="D30" t="str">
            <v>OATS - PRODUCTION, MEASURED IN BU</v>
          </cell>
          <cell r="E30">
            <v>4.5970000000000004</v>
          </cell>
          <cell r="F30">
            <v>2.2200000000000002</v>
          </cell>
          <cell r="G30">
            <v>144.38300000000001</v>
          </cell>
        </row>
        <row r="31">
          <cell r="A31">
            <v>2004</v>
          </cell>
          <cell r="B31" t="str">
            <v>OATS - ACRES PLANTED</v>
          </cell>
          <cell r="C31" t="str">
            <v>OATS - ACRES HARVESTED</v>
          </cell>
          <cell r="D31" t="str">
            <v>OATS - PRODUCTION, MEASURED IN BU</v>
          </cell>
          <cell r="E31">
            <v>4.085</v>
          </cell>
          <cell r="F31">
            <v>1.7869999999999999</v>
          </cell>
          <cell r="G31">
            <v>115.69499999999999</v>
          </cell>
        </row>
        <row r="32">
          <cell r="A32">
            <v>2005</v>
          </cell>
          <cell r="B32" t="str">
            <v>OATS - ACRES PLANTED</v>
          </cell>
          <cell r="C32" t="str">
            <v>OATS - ACRES HARVESTED</v>
          </cell>
          <cell r="D32" t="str">
            <v>OATS - PRODUCTION, MEASURED IN BU</v>
          </cell>
          <cell r="E32">
            <v>4.2460000000000004</v>
          </cell>
          <cell r="F32">
            <v>1.823</v>
          </cell>
          <cell r="G32">
            <v>114.85899999999999</v>
          </cell>
        </row>
        <row r="33">
          <cell r="A33">
            <v>2006</v>
          </cell>
          <cell r="B33" t="str">
            <v>OATS - ACRES PLANTED</v>
          </cell>
          <cell r="C33" t="str">
            <v>OATS - ACRES HARVESTED</v>
          </cell>
          <cell r="D33" t="str">
            <v>OATS - PRODUCTION, MEASURED IN BU</v>
          </cell>
          <cell r="E33">
            <v>4.1660000000000004</v>
          </cell>
          <cell r="F33">
            <v>1.5640000000000001</v>
          </cell>
          <cell r="G33">
            <v>93.522000000000006</v>
          </cell>
        </row>
        <row r="34">
          <cell r="A34">
            <v>2007</v>
          </cell>
          <cell r="B34" t="str">
            <v>OATS - ACRES PLANTED</v>
          </cell>
          <cell r="C34" t="str">
            <v>OATS - ACRES HARVESTED</v>
          </cell>
          <cell r="D34" t="str">
            <v>OATS - PRODUCTION, MEASURED IN BU</v>
          </cell>
          <cell r="E34">
            <v>3.7629999999999999</v>
          </cell>
          <cell r="F34">
            <v>1.504</v>
          </cell>
          <cell r="G34">
            <v>90.43</v>
          </cell>
        </row>
        <row r="35">
          <cell r="A35">
            <v>2008</v>
          </cell>
          <cell r="B35" t="str">
            <v>OATS - ACRES PLANTED</v>
          </cell>
          <cell r="C35" t="str">
            <v>OATS - ACRES HARVESTED</v>
          </cell>
          <cell r="D35" t="str">
            <v>OATS - PRODUCTION, MEASURED IN BU</v>
          </cell>
          <cell r="E35">
            <v>3.26</v>
          </cell>
          <cell r="F35">
            <v>1.4139999999999999</v>
          </cell>
          <cell r="G35">
            <v>90.051000000000002</v>
          </cell>
        </row>
        <row r="36">
          <cell r="A36">
            <v>2009</v>
          </cell>
          <cell r="B36" t="str">
            <v>OATS - ACRES PLANTED</v>
          </cell>
          <cell r="C36" t="str">
            <v>OATS - ACRES HARVESTED</v>
          </cell>
          <cell r="D36" t="str">
            <v>OATS - PRODUCTION, MEASURED IN BU</v>
          </cell>
          <cell r="E36">
            <v>3.3490000000000002</v>
          </cell>
          <cell r="F36">
            <v>1.34</v>
          </cell>
          <cell r="G36">
            <v>91.043000000000006</v>
          </cell>
        </row>
        <row r="37">
          <cell r="A37">
            <v>2010</v>
          </cell>
          <cell r="B37" t="str">
            <v>OATS - ACRES PLANTED</v>
          </cell>
          <cell r="C37" t="str">
            <v>OATS - ACRES HARVESTED</v>
          </cell>
          <cell r="D37" t="str">
            <v>OATS - PRODUCTION, MEASURED IN BU</v>
          </cell>
          <cell r="E37">
            <v>3.113</v>
          </cell>
          <cell r="F37">
            <v>1.2669999999999999</v>
          </cell>
          <cell r="G37">
            <v>81.855999999999995</v>
          </cell>
        </row>
        <row r="38">
          <cell r="A38">
            <v>2011</v>
          </cell>
          <cell r="B38" t="str">
            <v>OATS - ACRES PLANTED</v>
          </cell>
          <cell r="C38" t="str">
            <v>OATS - ACRES HARVESTED</v>
          </cell>
          <cell r="D38" t="str">
            <v>OATS - PRODUCTION, MEASURED IN BU</v>
          </cell>
          <cell r="E38">
            <v>2.3490000000000002</v>
          </cell>
          <cell r="F38">
            <v>0.875</v>
          </cell>
          <cell r="G38">
            <v>50.125999999999998</v>
          </cell>
        </row>
        <row r="39">
          <cell r="A39">
            <v>2012</v>
          </cell>
          <cell r="B39" t="str">
            <v>OATS - ACRES PLANTED</v>
          </cell>
          <cell r="C39" t="str">
            <v>OATS - ACRES HARVESTED</v>
          </cell>
          <cell r="D39" t="str">
            <v>OATS - PRODUCTION, MEASURED IN BU</v>
          </cell>
          <cell r="E39">
            <v>2.7</v>
          </cell>
          <cell r="F39">
            <v>1.0049999999999999</v>
          </cell>
          <cell r="G39">
            <v>61.485999999999997</v>
          </cell>
        </row>
        <row r="40">
          <cell r="A40">
            <v>2013</v>
          </cell>
          <cell r="B40" t="str">
            <v>OATS - ACRES PLANTED</v>
          </cell>
          <cell r="C40" t="str">
            <v>OATS - ACRES HARVESTED</v>
          </cell>
          <cell r="D40" t="str">
            <v>OATS - PRODUCTION, MEASURED IN BU</v>
          </cell>
          <cell r="E40">
            <v>2.98</v>
          </cell>
          <cell r="F40">
            <v>1.0089999999999999</v>
          </cell>
          <cell r="G40">
            <v>64.641999999999996</v>
          </cell>
        </row>
        <row r="41">
          <cell r="A41">
            <v>2014</v>
          </cell>
          <cell r="B41" t="str">
            <v>OATS - ACRES PLANTED</v>
          </cell>
          <cell r="C41" t="str">
            <v>OATS - ACRES HARVESTED</v>
          </cell>
          <cell r="D41" t="str">
            <v>OATS - PRODUCTION, MEASURED IN BU</v>
          </cell>
          <cell r="E41">
            <v>2.7530000000000001</v>
          </cell>
          <cell r="F41">
            <v>1.0349999999999999</v>
          </cell>
          <cell r="G41">
            <v>70.231999999999999</v>
          </cell>
        </row>
        <row r="42">
          <cell r="A42">
            <v>2015</v>
          </cell>
          <cell r="B42" t="str">
            <v>OATS - ACRES PLANTED</v>
          </cell>
          <cell r="C42" t="str">
            <v>OATS - ACRES HARVESTED</v>
          </cell>
          <cell r="D42" t="str">
            <v>OATS - PRODUCTION, MEASURED IN BU</v>
          </cell>
          <cell r="E42">
            <v>3.0880000000000001</v>
          </cell>
          <cell r="F42">
            <v>1.2749999999999999</v>
          </cell>
          <cell r="G42">
            <v>89.454999999999998</v>
          </cell>
        </row>
        <row r="43">
          <cell r="A43">
            <v>2016</v>
          </cell>
          <cell r="B43" t="str">
            <v>OATS - ACRES PLANTED</v>
          </cell>
          <cell r="C43" t="str">
            <v>OATS - ACRES HARVESTED</v>
          </cell>
          <cell r="D43" t="str">
            <v>OATS - PRODUCTION, MEASURED IN BU</v>
          </cell>
          <cell r="E43">
            <v>2.8290000000000002</v>
          </cell>
          <cell r="F43">
            <v>0.97899999999999998</v>
          </cell>
          <cell r="G43">
            <v>64.628</v>
          </cell>
        </row>
        <row r="44">
          <cell r="A44">
            <v>2017</v>
          </cell>
          <cell r="B44" t="str">
            <v>OATS - ACRES PLANTED</v>
          </cell>
          <cell r="C44" t="str">
            <v>OATS - ACRES HARVESTED</v>
          </cell>
          <cell r="D44" t="str">
            <v>OATS - PRODUCTION, MEASURED IN BU</v>
          </cell>
          <cell r="E44">
            <v>2.589</v>
          </cell>
          <cell r="F44">
            <v>0.80400000000000005</v>
          </cell>
          <cell r="G44">
            <v>49.585000000000001</v>
          </cell>
        </row>
        <row r="45">
          <cell r="A45">
            <v>2018</v>
          </cell>
          <cell r="B45" t="str">
            <v>OATS - ACRES PLANTED</v>
          </cell>
          <cell r="C45" t="str">
            <v>OATS - ACRES HARVESTED</v>
          </cell>
          <cell r="D45" t="str">
            <v>OATS - PRODUCTION, MEASURED IN BU</v>
          </cell>
          <cell r="E45">
            <v>2.746</v>
          </cell>
          <cell r="F45">
            <v>0.86499999999999999</v>
          </cell>
          <cell r="G45">
            <v>56.13</v>
          </cell>
        </row>
        <row r="46">
          <cell r="A46">
            <v>2019</v>
          </cell>
          <cell r="B46" t="str">
            <v>OATS - ACRES PLANTED</v>
          </cell>
          <cell r="C46" t="str">
            <v>OATS - ACRES HARVESTED</v>
          </cell>
          <cell r="D46" t="str">
            <v>OATS - PRODUCTION, MEASURED IN BU</v>
          </cell>
          <cell r="E46">
            <v>2.83</v>
          </cell>
          <cell r="F46">
            <v>0.82799999999999996</v>
          </cell>
          <cell r="G46">
            <v>53.258000000000003</v>
          </cell>
        </row>
        <row r="47">
          <cell r="A47">
            <v>2020</v>
          </cell>
          <cell r="B47" t="str">
            <v>OATS - ACRES PLANTED</v>
          </cell>
          <cell r="C47" t="str">
            <v>OATS - ACRES HARVESTED</v>
          </cell>
          <cell r="D47" t="str">
            <v>OATS - PRODUCTION, MEASURED IN BU</v>
          </cell>
          <cell r="E47">
            <v>3.0089999999999999</v>
          </cell>
          <cell r="F47">
            <v>1.0089999999999999</v>
          </cell>
          <cell r="G47">
            <v>65.694000000000003</v>
          </cell>
        </row>
        <row r="48">
          <cell r="A48">
            <v>2021</v>
          </cell>
          <cell r="B48" t="str">
            <v>OATS - ACRES PLANTED</v>
          </cell>
          <cell r="C48" t="str">
            <v>OATS - ACRES HARVESTED</v>
          </cell>
          <cell r="D48" t="str">
            <v>OATS - PRODUCTION, MEASURED IN BU</v>
          </cell>
          <cell r="E48">
            <v>2.5499999999999998</v>
          </cell>
          <cell r="F48">
            <v>0.65</v>
          </cell>
          <cell r="G48">
            <v>39.835999999999999</v>
          </cell>
        </row>
        <row r="49">
          <cell r="A49">
            <v>2022</v>
          </cell>
          <cell r="B49" t="str">
            <v>OATS - ACRES PLANTED</v>
          </cell>
          <cell r="C49" t="str">
            <v>OATS - ACRES HARVESTED</v>
          </cell>
          <cell r="D49" t="str">
            <v>OATS - PRODUCTION, MEASURED IN BU</v>
          </cell>
          <cell r="E49">
            <v>2.5819999999999999</v>
          </cell>
          <cell r="F49">
            <v>0.88</v>
          </cell>
          <cell r="G49">
            <v>57.668999999999997</v>
          </cell>
        </row>
        <row r="50">
          <cell r="A50">
            <v>2023</v>
          </cell>
          <cell r="B50" t="str">
            <v>OATS - ACRES PLANTED</v>
          </cell>
          <cell r="C50" t="str">
            <v>OATS - ACRES HARVESTED</v>
          </cell>
          <cell r="D50" t="str">
            <v>OATS - PRODUCTION, MEASURED IN BU</v>
          </cell>
          <cell r="E50">
            <v>2.5550000000000002</v>
          </cell>
          <cell r="F50">
            <v>0.83099999999999996</v>
          </cell>
          <cell r="G50">
            <v>57.045000000000002</v>
          </cell>
        </row>
        <row r="51">
          <cell r="A51">
            <v>2024</v>
          </cell>
          <cell r="B51" t="str">
            <v>OATS - ACRES PLANTED</v>
          </cell>
          <cell r="C51" t="str">
            <v>OATS - ACRES HARVESTED</v>
          </cell>
          <cell r="D51" t="str">
            <v>OATS - PRODUCTION, MEASURED IN BU</v>
          </cell>
          <cell r="E51">
            <v>2.3180000000000001</v>
          </cell>
          <cell r="F51">
            <v>0</v>
          </cell>
          <cell r="G51">
            <v>0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peight, Anthony (UK)" id="{B2216C57-DC83-4B26-B876-A89787EC4AFB}" userId="S::anthony.speight@fastmarkets.com::e7610653-76b6-4c55-8a0a-1854a79a81c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0" dT="2024-05-21T13:56:24.14" personId="{B2216C57-DC83-4B26-B876-A89787EC4AFB}" id="{0F9EC47E-DC69-4532-B18B-4546385C7269}">
    <text>Need access to imports data.</text>
  </threadedComment>
  <threadedComment ref="A16" dT="2024-05-21T14:15:46.10" personId="{B2216C57-DC83-4B26-B876-A89787EC4AFB}" id="{D672BA8A-0B41-4497-BBFC-A8D8CA9C568F}">
    <text>Data below needs updating</text>
  </threadedComment>
  <threadedComment ref="A33" dT="2024-05-22T17:42:44.46" personId="{B2216C57-DC83-4B26-B876-A89787EC4AFB}" id="{DB9F99CB-DFAE-4D1A-9CD6-B9D8B78B569E}">
    <text>Data copied across from Feed Grains Yearbook Tables - 2024 AS edit - File located in C:\Users\anthony.speight\OneDrive - Fastmarkets Global Ltd\TJTeam - Documents\Soybean Spreadsheets\Misc Data\AS edits</text>
    <extLst>
      <x:ext xmlns:xltc2="http://schemas.microsoft.com/office/spreadsheetml/2020/threadedcomments2" uri="{F7C98A9C-CBB3-438F-8F68-D28B6AF4A901}">
        <xltc2:checksum>317410149</xltc2:checksum>
        <xltc2:hyperlink startIndex="85" length="111" url="C:\Users\anthony.speight\OneDrive - Fastmarkets Global Ltd\TJTeam - Documents\Soybean Spreadsheets\Misc Data\AS"/>
      </x:ext>
    </extLst>
  </threadedComment>
  <threadedComment ref="A35" dT="2024-05-22T20:10:21.34" personId="{B2216C57-DC83-4B26-B876-A89787EC4AFB}" id="{DC14F465-8DD7-4C04-AAFF-41A8869BD3A9}">
    <text>Data copied from USDA NASS US Barley stocks since 1975 - file location: &lt;C:\Users\anthony.speight\OneDrive - Fastmarkets Global Ltd\TJTeam - Documents\Soybean Spreadsheets\Misc Data\AS&gt; edits</text>
    <extLst>
      <x:ext xmlns:xltc2="http://schemas.microsoft.com/office/spreadsheetml/2020/threadedcomments2" uri="{F7C98A9C-CBB3-438F-8F68-D28B6AF4A901}">
        <xltc2:checksum>4221674302</xltc2:checksum>
        <xltc2:hyperlink startIndex="73" length="111" url="C:\Users\anthony.speight\OneDrive - Fastmarkets Global Ltd\TJTeam - Documents\Soybean Spreadsheets\Misc Data\AS"/>
      </x:ext>
    </extLst>
  </threadedComment>
  <threadedComment ref="A50" dT="2024-05-22T17:42:44.46" personId="{B2216C57-DC83-4B26-B876-A89787EC4AFB}" id="{996CEFBF-F4FB-44D9-88EA-3E157D7C3E93}">
    <text>Data copied across from Feed Grains Yearbook Tables - 2024 AS edit - File located in C:\Users\anthony.speight\OneDrive - Fastmarkets Global Ltd\TJTeam - Documents\Soybean Spreadsheets\Misc Data\AS edits</text>
    <extLst>
      <x:ext xmlns:xltc2="http://schemas.microsoft.com/office/spreadsheetml/2020/threadedcomments2" uri="{F7C98A9C-CBB3-438F-8F68-D28B6AF4A901}">
        <xltc2:checksum>317410149</xltc2:checksum>
        <xltc2:hyperlink startIndex="85" length="111" url="C:\Users\anthony.speight\OneDrive - Fastmarkets Global Ltd\TJTeam - Documents\Soybean Spreadsheets\Misc Data\AS"/>
      </x:ext>
    </extLst>
  </threadedComment>
  <threadedComment ref="A52" dT="2024-05-22T20:10:21.34" personId="{B2216C57-DC83-4B26-B876-A89787EC4AFB}" id="{87DEF00A-1D26-4713-AF22-46FDC4AA1165}">
    <text>Data copied from USDA NASS US Barley stocks since 1975 - file location: &lt;C:\Users\anthony.speight\OneDrive - Fastmarkets Global Ltd\TJTeam - Documents\Soybean Spreadsheets\Misc Data\AS&gt; edits</text>
    <extLst>
      <x:ext xmlns:xltc2="http://schemas.microsoft.com/office/spreadsheetml/2020/threadedcomments2" uri="{F7C98A9C-CBB3-438F-8F68-D28B6AF4A901}">
        <xltc2:checksum>4221674302</xltc2:checksum>
        <xltc2:hyperlink startIndex="73" length="111" url="C:\Users\anthony.speight\OneDrive - Fastmarkets Global Ltd\TJTeam - Documents\Soybean Spreadsheets\Misc Data\AS"/>
      </x:ext>
    </extLst>
  </threadedComment>
  <threadedComment ref="A66" dT="2024-05-22T17:42:44.46" personId="{B2216C57-DC83-4B26-B876-A89787EC4AFB}" id="{15AE01E4-58B9-4C95-A96F-FC56E57EC6DE}">
    <text>Data copied across from Feed Grains Yearbook Tables - 2024 AS edit - File located in C:\Users\anthony.speight\OneDrive - Fastmarkets Global Ltd\TJTeam - Documents\Soybean Spreadsheets\Misc Data\AS edits</text>
    <extLst>
      <x:ext xmlns:xltc2="http://schemas.microsoft.com/office/spreadsheetml/2020/threadedcomments2" uri="{F7C98A9C-CBB3-438F-8F68-D28B6AF4A901}">
        <xltc2:checksum>317410149</xltc2:checksum>
        <xltc2:hyperlink startIndex="85" length="111" url="C:\Users\anthony.speight\OneDrive - Fastmarkets Global Ltd\TJTeam - Documents\Soybean Spreadsheets\Misc Data\AS"/>
      </x:ext>
    </extLst>
  </threadedComment>
  <threadedComment ref="A68" dT="2024-05-22T20:10:21.34" personId="{B2216C57-DC83-4B26-B876-A89787EC4AFB}" id="{21C68E22-47B2-4C03-A130-77B8056C7C88}">
    <text>Data copied from USDA NASS US Barley stocks since 1975 - file location: &lt;C:\Users\anthony.speight\OneDrive - Fastmarkets Global Ltd\TJTeam - Documents\Soybean Spreadsheets\Misc Data\AS&gt; edits</text>
    <extLst>
      <x:ext xmlns:xltc2="http://schemas.microsoft.com/office/spreadsheetml/2020/threadedcomments2" uri="{F7C98A9C-CBB3-438F-8F68-D28B6AF4A901}">
        <xltc2:checksum>4221674302</xltc2:checksum>
        <xltc2:hyperlink startIndex="73" length="111" url="C:\Users\anthony.speight\OneDrive - Fastmarkets Global Ltd\TJTeam - Documents\Soybean Spreadsheets\Misc Data\AS"/>
      </x:ext>
    </extLst>
  </threadedComment>
  <threadedComment ref="A82" dT="2024-05-22T17:42:44.46" personId="{B2216C57-DC83-4B26-B876-A89787EC4AFB}" id="{80AA3097-CF28-4F39-9E73-8FF993E42A09}">
    <text>Data copied across from Feed Grains Yearbook Tables - 2024 AS edit - File located in C:\Users\anthony.speight\OneDrive - Fastmarkets Global Ltd\TJTeam - Documents\Soybean Spreadsheets\Misc Data\AS edits</text>
    <extLst>
      <x:ext xmlns:xltc2="http://schemas.microsoft.com/office/spreadsheetml/2020/threadedcomments2" uri="{F7C98A9C-CBB3-438F-8F68-D28B6AF4A901}">
        <xltc2:checksum>317410149</xltc2:checksum>
        <xltc2:hyperlink startIndex="85" length="111" url="C:\Users\anthony.speight\OneDrive - Fastmarkets Global Ltd\TJTeam - Documents\Soybean Spreadsheets\Misc Data\AS"/>
      </x:ext>
    </extLst>
  </threadedComment>
  <threadedComment ref="A84" dT="2024-05-22T20:10:21.34" personId="{B2216C57-DC83-4B26-B876-A89787EC4AFB}" id="{14A45F0E-081C-4C5A-BE2D-D2B1BF69C7DB}">
    <text>Data copied from USDA NASS US Barley stocks since 1975 - file location: &lt;C:\Users\anthony.speight\OneDrive - Fastmarkets Global Ltd\TJTeam - Documents\Soybean Spreadsheets\Misc Data\AS&gt; edits</text>
    <extLst>
      <x:ext xmlns:xltc2="http://schemas.microsoft.com/office/spreadsheetml/2020/threadedcomments2" uri="{F7C98A9C-CBB3-438F-8F68-D28B6AF4A901}">
        <xltc2:checksum>4221674302</xltc2:checksum>
        <xltc2:hyperlink startIndex="73" length="111" url="C:\Users\anthony.speight\OneDrive - Fastmarkets Global Ltd\TJTeam - Documents\Soybean Spreadsheets\Misc Data\AS"/>
      </x:ext>
    </extLst>
  </threadedComment>
  <threadedComment ref="A90" dT="2024-05-21T20:40:45.43" personId="{B2216C57-DC83-4B26-B876-A89787EC4AFB}" id="{DC5F924A-55E0-4034-93D3-BD173A41058F}">
    <text>Completed 21 05 linked to USFgTrade ss</text>
  </threadedComment>
  <threadedComment ref="A106" dT="2024-05-21T21:22:47.99" personId="{B2216C57-DC83-4B26-B876-A89787EC4AFB}" id="{C2A9B2C6-BC46-4458-8BF5-ACF754B3043E}">
    <text>Finished linking to usfg trade</text>
  </threadedComment>
  <threadedComment ref="A249" dT="2024-05-28T12:07:49.67" personId="{B2216C57-DC83-4B26-B876-A89787EC4AFB}" id="{52C2BFA4-CF05-45D1-BBCE-C974187CA7CD}">
    <text>EIA data nothing on Barley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0" dT="2024-05-21T13:56:24.14" personId="{B2216C57-DC83-4B26-B876-A89787EC4AFB}" id="{43E7A444-571F-4AE6-A613-9B97C560A573}">
    <text>Need access to imports data.</text>
  </threadedComment>
  <threadedComment ref="A16" dT="2024-05-21T14:15:46.10" personId="{B2216C57-DC83-4B26-B876-A89787EC4AFB}" id="{BECFBAFF-0CB5-49D8-84AA-A220F51452D1}">
    <text>Data below needs updating</text>
  </threadedComment>
  <threadedComment ref="A33" dT="2024-05-22T17:42:44.46" personId="{B2216C57-DC83-4B26-B876-A89787EC4AFB}" id="{DFF4C657-6F59-452B-B064-0D3D295D4D6F}">
    <text>Data copied across from Feed Grains Yearbook Tables - 2024 AS edit - File located in C:\Users\anthony.speight\OneDrive - Fastmarkets Global Ltd\TJTeam - Documents\Soybean Spreadsheets\Misc Data\AS edits</text>
    <extLst>
      <x:ext xmlns:xltc2="http://schemas.microsoft.com/office/spreadsheetml/2020/threadedcomments2" uri="{F7C98A9C-CBB3-438F-8F68-D28B6AF4A901}">
        <xltc2:checksum>317410149</xltc2:checksum>
        <xltc2:hyperlink startIndex="85" length="111" url="C:\Users\anthony.speight\OneDrive - Fastmarkets Global Ltd\TJTeam - Documents\Soybean Spreadsheets\Misc Data\AS"/>
      </x:ext>
    </extLst>
  </threadedComment>
  <threadedComment ref="A35" dT="2024-05-22T20:10:21.34" personId="{B2216C57-DC83-4B26-B876-A89787EC4AFB}" id="{5DD1C0C4-D5AB-46D8-9549-0AA708DF3C8C}">
    <text>Data copied from USDA NASS US Barley stocks since 1975 - file location: &lt;C:\Users\anthony.speight\OneDrive - Fastmarkets Global Ltd\TJTeam - Documents\Soybean Spreadsheets\Misc Data\AS&gt; edits</text>
    <extLst>
      <x:ext xmlns:xltc2="http://schemas.microsoft.com/office/spreadsheetml/2020/threadedcomments2" uri="{F7C98A9C-CBB3-438F-8F68-D28B6AF4A901}">
        <xltc2:checksum>4221674302</xltc2:checksum>
        <xltc2:hyperlink startIndex="73" length="111" url="C:\Users\anthony.speight\OneDrive - Fastmarkets Global Ltd\TJTeam - Documents\Soybean Spreadsheets\Misc Data\AS"/>
      </x:ext>
    </extLst>
  </threadedComment>
  <threadedComment ref="A50" dT="2024-05-22T17:42:44.46" personId="{B2216C57-DC83-4B26-B876-A89787EC4AFB}" id="{4DBF97DD-18F1-48F1-829F-F6E724ECCF5D}">
    <text>Ending stocks</text>
  </threadedComment>
  <threadedComment ref="A52" dT="2024-05-22T20:10:21.34" personId="{B2216C57-DC83-4B26-B876-A89787EC4AFB}" id="{46F30808-DA5C-4703-ABB9-08E41442CEA3}">
    <text>Data copied from USDA NASS US Barley stocks since 1975 - file location: &lt;C:\Users\anthony.speight\OneDrive - Fastmarkets Global Ltd\TJTeam - Documents\Soybean Spreadsheets\Misc Data\AS&gt; edits</text>
    <extLst>
      <x:ext xmlns:xltc2="http://schemas.microsoft.com/office/spreadsheetml/2020/threadedcomments2" uri="{F7C98A9C-CBB3-438F-8F68-D28B6AF4A901}">
        <xltc2:checksum>4221674302</xltc2:checksum>
        <xltc2:hyperlink startIndex="73" length="111" url="C:\Users\anthony.speight\OneDrive - Fastmarkets Global Ltd\TJTeam - Documents\Soybean Spreadsheets\Misc Data\AS"/>
      </x:ext>
    </extLst>
  </threadedComment>
  <threadedComment ref="A66" dT="2024-05-22T17:42:44.46" personId="{B2216C57-DC83-4B26-B876-A89787EC4AFB}" id="{15F505EC-05AA-4171-9861-B89BF7B4FCE8}">
    <text>Data copied across from Feed Grains Yearbook Tables - 2024 AS edit - File located in C:\Users\anthony.speight\OneDrive - Fastmarkets Global Ltd\TJTeam - Documents\Soybean Spreadsheets\Misc Data\AS edits</text>
    <extLst>
      <x:ext xmlns:xltc2="http://schemas.microsoft.com/office/spreadsheetml/2020/threadedcomments2" uri="{F7C98A9C-CBB3-438F-8F68-D28B6AF4A901}">
        <xltc2:checksum>317410149</xltc2:checksum>
        <xltc2:hyperlink startIndex="85" length="111" url="C:\Users\anthony.speight\OneDrive - Fastmarkets Global Ltd\TJTeam - Documents\Soybean Spreadsheets\Misc Data\AS"/>
      </x:ext>
    </extLst>
  </threadedComment>
  <threadedComment ref="A68" dT="2024-05-22T20:10:21.34" personId="{B2216C57-DC83-4B26-B876-A89787EC4AFB}" id="{E6B7ED3E-BDE8-4ADB-8897-9F5003D9B12C}">
    <text>Data copied from USDA NASS US Barley stocks since 1975 - file location: &lt;C:\Users\anthony.speight\OneDrive - Fastmarkets Global Ltd\TJTeam - Documents\Soybean Spreadsheets\Misc Data\AS&gt; edits</text>
    <extLst>
      <x:ext xmlns:xltc2="http://schemas.microsoft.com/office/spreadsheetml/2020/threadedcomments2" uri="{F7C98A9C-CBB3-438F-8F68-D28B6AF4A901}">
        <xltc2:checksum>4221674302</xltc2:checksum>
        <xltc2:hyperlink startIndex="73" length="111" url="C:\Users\anthony.speight\OneDrive - Fastmarkets Global Ltd\TJTeam - Documents\Soybean Spreadsheets\Misc Data\AS"/>
      </x:ext>
    </extLst>
  </threadedComment>
  <threadedComment ref="A82" dT="2024-05-22T17:42:44.46" personId="{B2216C57-DC83-4B26-B876-A89787EC4AFB}" id="{967BBDAF-ADE9-4CA5-92C6-12AE0147B4A4}">
    <text>Data copied across from Feed Grains Yearbook Tables - 2024 AS edit - File located in C:\Users\anthony.speight\OneDrive - Fastmarkets Global Ltd\TJTeam - Documents\Soybean Spreadsheets\Misc Data\AS edits</text>
    <extLst>
      <x:ext xmlns:xltc2="http://schemas.microsoft.com/office/spreadsheetml/2020/threadedcomments2" uri="{F7C98A9C-CBB3-438F-8F68-D28B6AF4A901}">
        <xltc2:checksum>317410149</xltc2:checksum>
        <xltc2:hyperlink startIndex="85" length="111" url="C:\Users\anthony.speight\OneDrive - Fastmarkets Global Ltd\TJTeam - Documents\Soybean Spreadsheets\Misc Data\AS"/>
      </x:ext>
    </extLst>
  </threadedComment>
  <threadedComment ref="A84" dT="2024-05-22T20:10:21.34" personId="{B2216C57-DC83-4B26-B876-A89787EC4AFB}" id="{88670D19-8FEC-4FD1-83CA-26AF2990C57D}">
    <text>Data copied from USDA NASS US Barley stocks since 1975 - file location: &lt;C:\Users\anthony.speight\OneDrive - Fastmarkets Global Ltd\TJTeam - Documents\Soybean Spreadsheets\Misc Data\AS&gt; edits</text>
    <extLst>
      <x:ext xmlns:xltc2="http://schemas.microsoft.com/office/spreadsheetml/2020/threadedcomments2" uri="{F7C98A9C-CBB3-438F-8F68-D28B6AF4A901}">
        <xltc2:checksum>4221674302</xltc2:checksum>
        <xltc2:hyperlink startIndex="73" length="111" url="C:\Users\anthony.speight\OneDrive - Fastmarkets Global Ltd\TJTeam - Documents\Soybean Spreadsheets\Misc Data\AS"/>
      </x:ext>
    </extLst>
  </threadedComment>
  <threadedComment ref="A90" dT="2024-05-21T20:40:45.43" personId="{B2216C57-DC83-4B26-B876-A89787EC4AFB}" id="{738195E5-2D52-46EB-B314-79CBD543BCF0}">
    <text>Completed 21 05 linked to USFgTrade ss</text>
  </threadedComment>
  <threadedComment ref="A106" dT="2024-05-21T21:22:47.99" personId="{B2216C57-DC83-4B26-B876-A89787EC4AFB}" id="{3E5DFBCC-EEB2-4A69-ACEA-3FE588AD9063}">
    <text>Finished linking to usfg trade</text>
  </threadedComment>
  <threadedComment ref="A144" dT="2024-05-28T12:06:02.61" personId="{B2216C57-DC83-4B26-B876-A89787EC4AFB}" id="{F4BB61D3-9E08-44E6-A9F1-B91B1E81F391}">
    <text>Needs updating</text>
  </threadedComment>
  <threadedComment ref="A249" dT="2024-05-28T12:07:49.67" personId="{B2216C57-DC83-4B26-B876-A89787EC4AFB}" id="{D6B1FE67-7A38-4C20-8C8A-D9EFAD19C8C4}">
    <text>EIA data nothing on Barley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9.xml"/><Relationship Id="rId2" Type="http://schemas.openxmlformats.org/officeDocument/2006/relationships/hyperlink" Target="https://usda.library.cornell.edu/concern/publications/44558d29f?locale=en" TargetMode="External"/><Relationship Id="rId1" Type="http://schemas.openxmlformats.org/officeDocument/2006/relationships/hyperlink" Target="https://usda.library.cornell.edu/concern/publications/c821gj76b?locale=en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EA82C-3DC8-4778-898A-32BE8E451E1B}">
  <dimension ref="A1:AA37"/>
  <sheetViews>
    <sheetView tabSelected="1" zoomScale="80" zoomScaleNormal="80" workbookViewId="0">
      <selection activeCell="I16" sqref="I16"/>
    </sheetView>
  </sheetViews>
  <sheetFormatPr defaultRowHeight="12.75"/>
  <cols>
    <col min="1" max="1" width="32.1640625" customWidth="1"/>
    <col min="2" max="5" width="16.6640625" hidden="1" customWidth="1"/>
    <col min="6" max="12" width="16.6640625" customWidth="1"/>
    <col min="15" max="18" width="9.33203125" hidden="1" customWidth="1"/>
    <col min="19" max="19" width="0" hidden="1" customWidth="1"/>
  </cols>
  <sheetData>
    <row r="1" spans="1:27" ht="18.75" thickBot="1">
      <c r="A1" s="1" t="s">
        <v>0</v>
      </c>
      <c r="B1" s="2"/>
      <c r="C1" s="2"/>
      <c r="D1" s="2"/>
      <c r="E1" s="2"/>
      <c r="F1" s="2"/>
      <c r="G1" s="2" t="s">
        <v>1</v>
      </c>
      <c r="H1" s="2"/>
      <c r="I1" s="2"/>
      <c r="J1" s="2"/>
      <c r="K1" s="2"/>
      <c r="L1" s="2"/>
      <c r="M1" s="2"/>
      <c r="N1" s="2"/>
    </row>
    <row r="2" spans="1:27" ht="17.25" thickBot="1">
      <c r="A2" s="3"/>
      <c r="B2" s="4" t="str">
        <f>Corn!AS2</f>
        <v xml:space="preserve">18/19 </v>
      </c>
      <c r="C2" s="5" t="str">
        <f>Corn!AT2</f>
        <v>19/20</v>
      </c>
      <c r="D2" s="6" t="str">
        <f>Corn!AU2</f>
        <v>20/21</v>
      </c>
      <c r="E2" s="7" t="s">
        <v>2</v>
      </c>
      <c r="F2" s="8" t="s">
        <v>3</v>
      </c>
      <c r="G2" s="9" t="s">
        <v>4</v>
      </c>
      <c r="H2" s="9"/>
      <c r="I2" s="9"/>
      <c r="J2" s="10" t="s">
        <v>5</v>
      </c>
      <c r="K2" s="9"/>
      <c r="L2" s="11"/>
      <c r="M2" s="2"/>
      <c r="N2" s="2"/>
    </row>
    <row r="3" spans="1:27" ht="12.75" customHeight="1">
      <c r="A3" s="12"/>
      <c r="B3" s="13"/>
      <c r="C3" s="14" t="s">
        <v>6</v>
      </c>
      <c r="D3" s="15" t="s">
        <v>6</v>
      </c>
      <c r="E3" s="16" t="s">
        <v>7</v>
      </c>
      <c r="F3" s="17" t="s">
        <v>6</v>
      </c>
      <c r="G3" s="18" t="s">
        <v>6</v>
      </c>
      <c r="H3" s="19" t="s">
        <v>8</v>
      </c>
      <c r="I3" s="16" t="s">
        <v>7</v>
      </c>
      <c r="J3" s="20" t="s">
        <v>6</v>
      </c>
      <c r="K3" s="19" t="str">
        <f>H3</f>
        <v>Change from July</v>
      </c>
      <c r="L3" s="21" t="str">
        <f>I3</f>
        <v>Fastmarkets</v>
      </c>
      <c r="M3" s="2"/>
      <c r="N3" s="2"/>
    </row>
    <row r="4" spans="1:27" ht="12.75" customHeight="1" thickBot="1">
      <c r="A4" s="2"/>
      <c r="B4" s="22"/>
      <c r="C4" s="23"/>
      <c r="D4" s="24"/>
      <c r="E4" s="25"/>
      <c r="F4" s="26"/>
      <c r="G4" s="27"/>
      <c r="H4" s="28"/>
      <c r="I4" s="25"/>
      <c r="J4" s="29"/>
      <c r="K4" s="28"/>
      <c r="L4" s="30"/>
      <c r="M4" s="2"/>
      <c r="N4" s="2"/>
      <c r="O4" t="s">
        <v>9</v>
      </c>
      <c r="P4" t="s">
        <v>10</v>
      </c>
      <c r="Q4" t="s">
        <v>11</v>
      </c>
      <c r="R4" t="str">
        <f>E2</f>
        <v>21/22</v>
      </c>
      <c r="S4" t="s">
        <v>3</v>
      </c>
      <c r="T4" t="str">
        <f>G2</f>
        <v>23/24</v>
      </c>
      <c r="U4" s="31" t="s">
        <v>5</v>
      </c>
    </row>
    <row r="5" spans="1:27" ht="16.5">
      <c r="A5" s="32" t="s">
        <v>12</v>
      </c>
      <c r="B5" s="33">
        <f>Corn!AS4</f>
        <v>88.820999999999998</v>
      </c>
      <c r="C5" s="34">
        <f>Corn!AT4</f>
        <v>89.37</v>
      </c>
      <c r="D5" s="35">
        <f>Corn!AU4</f>
        <v>90.432000000000002</v>
      </c>
      <c r="E5" s="36">
        <f>Corn!AV4</f>
        <v>92.900999999999996</v>
      </c>
      <c r="F5" s="35">
        <f>Corn!AW4</f>
        <v>88.162000000000006</v>
      </c>
      <c r="G5" s="37">
        <v>94.641000000000005</v>
      </c>
      <c r="H5" s="38">
        <f>G5-T5</f>
        <v>0</v>
      </c>
      <c r="I5" s="36">
        <f>Corn!AX4</f>
        <v>94.641000000000005</v>
      </c>
      <c r="J5" s="39">
        <v>90.748000000000005</v>
      </c>
      <c r="K5" s="38">
        <f>J5-U5</f>
        <v>-0.72699999999998965</v>
      </c>
      <c r="L5" s="40">
        <f>Corn!AY4</f>
        <v>90.593999999999994</v>
      </c>
      <c r="M5" s="2"/>
      <c r="N5" s="2"/>
      <c r="O5" s="41">
        <v>88.870999999999995</v>
      </c>
      <c r="P5" s="41">
        <v>89.745000000000005</v>
      </c>
      <c r="Q5" s="42">
        <v>90.652000000000001</v>
      </c>
      <c r="R5" s="42">
        <v>93.251999999999995</v>
      </c>
      <c r="S5" s="42">
        <v>88.162000000000006</v>
      </c>
      <c r="T5" s="42">
        <v>94.641000000000005</v>
      </c>
      <c r="U5" s="42">
        <v>91.474999999999994</v>
      </c>
      <c r="V5" s="41"/>
      <c r="W5" s="41"/>
      <c r="X5" s="41"/>
      <c r="Y5" s="41"/>
      <c r="Z5" s="41"/>
      <c r="AA5" s="41"/>
    </row>
    <row r="6" spans="1:27" ht="16.5">
      <c r="A6" s="43" t="s">
        <v>13</v>
      </c>
      <c r="B6" s="44">
        <f>Corn!AS5</f>
        <v>81.168999999999997</v>
      </c>
      <c r="C6" s="45">
        <f>Corn!AT5</f>
        <v>80.991</v>
      </c>
      <c r="D6" s="46">
        <f>Corn!AU5</f>
        <v>82.168000000000006</v>
      </c>
      <c r="E6" s="45">
        <f>Corn!AV5</f>
        <v>84.988</v>
      </c>
      <c r="F6" s="46">
        <f>Corn!AW5</f>
        <v>78.704999999999998</v>
      </c>
      <c r="G6" s="47">
        <v>86.513000000000005</v>
      </c>
      <c r="H6" s="48">
        <f t="shared" ref="H6:H20" si="0">G6-T6</f>
        <v>0</v>
      </c>
      <c r="I6" s="45">
        <f>Corn!AX5</f>
        <v>86.506</v>
      </c>
      <c r="J6" s="49">
        <v>82.71</v>
      </c>
      <c r="K6" s="48">
        <f t="shared" ref="K6:K20" si="1">J6-U6</f>
        <v>-0.72800000000000864</v>
      </c>
      <c r="L6" s="50">
        <f>Corn!AY5</f>
        <v>82.896000000000001</v>
      </c>
      <c r="M6" s="2"/>
      <c r="N6" s="2"/>
      <c r="O6" s="41">
        <v>81.275999999999996</v>
      </c>
      <c r="P6" s="41">
        <v>81.337000000000003</v>
      </c>
      <c r="Q6" s="42">
        <v>82.313000000000002</v>
      </c>
      <c r="R6" s="42">
        <v>85.317999999999998</v>
      </c>
      <c r="S6" s="42">
        <v>78.704999999999998</v>
      </c>
      <c r="T6" s="42">
        <v>86.513000000000005</v>
      </c>
      <c r="U6" s="42">
        <v>83.438000000000002</v>
      </c>
      <c r="V6" s="41"/>
      <c r="W6" s="41"/>
      <c r="X6" s="41"/>
      <c r="Y6" s="41"/>
      <c r="Z6" s="41"/>
      <c r="AA6" s="41"/>
    </row>
    <row r="7" spans="1:27" ht="16.5">
      <c r="A7" s="32" t="s">
        <v>14</v>
      </c>
      <c r="B7" s="51">
        <f>B9/B6</f>
        <v>176.44265667927414</v>
      </c>
      <c r="C7" s="52">
        <f>C9/C6</f>
        <v>167.5285649022731</v>
      </c>
      <c r="D7" s="53">
        <f>Corn!AU6</f>
        <v>171.43777382922792</v>
      </c>
      <c r="E7" s="52">
        <f>Corn!AV6</f>
        <v>176.70480538428956</v>
      </c>
      <c r="F7" s="54">
        <f>Corn!AW6</f>
        <v>173.4391842957881</v>
      </c>
      <c r="G7" s="55">
        <v>177.3</v>
      </c>
      <c r="H7" s="56">
        <f t="shared" si="0"/>
        <v>0</v>
      </c>
      <c r="I7" s="57">
        <f>Corn!AX6</f>
        <v>177.33475134672739</v>
      </c>
      <c r="J7" s="58">
        <f>J9/J6</f>
        <v>183.12888405271431</v>
      </c>
      <c r="K7" s="59">
        <f t="shared" si="1"/>
        <v>2.1561857617677447</v>
      </c>
      <c r="L7" s="60">
        <f>Corn!AY6</f>
        <v>179.34211542173327</v>
      </c>
      <c r="M7" s="2"/>
      <c r="N7" s="2"/>
      <c r="O7" s="41">
        <v>176.44038830651115</v>
      </c>
      <c r="P7" s="41">
        <v>167.45058214588687</v>
      </c>
      <c r="Q7" s="61">
        <v>171.4364559668582</v>
      </c>
      <c r="R7" s="61">
        <v>176.67807496659557</v>
      </c>
      <c r="S7" s="61">
        <v>173.4391842957881</v>
      </c>
      <c r="T7" s="61">
        <v>177.3</v>
      </c>
      <c r="U7" s="61">
        <v>180.97269829094657</v>
      </c>
      <c r="V7" s="41"/>
      <c r="W7" s="41"/>
      <c r="X7" s="41"/>
      <c r="Y7" s="41"/>
      <c r="Z7" s="41"/>
      <c r="AA7" s="41"/>
    </row>
    <row r="8" spans="1:27" ht="16.5">
      <c r="A8" s="62" t="s">
        <v>15</v>
      </c>
      <c r="B8" s="63">
        <f>Corn!AS8</f>
        <v>2140.335</v>
      </c>
      <c r="C8" s="64">
        <f>B18</f>
        <v>2220.7489999999998</v>
      </c>
      <c r="D8" s="65">
        <f>Corn!AU8</f>
        <v>1919.462</v>
      </c>
      <c r="E8" s="64">
        <f>D18</f>
        <v>1234.5119999999999</v>
      </c>
      <c r="F8" s="65">
        <f>E18</f>
        <v>1376.89</v>
      </c>
      <c r="G8" s="66">
        <f>F18</f>
        <v>1360.201</v>
      </c>
      <c r="H8" s="67">
        <f t="shared" si="0"/>
        <v>0</v>
      </c>
      <c r="I8" s="64">
        <f>F18</f>
        <v>1360.201</v>
      </c>
      <c r="J8" s="68">
        <f>G18</f>
        <v>1866.7959999999985</v>
      </c>
      <c r="K8" s="67">
        <f t="shared" si="1"/>
        <v>-10</v>
      </c>
      <c r="L8" s="69">
        <f>I18</f>
        <v>1763.3999999999996</v>
      </c>
      <c r="M8" s="2"/>
      <c r="N8" s="2"/>
      <c r="O8" s="70">
        <v>2140.335</v>
      </c>
      <c r="P8" s="70">
        <v>2220.7489999999998</v>
      </c>
      <c r="Q8" s="71">
        <v>1919.462</v>
      </c>
      <c r="R8" s="71">
        <v>1234.5119999999999</v>
      </c>
      <c r="S8" s="71">
        <v>1376.89</v>
      </c>
      <c r="T8" s="71">
        <v>1360.201</v>
      </c>
      <c r="U8" s="71">
        <v>1876.7959999999985</v>
      </c>
      <c r="V8" s="41"/>
      <c r="W8" s="70">
        <f>J6*U7</f>
        <v>14968.25187564419</v>
      </c>
      <c r="X8" s="70"/>
      <c r="Y8" s="70"/>
      <c r="Z8" s="70"/>
      <c r="AA8" s="70"/>
    </row>
    <row r="9" spans="1:27" ht="16.5">
      <c r="A9" s="32" t="s">
        <v>16</v>
      </c>
      <c r="B9" s="72">
        <f>Corn!AS9</f>
        <v>14321.674000000001</v>
      </c>
      <c r="C9" s="73">
        <f>Corn!AT9</f>
        <v>13568.306</v>
      </c>
      <c r="D9" s="74">
        <f>Corn!AU9</f>
        <v>14086.699000000001</v>
      </c>
      <c r="E9" s="73">
        <f>Corn!AV9</f>
        <v>15017.788</v>
      </c>
      <c r="F9" s="74">
        <f>Corn!AW9</f>
        <v>13650.531000000001</v>
      </c>
      <c r="G9" s="75">
        <v>15341.594999999999</v>
      </c>
      <c r="H9" s="76">
        <f t="shared" si="0"/>
        <v>0</v>
      </c>
      <c r="I9" s="73">
        <f>Corn!AX9</f>
        <v>15340.52</v>
      </c>
      <c r="J9" s="77">
        <v>15146.59</v>
      </c>
      <c r="K9" s="76">
        <f t="shared" si="1"/>
        <v>46.590000000000146</v>
      </c>
      <c r="L9" s="78">
        <f>Corn!AY9</f>
        <v>14866.744000000001</v>
      </c>
      <c r="M9" s="2"/>
      <c r="N9" s="2"/>
      <c r="O9" s="70">
        <v>14340.369000000001</v>
      </c>
      <c r="P9" s="70">
        <v>13619.928</v>
      </c>
      <c r="Q9" s="71">
        <v>14111.449000000001</v>
      </c>
      <c r="R9" s="71">
        <v>15073.82</v>
      </c>
      <c r="S9" s="71">
        <v>13650.531000000001</v>
      </c>
      <c r="T9" s="71">
        <v>15341.594999999999</v>
      </c>
      <c r="U9" s="71">
        <v>15100</v>
      </c>
      <c r="V9" s="41"/>
      <c r="W9" s="70">
        <f>W8-J9</f>
        <v>-178.33812435581058</v>
      </c>
      <c r="X9" s="70"/>
      <c r="Y9" s="70"/>
      <c r="Z9" s="70"/>
      <c r="AA9" s="70"/>
    </row>
    <row r="10" spans="1:27" ht="16.5">
      <c r="A10" s="43" t="s">
        <v>17</v>
      </c>
      <c r="B10" s="79">
        <f>Corn!AS10</f>
        <v>28.001474200000004</v>
      </c>
      <c r="C10" s="80">
        <f>45-3.1</f>
        <v>41.9</v>
      </c>
      <c r="D10" s="81">
        <f>Corn!AU10</f>
        <v>24.233000000000001</v>
      </c>
      <c r="E10" s="80">
        <f>Corn!AV10</f>
        <v>24.227</v>
      </c>
      <c r="F10" s="81">
        <f>Corn!AW10</f>
        <v>38.716000000000001</v>
      </c>
      <c r="G10" s="82">
        <v>30</v>
      </c>
      <c r="H10" s="83">
        <f t="shared" si="0"/>
        <v>0</v>
      </c>
      <c r="I10" s="80">
        <f>Corn!AX10</f>
        <v>0</v>
      </c>
      <c r="J10" s="84">
        <v>25</v>
      </c>
      <c r="K10" s="83">
        <f t="shared" si="1"/>
        <v>0</v>
      </c>
      <c r="L10" s="85">
        <f>Corn!AY10</f>
        <v>30</v>
      </c>
      <c r="M10" s="2"/>
      <c r="N10" s="2"/>
      <c r="O10" s="70">
        <v>27.9593071352</v>
      </c>
      <c r="P10" s="70">
        <v>41.9</v>
      </c>
      <c r="Q10" s="71">
        <v>24.233000000000001</v>
      </c>
      <c r="R10" s="71">
        <v>24.4</v>
      </c>
      <c r="S10" s="71">
        <v>38.6</v>
      </c>
      <c r="T10" s="71">
        <v>30</v>
      </c>
      <c r="U10" s="71">
        <v>25</v>
      </c>
      <c r="V10" s="41"/>
      <c r="W10" s="70"/>
      <c r="X10" s="70"/>
      <c r="Y10" s="70"/>
      <c r="Z10" s="70"/>
      <c r="AA10" s="70"/>
    </row>
    <row r="11" spans="1:27" ht="16.5">
      <c r="A11" s="32" t="s">
        <v>18</v>
      </c>
      <c r="B11" s="72">
        <f>SUM(B8:B10)</f>
        <v>16490.0104742</v>
      </c>
      <c r="C11" s="73">
        <f>SUM(C8:C10)</f>
        <v>15830.955</v>
      </c>
      <c r="D11" s="74">
        <f>Corn!AU11</f>
        <v>16030.394</v>
      </c>
      <c r="E11" s="73">
        <f>SUM(E8:E10)</f>
        <v>16276.527000000002</v>
      </c>
      <c r="F11" s="74">
        <f>SUM(F8:F10)</f>
        <v>15066.137000000001</v>
      </c>
      <c r="G11" s="75">
        <f>G10+G9+G8</f>
        <v>16731.795999999998</v>
      </c>
      <c r="H11" s="76">
        <f t="shared" si="0"/>
        <v>0</v>
      </c>
      <c r="I11" s="73">
        <f>SUM(I8:I10)</f>
        <v>16700.721000000001</v>
      </c>
      <c r="J11" s="77">
        <f>J10+J9+J8</f>
        <v>17038.385999999999</v>
      </c>
      <c r="K11" s="76">
        <f t="shared" si="1"/>
        <v>36.590000000000146</v>
      </c>
      <c r="L11" s="78">
        <f>SUM(L8:L10)</f>
        <v>16660.144</v>
      </c>
      <c r="M11" s="2"/>
      <c r="N11" s="2"/>
      <c r="O11" s="70">
        <v>16508.663307135201</v>
      </c>
      <c r="P11" s="70">
        <v>15882.576999999999</v>
      </c>
      <c r="Q11" s="71">
        <v>16055.144</v>
      </c>
      <c r="R11" s="71">
        <v>16332.732</v>
      </c>
      <c r="S11" s="71">
        <v>15066.021000000001</v>
      </c>
      <c r="T11" s="71">
        <v>16731.795999999998</v>
      </c>
      <c r="U11" s="71">
        <v>17001.795999999998</v>
      </c>
      <c r="V11" s="70"/>
      <c r="W11" s="70"/>
      <c r="X11" s="70"/>
      <c r="Y11" s="70"/>
      <c r="Z11" s="70"/>
      <c r="AA11" s="70"/>
    </row>
    <row r="12" spans="1:27" ht="16.5">
      <c r="A12" s="62" t="s">
        <v>19</v>
      </c>
      <c r="B12" s="63">
        <f>B13+B14</f>
        <v>12200.919635542845</v>
      </c>
      <c r="C12" s="64">
        <f>C17-C16</f>
        <v>12134.493</v>
      </c>
      <c r="D12" s="65">
        <f>Corn!AU12</f>
        <v>12048.94100106089</v>
      </c>
      <c r="E12" s="64">
        <f>E17-E16-1</f>
        <v>12419.862914431224</v>
      </c>
      <c r="F12" s="65">
        <f>F13+F14</f>
        <v>12043.099433365001</v>
      </c>
      <c r="G12" s="66">
        <f>G13+G14</f>
        <v>12615</v>
      </c>
      <c r="H12" s="67">
        <f t="shared" si="0"/>
        <v>-15</v>
      </c>
      <c r="I12" s="64">
        <f>I13+I14</f>
        <v>12639.075423974402</v>
      </c>
      <c r="J12" s="68">
        <f>J13+J14</f>
        <v>12665</v>
      </c>
      <c r="K12" s="67">
        <f t="shared" si="1"/>
        <v>-15</v>
      </c>
      <c r="L12" s="69">
        <f>L13+L14</f>
        <v>12575</v>
      </c>
      <c r="M12" s="2"/>
      <c r="N12" s="2"/>
      <c r="O12" s="70">
        <v>12221.7774167344</v>
      </c>
      <c r="P12" s="70">
        <v>12186.115</v>
      </c>
      <c r="Q12" s="71">
        <v>12073.690999999999</v>
      </c>
      <c r="R12" s="71">
        <v>12484.411</v>
      </c>
      <c r="S12" s="71">
        <v>12044.72</v>
      </c>
      <c r="T12" s="71">
        <v>12630</v>
      </c>
      <c r="U12" s="71">
        <v>12680</v>
      </c>
      <c r="V12" s="70"/>
      <c r="W12" s="70"/>
      <c r="X12" s="70"/>
      <c r="Y12" s="70"/>
      <c r="Z12" s="70"/>
      <c r="AA12" s="70"/>
    </row>
    <row r="13" spans="1:27" ht="16.5">
      <c r="A13" s="32" t="s">
        <v>20</v>
      </c>
      <c r="B13" s="72">
        <f>Corn!AS13-2</f>
        <v>5404.4492355428447</v>
      </c>
      <c r="C13" s="73">
        <f>5700-100+261-34+76-4-2+1+2</f>
        <v>5900</v>
      </c>
      <c r="D13" s="74">
        <f>Corn!AU13+121</f>
        <v>5707.7860010608902</v>
      </c>
      <c r="E13" s="73">
        <f>Corn!AV13+2</f>
        <v>5665.4209144312235</v>
      </c>
      <c r="F13" s="74">
        <f>Corn!AW13+6.4</f>
        <v>5491.7204333650006</v>
      </c>
      <c r="G13" s="75">
        <v>5775</v>
      </c>
      <c r="H13" s="76">
        <f t="shared" si="0"/>
        <v>0</v>
      </c>
      <c r="I13" s="73">
        <f>Corn!AX13</f>
        <v>5795.201823974402</v>
      </c>
      <c r="J13" s="77">
        <v>5825</v>
      </c>
      <c r="K13" s="76">
        <f t="shared" si="1"/>
        <v>0</v>
      </c>
      <c r="L13" s="78">
        <f>Corn!AY13</f>
        <v>5850</v>
      </c>
      <c r="M13" s="2"/>
      <c r="N13" s="2"/>
      <c r="O13" s="70">
        <v>5429.0520167344002</v>
      </c>
      <c r="P13" s="70">
        <v>5900</v>
      </c>
      <c r="Q13" s="71">
        <v>5732.5359999999991</v>
      </c>
      <c r="R13" s="71">
        <v>5718.4110000000001</v>
      </c>
      <c r="S13" s="71">
        <v>5486.42</v>
      </c>
      <c r="T13" s="71">
        <v>5775</v>
      </c>
      <c r="U13" s="71">
        <v>5825</v>
      </c>
      <c r="V13" s="70"/>
      <c r="W13" s="70"/>
      <c r="X13" s="70"/>
      <c r="Y13" s="70"/>
      <c r="Z13" s="70"/>
      <c r="AA13" s="70"/>
    </row>
    <row r="14" spans="1:27" ht="16.5">
      <c r="A14" s="43" t="s">
        <v>21</v>
      </c>
      <c r="B14" s="79">
        <f>Corn!AS14+2</f>
        <v>6796.4704000000002</v>
      </c>
      <c r="C14" s="80">
        <f>6305-45+5+17.4+4+1+1-2</f>
        <v>6286.4</v>
      </c>
      <c r="D14" s="81">
        <f>Corn!AU14-121</f>
        <v>6341.1549999999997</v>
      </c>
      <c r="E14" s="80">
        <f>Corn!AV14-2</f>
        <v>6755.442</v>
      </c>
      <c r="F14" s="81">
        <f>Corn!AW14+0.7</f>
        <v>6551.3789999999999</v>
      </c>
      <c r="G14" s="82">
        <f>6855-15</f>
        <v>6840</v>
      </c>
      <c r="H14" s="83">
        <f t="shared" si="0"/>
        <v>-15</v>
      </c>
      <c r="I14" s="80">
        <f>Corn!AX14</f>
        <v>6843.8735999999999</v>
      </c>
      <c r="J14" s="84">
        <f>6855-15</f>
        <v>6840</v>
      </c>
      <c r="K14" s="83">
        <f t="shared" si="1"/>
        <v>-15</v>
      </c>
      <c r="L14" s="85">
        <f>Corn!AY14</f>
        <v>6725</v>
      </c>
      <c r="M14" s="2"/>
      <c r="N14" s="2"/>
      <c r="O14" s="70">
        <v>6792.7253999999994</v>
      </c>
      <c r="P14" s="70">
        <v>6286.4</v>
      </c>
      <c r="Q14" s="71">
        <v>6341.1549999999997</v>
      </c>
      <c r="R14" s="71">
        <v>6766</v>
      </c>
      <c r="S14" s="71">
        <v>6558.2999999999993</v>
      </c>
      <c r="T14" s="71">
        <v>6855</v>
      </c>
      <c r="U14" s="71">
        <v>6855</v>
      </c>
      <c r="V14" s="70"/>
      <c r="W14" s="70"/>
      <c r="X14" s="70"/>
      <c r="Y14" s="70"/>
      <c r="Z14" s="70"/>
      <c r="AA14" s="70"/>
    </row>
    <row r="15" spans="1:27" ht="16.5">
      <c r="A15" s="32" t="s">
        <v>22</v>
      </c>
      <c r="B15" s="72">
        <f>Corn!AS15+2</f>
        <v>5381.87</v>
      </c>
      <c r="C15" s="73">
        <f>4900-50+5-3+4.5</f>
        <v>4856.5</v>
      </c>
      <c r="D15" s="74">
        <f>Corn!AU15-120</f>
        <v>5023.3059999999996</v>
      </c>
      <c r="E15" s="73">
        <f>Corn!AV15-1</f>
        <v>5317.8250000000007</v>
      </c>
      <c r="F15" s="74">
        <f>Corn!AW15-7</f>
        <v>5170.1409999999996</v>
      </c>
      <c r="G15" s="75">
        <v>5450</v>
      </c>
      <c r="H15" s="76">
        <f t="shared" si="0"/>
        <v>0</v>
      </c>
      <c r="I15" s="73">
        <f>Corn!AX15</f>
        <v>5471.77</v>
      </c>
      <c r="J15" s="77">
        <v>5450</v>
      </c>
      <c r="K15" s="76">
        <f t="shared" si="1"/>
        <v>0</v>
      </c>
      <c r="L15" s="78">
        <f>Corn!AY15</f>
        <v>5325</v>
      </c>
      <c r="M15" s="2"/>
      <c r="N15" s="2"/>
      <c r="O15" s="70">
        <v>5378.12</v>
      </c>
      <c r="P15" s="70">
        <v>4856.5</v>
      </c>
      <c r="Q15" s="71">
        <v>5023.3059999999996</v>
      </c>
      <c r="R15" s="71">
        <v>5326</v>
      </c>
      <c r="S15" s="71">
        <v>5176</v>
      </c>
      <c r="T15" s="71">
        <v>5450</v>
      </c>
      <c r="U15" s="71">
        <v>5450</v>
      </c>
      <c r="V15" s="70"/>
      <c r="W15" s="70"/>
      <c r="X15" s="70"/>
      <c r="Y15" s="70"/>
      <c r="Z15" s="70"/>
      <c r="AA15" s="70"/>
    </row>
    <row r="16" spans="1:27" ht="16.5">
      <c r="A16" s="43" t="s">
        <v>23</v>
      </c>
      <c r="B16" s="79">
        <f>Corn!AS16</f>
        <v>2068.3418386571552</v>
      </c>
      <c r="C16" s="80">
        <f>1775+20-30+13-1</f>
        <v>1777</v>
      </c>
      <c r="D16" s="81">
        <f>Corn!AU16-1</f>
        <v>2745.9409989391092</v>
      </c>
      <c r="E16" s="80">
        <f>Corn!AV16</f>
        <v>2478.7740855687784</v>
      </c>
      <c r="F16" s="81">
        <f>Corn!AW16-8</f>
        <v>1661.9365666350002</v>
      </c>
      <c r="G16" s="82">
        <f>2225+25</f>
        <v>2250</v>
      </c>
      <c r="H16" s="83">
        <f t="shared" si="0"/>
        <v>25</v>
      </c>
      <c r="I16" s="80">
        <f>Corn!AX16</f>
        <v>2298.2455760256003</v>
      </c>
      <c r="J16" s="84">
        <f>2225+75</f>
        <v>2300</v>
      </c>
      <c r="K16" s="83">
        <f t="shared" si="1"/>
        <v>75</v>
      </c>
      <c r="L16" s="85">
        <f>Corn!AY16</f>
        <v>2600</v>
      </c>
      <c r="M16" s="2"/>
      <c r="N16" s="2"/>
      <c r="O16" s="70">
        <v>2066.1368904008004</v>
      </c>
      <c r="P16" s="70">
        <v>1777</v>
      </c>
      <c r="Q16" s="71">
        <v>2745.9409999999998</v>
      </c>
      <c r="R16" s="71">
        <v>2471.4</v>
      </c>
      <c r="S16" s="71">
        <v>1661.1</v>
      </c>
      <c r="T16" s="71">
        <v>2225</v>
      </c>
      <c r="U16" s="71">
        <v>2225</v>
      </c>
      <c r="V16" s="70"/>
      <c r="W16" s="70"/>
      <c r="X16" s="70"/>
      <c r="Y16" s="70"/>
      <c r="Z16" s="70"/>
      <c r="AA16" s="70"/>
    </row>
    <row r="17" spans="1:27" ht="16.5">
      <c r="A17" s="32" t="s">
        <v>24</v>
      </c>
      <c r="B17" s="72">
        <f>B16+B12</f>
        <v>14269.261474200001</v>
      </c>
      <c r="C17" s="73">
        <f>C11-C18</f>
        <v>13911.493</v>
      </c>
      <c r="D17" s="74">
        <f>Corn!AU17</f>
        <v>14795.882</v>
      </c>
      <c r="E17" s="73">
        <f>E11-E18</f>
        <v>14899.637000000002</v>
      </c>
      <c r="F17" s="74">
        <f>F16+F12</f>
        <v>13705.036000000002</v>
      </c>
      <c r="G17" s="75">
        <f>G16+G12</f>
        <v>14865</v>
      </c>
      <c r="H17" s="76">
        <f t="shared" si="0"/>
        <v>10</v>
      </c>
      <c r="I17" s="73">
        <f>I16+I12</f>
        <v>14937.321000000002</v>
      </c>
      <c r="J17" s="77">
        <f>J16+J12</f>
        <v>14965</v>
      </c>
      <c r="K17" s="76">
        <f t="shared" si="1"/>
        <v>60</v>
      </c>
      <c r="L17" s="78">
        <f>L16+L12</f>
        <v>15175</v>
      </c>
      <c r="M17" s="2"/>
      <c r="N17" s="2"/>
      <c r="O17" s="70">
        <v>14287.914307135201</v>
      </c>
      <c r="P17" s="70">
        <v>13963.115</v>
      </c>
      <c r="Q17" s="71">
        <v>14820.632</v>
      </c>
      <c r="R17" s="71">
        <v>14955.811</v>
      </c>
      <c r="S17" s="71">
        <v>13705.82</v>
      </c>
      <c r="T17" s="71">
        <v>14855</v>
      </c>
      <c r="U17" s="71">
        <v>14905</v>
      </c>
      <c r="V17" s="70"/>
      <c r="W17" s="70"/>
      <c r="X17" s="70"/>
      <c r="Y17" s="70"/>
      <c r="Z17" s="70"/>
      <c r="AA17" s="70"/>
    </row>
    <row r="18" spans="1:27" ht="16.5">
      <c r="A18" s="62" t="s">
        <v>25</v>
      </c>
      <c r="B18" s="63">
        <f>B11-B17</f>
        <v>2220.7489999999998</v>
      </c>
      <c r="C18" s="64">
        <f>Corn!AT18</f>
        <v>1919.462</v>
      </c>
      <c r="D18" s="65">
        <f>Corn!AU18</f>
        <v>1234.5119999999999</v>
      </c>
      <c r="E18" s="64">
        <f>Corn!AV18</f>
        <v>1376.89</v>
      </c>
      <c r="F18" s="65">
        <f>Corn!AW18</f>
        <v>1360.201</v>
      </c>
      <c r="G18" s="66">
        <f>G11-G17</f>
        <v>1866.7959999999985</v>
      </c>
      <c r="H18" s="67">
        <f t="shared" si="0"/>
        <v>-10</v>
      </c>
      <c r="I18" s="64">
        <f>I11-I17</f>
        <v>1763.3999999999996</v>
      </c>
      <c r="J18" s="68">
        <f>J11-J17</f>
        <v>2073.3859999999986</v>
      </c>
      <c r="K18" s="67">
        <f t="shared" si="1"/>
        <v>-23.409999999999854</v>
      </c>
      <c r="L18" s="69">
        <f>L11-L17</f>
        <v>1485.1440000000002</v>
      </c>
      <c r="M18" s="2"/>
      <c r="N18" s="2"/>
      <c r="O18" s="70">
        <v>2220.7489999999998</v>
      </c>
      <c r="P18" s="70">
        <v>1919.462</v>
      </c>
      <c r="Q18" s="71">
        <v>1234.5119999999999</v>
      </c>
      <c r="R18" s="71">
        <v>1376.921</v>
      </c>
      <c r="S18" s="71">
        <v>1360.201</v>
      </c>
      <c r="T18" s="71">
        <v>1876.7959999999985</v>
      </c>
      <c r="U18" s="71">
        <v>2096.7959999999985</v>
      </c>
    </row>
    <row r="19" spans="1:27" ht="16.5">
      <c r="A19" s="32" t="s">
        <v>26</v>
      </c>
      <c r="B19" s="86">
        <f t="shared" ref="B19:G19" si="2">B18/B17</f>
        <v>0.15563167049782478</v>
      </c>
      <c r="C19" s="87">
        <f t="shared" si="2"/>
        <v>0.13797670746051482</v>
      </c>
      <c r="D19" s="88">
        <f t="shared" si="2"/>
        <v>8.3436188528673044E-2</v>
      </c>
      <c r="E19" s="87">
        <f t="shared" si="2"/>
        <v>9.2410976186869512E-2</v>
      </c>
      <c r="F19" s="88">
        <f t="shared" si="2"/>
        <v>9.9248261733861906E-2</v>
      </c>
      <c r="G19" s="89">
        <f t="shared" si="2"/>
        <v>0.1255833165153043</v>
      </c>
      <c r="H19" s="90">
        <f t="shared" si="0"/>
        <v>-7.5771344093927828E-4</v>
      </c>
      <c r="I19" s="87">
        <f>I18/I17</f>
        <v>0.11805329750897095</v>
      </c>
      <c r="J19" s="91">
        <f>J18/J17</f>
        <v>0.1385490143668559</v>
      </c>
      <c r="K19" s="90">
        <f t="shared" si="1"/>
        <v>-2.1283422248917216E-3</v>
      </c>
      <c r="L19" s="92">
        <f>L18/L17</f>
        <v>9.7867808896210884E-2</v>
      </c>
      <c r="M19" s="2"/>
      <c r="N19" s="2"/>
      <c r="O19" s="93">
        <v>0.15542849377889859</v>
      </c>
      <c r="P19" s="93">
        <v>0.13746660397769409</v>
      </c>
      <c r="Q19" s="93">
        <v>8.3296852657835374E-2</v>
      </c>
      <c r="R19" s="93">
        <v>9.2065953494598188E-2</v>
      </c>
      <c r="S19" s="93">
        <v>9.9242584537079875E-2</v>
      </c>
      <c r="T19" s="93">
        <v>0.12634102995624358</v>
      </c>
      <c r="U19" s="93">
        <v>0.14067735659174763</v>
      </c>
    </row>
    <row r="20" spans="1:27" ht="17.25" thickBot="1">
      <c r="A20" s="43" t="s">
        <v>27</v>
      </c>
      <c r="B20" s="94">
        <f>Corn!AS21-0.04</f>
        <v>3.5705399999999998</v>
      </c>
      <c r="C20" s="95">
        <f>3.6-0.04</f>
        <v>3.56</v>
      </c>
      <c r="D20" s="96">
        <f>Corn!AU21</f>
        <v>4.52677</v>
      </c>
      <c r="E20" s="95">
        <f>Corn!AV21</f>
        <v>5.9999600000000006</v>
      </c>
      <c r="F20" s="96">
        <f>Corn!AW21-0.01</f>
        <v>6.5360099999999992</v>
      </c>
      <c r="G20" s="97">
        <v>4.6500000000000004</v>
      </c>
      <c r="H20" s="98">
        <f t="shared" si="0"/>
        <v>0</v>
      </c>
      <c r="I20" s="95">
        <f>Corn!AX21</f>
        <v>4.6083290984207084</v>
      </c>
      <c r="J20" s="99">
        <f>4.3-0.1</f>
        <v>4.2</v>
      </c>
      <c r="K20" s="98">
        <f t="shared" si="1"/>
        <v>-9.9999999999999645E-2</v>
      </c>
      <c r="L20" s="100">
        <f>Corn!AY21</f>
        <v>4.45</v>
      </c>
      <c r="M20" s="2"/>
      <c r="N20" s="2"/>
      <c r="O20" s="101">
        <v>3.6575000000000002</v>
      </c>
      <c r="P20" s="101">
        <v>3.56</v>
      </c>
      <c r="Q20" s="102">
        <v>4.52677</v>
      </c>
      <c r="R20" s="102">
        <v>6</v>
      </c>
      <c r="S20" s="102">
        <v>6.5400000000000009</v>
      </c>
      <c r="T20" s="102">
        <v>4.6500000000000004</v>
      </c>
      <c r="U20" s="102">
        <v>4.3</v>
      </c>
    </row>
    <row r="21" spans="1:27">
      <c r="A21" s="12"/>
      <c r="B21" s="12"/>
      <c r="C21" s="12"/>
      <c r="D21" s="12"/>
      <c r="E21" s="12"/>
      <c r="F21" s="2"/>
      <c r="G21" s="2"/>
      <c r="H21" s="2"/>
      <c r="I21" s="2"/>
      <c r="J21" s="2"/>
      <c r="K21" s="2"/>
      <c r="L21" s="2"/>
      <c r="M21" s="2"/>
      <c r="N21" s="2"/>
    </row>
    <row r="22" spans="1:27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27" ht="16.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S23" s="103" t="s">
        <v>12</v>
      </c>
    </row>
    <row r="24" spans="1:27" ht="16.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S24" s="104" t="s">
        <v>13</v>
      </c>
    </row>
    <row r="25" spans="1:27" ht="16.5">
      <c r="S25" s="103" t="s">
        <v>14</v>
      </c>
    </row>
    <row r="26" spans="1:27" ht="16.5">
      <c r="C26" s="71"/>
      <c r="S26" s="105" t="s">
        <v>15</v>
      </c>
    </row>
    <row r="27" spans="1:27" ht="16.5">
      <c r="S27" s="103" t="s">
        <v>16</v>
      </c>
    </row>
    <row r="28" spans="1:27" ht="16.5">
      <c r="S28" s="104" t="s">
        <v>17</v>
      </c>
    </row>
    <row r="29" spans="1:27" ht="16.5">
      <c r="S29" s="103" t="s">
        <v>18</v>
      </c>
    </row>
    <row r="30" spans="1:27" ht="16.5">
      <c r="S30" s="105" t="s">
        <v>19</v>
      </c>
    </row>
    <row r="31" spans="1:27" ht="16.5">
      <c r="S31" s="103" t="s">
        <v>20</v>
      </c>
    </row>
    <row r="32" spans="1:27" ht="16.5">
      <c r="S32" s="104" t="s">
        <v>21</v>
      </c>
    </row>
    <row r="33" spans="19:19" ht="16.5">
      <c r="S33" s="103" t="s">
        <v>22</v>
      </c>
    </row>
    <row r="34" spans="19:19" ht="16.5">
      <c r="S34" s="104" t="s">
        <v>23</v>
      </c>
    </row>
    <row r="35" spans="19:19" ht="16.5">
      <c r="S35" s="103" t="s">
        <v>24</v>
      </c>
    </row>
    <row r="36" spans="19:19" ht="16.5">
      <c r="S36" s="105" t="s">
        <v>25</v>
      </c>
    </row>
    <row r="37" spans="19:19" ht="16.5">
      <c r="S37" s="103" t="s">
        <v>26</v>
      </c>
    </row>
  </sheetData>
  <mergeCells count="13">
    <mergeCell ref="J3:J4"/>
    <mergeCell ref="K3:K4"/>
    <mergeCell ref="L3:L4"/>
    <mergeCell ref="G2:I2"/>
    <mergeCell ref="J2:L2"/>
    <mergeCell ref="B3:B4"/>
    <mergeCell ref="C3:C4"/>
    <mergeCell ref="D3:D4"/>
    <mergeCell ref="E3:E4"/>
    <mergeCell ref="F3:F4"/>
    <mergeCell ref="G3:G4"/>
    <mergeCell ref="H3:H4"/>
    <mergeCell ref="I3:I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97B32-F2B0-4A17-A271-62E0AF72C592}">
  <dimension ref="A1:T50"/>
  <sheetViews>
    <sheetView workbookViewId="0">
      <selection activeCell="I16" sqref="I16"/>
    </sheetView>
  </sheetViews>
  <sheetFormatPr defaultRowHeight="12.75"/>
  <cols>
    <col min="1" max="1" width="16.6640625" bestFit="1" customWidth="1"/>
    <col min="2" max="12" width="18.33203125" customWidth="1"/>
    <col min="13" max="17" width="16.6640625" customWidth="1"/>
  </cols>
  <sheetData>
    <row r="1" spans="1:20" ht="51">
      <c r="A1" s="106" t="str">
        <f>'USDA Comp'!E2</f>
        <v>21/22</v>
      </c>
      <c r="B1" s="107" t="s">
        <v>6</v>
      </c>
      <c r="C1" s="107" t="s">
        <v>28</v>
      </c>
      <c r="D1" s="107" t="s">
        <v>29</v>
      </c>
      <c r="E1" s="107" t="s">
        <v>30</v>
      </c>
      <c r="F1" s="107" t="s">
        <v>31</v>
      </c>
      <c r="G1" s="107" t="s">
        <v>32</v>
      </c>
      <c r="H1" s="107" t="s">
        <v>33</v>
      </c>
      <c r="I1" s="107" t="s">
        <v>34</v>
      </c>
      <c r="J1" s="107" t="s">
        <v>35</v>
      </c>
      <c r="K1" s="107" t="s">
        <v>36</v>
      </c>
      <c r="L1" s="107" t="s">
        <v>37</v>
      </c>
      <c r="M1" s="107" t="s">
        <v>38</v>
      </c>
      <c r="N1" s="107" t="s">
        <v>39</v>
      </c>
    </row>
    <row r="2" spans="1:20">
      <c r="A2" t="s">
        <v>14</v>
      </c>
      <c r="B2" s="108" t="e">
        <f>'USDA Comp'!#REF!</f>
        <v>#REF!</v>
      </c>
      <c r="C2" s="108">
        <f>'USDA Comp'!E7</f>
        <v>176.70480538428956</v>
      </c>
      <c r="D2" s="108">
        <f>MAX(Corn!P6:AU6)</f>
        <v>176.58500235697966</v>
      </c>
      <c r="E2" s="108">
        <f>D2</f>
        <v>176.58500235697966</v>
      </c>
      <c r="F2" s="108">
        <f>E2</f>
        <v>176.58500235697966</v>
      </c>
      <c r="G2" s="108" t="e">
        <f>B2*1.01</f>
        <v>#REF!</v>
      </c>
      <c r="H2" s="108" t="e">
        <f>B2*1.02</f>
        <v>#REF!</v>
      </c>
      <c r="I2" s="108" t="e">
        <f>B2*1.025</f>
        <v>#REF!</v>
      </c>
      <c r="J2" s="108" t="e">
        <f>B2*0.99</f>
        <v>#REF!</v>
      </c>
      <c r="K2" s="108" t="e">
        <f>B2*0.98</f>
        <v>#REF!</v>
      </c>
      <c r="L2" s="108" t="e">
        <f>B2*0.975</f>
        <v>#REF!</v>
      </c>
      <c r="M2" s="108" t="e">
        <f>B2</f>
        <v>#REF!</v>
      </c>
      <c r="N2" s="108" t="e">
        <f>M2</f>
        <v>#REF!</v>
      </c>
      <c r="O2" s="109"/>
      <c r="P2" s="109"/>
      <c r="Q2" s="109"/>
      <c r="R2" s="109"/>
      <c r="S2" s="109"/>
      <c r="T2" s="109"/>
    </row>
    <row r="3" spans="1:20">
      <c r="A3" t="s">
        <v>40</v>
      </c>
      <c r="B3" s="108" t="e">
        <f>'USDA Comp'!#REF!</f>
        <v>#REF!</v>
      </c>
      <c r="C3" s="108">
        <f>'USDA Comp'!E6</f>
        <v>84.988</v>
      </c>
      <c r="D3" s="108">
        <f>C3</f>
        <v>84.988</v>
      </c>
      <c r="E3" s="108">
        <f>D3</f>
        <v>84.988</v>
      </c>
      <c r="F3" s="108">
        <f>E3</f>
        <v>84.988</v>
      </c>
      <c r="G3" s="108">
        <f>F3</f>
        <v>84.988</v>
      </c>
      <c r="H3" s="108">
        <f t="shared" ref="H3:L3" si="0">G3</f>
        <v>84.988</v>
      </c>
      <c r="I3" s="108">
        <f t="shared" si="0"/>
        <v>84.988</v>
      </c>
      <c r="J3" s="108">
        <f t="shared" si="0"/>
        <v>84.988</v>
      </c>
      <c r="K3" s="108">
        <f t="shared" si="0"/>
        <v>84.988</v>
      </c>
      <c r="L3" s="108">
        <f t="shared" si="0"/>
        <v>84.988</v>
      </c>
      <c r="M3" s="108" t="e">
        <f>B3</f>
        <v>#REF!</v>
      </c>
      <c r="N3" s="108" t="e">
        <f>M3</f>
        <v>#REF!</v>
      </c>
      <c r="O3" s="109"/>
      <c r="P3" s="109"/>
      <c r="Q3" s="109"/>
      <c r="R3" s="109"/>
      <c r="S3" s="109"/>
      <c r="T3" s="109"/>
    </row>
    <row r="4" spans="1:20">
      <c r="A4" t="s">
        <v>16</v>
      </c>
      <c r="B4" s="110" t="e">
        <f>B3*B2</f>
        <v>#REF!</v>
      </c>
      <c r="C4" s="110">
        <f>C3*C2</f>
        <v>15017.788</v>
      </c>
      <c r="D4" s="110">
        <f>D3*D2</f>
        <v>15007.606180314988</v>
      </c>
      <c r="E4" s="110">
        <f>E3*E2</f>
        <v>15007.606180314988</v>
      </c>
      <c r="F4" s="110">
        <f>F3*F2</f>
        <v>15007.606180314988</v>
      </c>
      <c r="G4" s="110" t="e">
        <f t="shared" ref="G4:M4" si="1">G3*G2</f>
        <v>#REF!</v>
      </c>
      <c r="H4" s="110" t="e">
        <f t="shared" si="1"/>
        <v>#REF!</v>
      </c>
      <c r="I4" s="110" t="e">
        <f t="shared" si="1"/>
        <v>#REF!</v>
      </c>
      <c r="J4" s="110" t="e">
        <f t="shared" si="1"/>
        <v>#REF!</v>
      </c>
      <c r="K4" s="110" t="e">
        <f t="shared" si="1"/>
        <v>#REF!</v>
      </c>
      <c r="L4" s="110" t="e">
        <f t="shared" si="1"/>
        <v>#REF!</v>
      </c>
      <c r="M4" s="110" t="e">
        <f t="shared" si="1"/>
        <v>#REF!</v>
      </c>
      <c r="N4" s="110" t="e">
        <f>M4</f>
        <v>#REF!</v>
      </c>
    </row>
    <row r="5" spans="1:20">
      <c r="A5" t="s">
        <v>17</v>
      </c>
      <c r="B5" s="110" t="e">
        <f>'USDA Comp'!#REF!</f>
        <v>#REF!</v>
      </c>
      <c r="C5" s="110">
        <f>'USDA Comp'!E10</f>
        <v>24.227</v>
      </c>
      <c r="D5" s="110" t="e">
        <f>B5</f>
        <v>#REF!</v>
      </c>
      <c r="E5" s="110">
        <f>C5</f>
        <v>24.227</v>
      </c>
      <c r="F5" s="110">
        <f>E5</f>
        <v>24.227</v>
      </c>
      <c r="G5" s="110">
        <v>25</v>
      </c>
      <c r="H5" s="110">
        <v>25</v>
      </c>
      <c r="I5" s="110">
        <v>25</v>
      </c>
      <c r="J5" s="110">
        <v>30</v>
      </c>
      <c r="K5" s="110">
        <v>35</v>
      </c>
      <c r="L5" s="110">
        <v>40</v>
      </c>
      <c r="M5" s="110" t="e">
        <f>B5</f>
        <v>#REF!</v>
      </c>
      <c r="N5" s="110" t="e">
        <f>M5</f>
        <v>#REF!</v>
      </c>
    </row>
    <row r="6" spans="1:20">
      <c r="A6" t="s">
        <v>41</v>
      </c>
      <c r="B6" s="110" t="e">
        <f>B5+B4+'USDA Comp'!D18</f>
        <v>#REF!</v>
      </c>
      <c r="C6" s="110" t="e">
        <f>C5+C4+'USDA Comp'!#REF!</f>
        <v>#REF!</v>
      </c>
      <c r="D6" s="110" t="e">
        <f>D5+D4+'USDA Comp'!#REF!</f>
        <v>#REF!</v>
      </c>
      <c r="E6" s="110" t="e">
        <f>E5+E4+'USDA Comp'!#REF!</f>
        <v>#REF!</v>
      </c>
      <c r="F6" s="110" t="e">
        <f>F5+F4+'USDA Comp'!#REF!</f>
        <v>#REF!</v>
      </c>
      <c r="G6" s="110" t="e">
        <f>G5+G4+'USDA Comp'!#REF!</f>
        <v>#REF!</v>
      </c>
      <c r="H6" s="110" t="e">
        <f>H5+H4+'USDA Comp'!#REF!</f>
        <v>#REF!</v>
      </c>
      <c r="I6" s="110" t="e">
        <f>I5+I4+'USDA Comp'!#REF!</f>
        <v>#REF!</v>
      </c>
      <c r="J6" s="110" t="e">
        <f>J5+J4+'USDA Comp'!#REF!</f>
        <v>#REF!</v>
      </c>
      <c r="K6" s="110" t="e">
        <f>K5+K4+'USDA Comp'!#REF!</f>
        <v>#REF!</v>
      </c>
      <c r="L6" s="110" t="e">
        <f>L5+L4+'USDA Comp'!#REF!</f>
        <v>#REF!</v>
      </c>
      <c r="M6" s="110" t="e">
        <f>M5+M4+'USDA Comp'!$D$18</f>
        <v>#REF!</v>
      </c>
      <c r="N6" s="110" t="e">
        <f>N5+N4+'USDA Comp'!$D$18</f>
        <v>#REF!</v>
      </c>
    </row>
    <row r="7" spans="1:20">
      <c r="A7" t="s">
        <v>19</v>
      </c>
      <c r="B7" s="110" t="e">
        <f>B8+B9</f>
        <v>#REF!</v>
      </c>
      <c r="C7" s="110">
        <f>C8+C9</f>
        <v>12420.862914431224</v>
      </c>
      <c r="D7" s="110" t="e">
        <f>D8+D9</f>
        <v>#REF!</v>
      </c>
      <c r="E7" s="110">
        <f>E8+E9</f>
        <v>12420.862914431224</v>
      </c>
      <c r="F7" s="110">
        <f>F8+F9</f>
        <v>12425</v>
      </c>
      <c r="G7" s="110">
        <f t="shared" ref="G7:N7" si="2">G8+G9</f>
        <v>12500</v>
      </c>
      <c r="H7" s="110">
        <f t="shared" si="2"/>
        <v>12500</v>
      </c>
      <c r="I7" s="110">
        <f t="shared" si="2"/>
        <v>12525</v>
      </c>
      <c r="J7" s="110">
        <f t="shared" si="2"/>
        <v>12425</v>
      </c>
      <c r="K7" s="110">
        <f t="shared" si="2"/>
        <v>12425</v>
      </c>
      <c r="L7" s="110">
        <f t="shared" si="2"/>
        <v>12425</v>
      </c>
      <c r="M7" s="110">
        <f t="shared" si="2"/>
        <v>12894.558128990764</v>
      </c>
      <c r="N7" s="110">
        <f t="shared" si="2"/>
        <v>11599.792017063868</v>
      </c>
    </row>
    <row r="8" spans="1:20">
      <c r="A8" t="s">
        <v>42</v>
      </c>
      <c r="B8" s="110" t="e">
        <f>'USDA Comp'!#REF!</f>
        <v>#REF!</v>
      </c>
      <c r="C8" s="110">
        <f>'USDA Comp'!E13</f>
        <v>5665.4209144312235</v>
      </c>
      <c r="D8" s="110">
        <v>5700</v>
      </c>
      <c r="E8" s="110">
        <f>C8</f>
        <v>5665.4209144312235</v>
      </c>
      <c r="F8" s="110">
        <v>5700</v>
      </c>
      <c r="G8" s="110">
        <v>5775</v>
      </c>
      <c r="H8" s="110">
        <v>5775</v>
      </c>
      <c r="I8" s="110">
        <v>5800</v>
      </c>
      <c r="J8" s="110">
        <v>5700</v>
      </c>
      <c r="K8" s="110">
        <v>5700</v>
      </c>
      <c r="L8" s="110">
        <v>5700</v>
      </c>
      <c r="M8" s="110">
        <f>MAX(Corn!AQ13:AU13)</f>
        <v>5847.1635289907626</v>
      </c>
      <c r="N8" s="110">
        <f>MIN(Corn!AQ13:AU13)</f>
        <v>5313.9540170638675</v>
      </c>
    </row>
    <row r="9" spans="1:20">
      <c r="A9" t="s">
        <v>43</v>
      </c>
      <c r="B9" s="110" t="e">
        <f>'USDA Comp'!#REF!</f>
        <v>#REF!</v>
      </c>
      <c r="C9" s="110">
        <f>'USDA Comp'!E14</f>
        <v>6755.442</v>
      </c>
      <c r="D9" s="110" t="e">
        <f>B9</f>
        <v>#REF!</v>
      </c>
      <c r="E9" s="110">
        <f>C9</f>
        <v>6755.442</v>
      </c>
      <c r="F9" s="110">
        <f>F10+1400</f>
        <v>6725</v>
      </c>
      <c r="G9" s="110">
        <f>G10+1400</f>
        <v>6725</v>
      </c>
      <c r="H9" s="110">
        <f t="shared" ref="H9:L9" si="3">H10+1400</f>
        <v>6725</v>
      </c>
      <c r="I9" s="110">
        <f t="shared" si="3"/>
        <v>6725</v>
      </c>
      <c r="J9" s="110">
        <f t="shared" si="3"/>
        <v>6725</v>
      </c>
      <c r="K9" s="110">
        <f t="shared" si="3"/>
        <v>6725</v>
      </c>
      <c r="L9" s="110">
        <f t="shared" si="3"/>
        <v>6725</v>
      </c>
      <c r="M9" s="110">
        <f>MAX(Corn!AQ14:AU14)</f>
        <v>7047.3946000000005</v>
      </c>
      <c r="N9" s="110">
        <f>MIN(Corn!AQ14:AU14)</f>
        <v>6285.8379999999997</v>
      </c>
    </row>
    <row r="10" spans="1:20">
      <c r="A10" t="s">
        <v>44</v>
      </c>
      <c r="B10" s="110" t="e">
        <f>'USDA Comp'!#REF!</f>
        <v>#REF!</v>
      </c>
      <c r="C10" s="110">
        <f>'USDA Comp'!E15</f>
        <v>5317.8250000000007</v>
      </c>
      <c r="D10" s="110">
        <v>5200</v>
      </c>
      <c r="E10" s="110">
        <f>C10</f>
        <v>5317.8250000000007</v>
      </c>
      <c r="F10" s="110">
        <v>5325</v>
      </c>
      <c r="G10" s="110">
        <v>5325</v>
      </c>
      <c r="H10" s="110">
        <v>5325</v>
      </c>
      <c r="I10" s="110">
        <v>5325</v>
      </c>
      <c r="J10" s="110">
        <v>5325</v>
      </c>
      <c r="K10" s="110">
        <v>5325</v>
      </c>
      <c r="L10" s="110">
        <v>5325</v>
      </c>
      <c r="M10" s="110">
        <f>MAX(Corn!AQ15:AU15)</f>
        <v>5595.4219999999996</v>
      </c>
      <c r="N10" s="110">
        <f>MIN(Corn!AQ15:AU15)</f>
        <v>4856.4530000000004</v>
      </c>
    </row>
    <row r="11" spans="1:20">
      <c r="A11" t="s">
        <v>23</v>
      </c>
      <c r="B11" s="110" t="e">
        <f>'USDA Comp'!#REF!</f>
        <v>#REF!</v>
      </c>
      <c r="C11" s="110">
        <f>'USDA Comp'!E16</f>
        <v>2478.7740855687784</v>
      </c>
      <c r="D11" s="110">
        <v>2450</v>
      </c>
      <c r="E11" s="110">
        <f>C11</f>
        <v>2478.7740855687784</v>
      </c>
      <c r="F11" s="110">
        <v>2450</v>
      </c>
      <c r="G11" s="110">
        <v>2600</v>
      </c>
      <c r="H11" s="110">
        <v>2700</v>
      </c>
      <c r="I11" s="110">
        <v>2800</v>
      </c>
      <c r="J11" s="110">
        <v>2500</v>
      </c>
      <c r="K11" s="110">
        <v>2400</v>
      </c>
      <c r="L11" s="110">
        <v>2300</v>
      </c>
      <c r="M11" s="110">
        <f>MAX(Corn!AQ16:AU16)</f>
        <v>2746.9409989391092</v>
      </c>
      <c r="N11" s="110">
        <f>MIN(Corn!AQ16:AU16)</f>
        <v>1778.476471009239</v>
      </c>
    </row>
    <row r="12" spans="1:20">
      <c r="A12" t="s">
        <v>45</v>
      </c>
      <c r="B12" s="110" t="e">
        <f>B11+B7</f>
        <v>#REF!</v>
      </c>
      <c r="C12" s="110">
        <f>C11+C7</f>
        <v>14899.637000000002</v>
      </c>
      <c r="D12" s="110" t="e">
        <f>D11+D7</f>
        <v>#REF!</v>
      </c>
      <c r="E12" s="110">
        <f>E11+E7</f>
        <v>14899.637000000002</v>
      </c>
      <c r="F12" s="110">
        <f>F11+F7</f>
        <v>14875</v>
      </c>
      <c r="G12" s="110">
        <f t="shared" ref="G12:L12" si="4">G11+G7</f>
        <v>15100</v>
      </c>
      <c r="H12" s="110">
        <f t="shared" si="4"/>
        <v>15200</v>
      </c>
      <c r="I12" s="110">
        <f t="shared" si="4"/>
        <v>15325</v>
      </c>
      <c r="J12" s="110">
        <f t="shared" si="4"/>
        <v>14925</v>
      </c>
      <c r="K12" s="110">
        <f t="shared" si="4"/>
        <v>14825</v>
      </c>
      <c r="L12" s="110">
        <f t="shared" si="4"/>
        <v>14725</v>
      </c>
      <c r="M12" s="110">
        <f>M11+M7</f>
        <v>15641.499127929874</v>
      </c>
      <c r="N12" s="110">
        <f>N11+N7</f>
        <v>13378.268488073107</v>
      </c>
    </row>
    <row r="13" spans="1:20">
      <c r="A13" t="s">
        <v>46</v>
      </c>
      <c r="B13" s="110" t="e">
        <f>B6-B12</f>
        <v>#REF!</v>
      </c>
      <c r="C13" s="110" t="e">
        <f>C6-C12</f>
        <v>#REF!</v>
      </c>
      <c r="D13" s="110" t="e">
        <f>D6-D12</f>
        <v>#REF!</v>
      </c>
      <c r="E13" s="110" t="e">
        <f>E6-E12</f>
        <v>#REF!</v>
      </c>
      <c r="F13" s="110" t="e">
        <f>F6-F12</f>
        <v>#REF!</v>
      </c>
      <c r="G13" s="110" t="e">
        <f t="shared" ref="G13:L13" si="5">G6-G12</f>
        <v>#REF!</v>
      </c>
      <c r="H13" s="110" t="e">
        <f t="shared" si="5"/>
        <v>#REF!</v>
      </c>
      <c r="I13" s="110" t="e">
        <f t="shared" si="5"/>
        <v>#REF!</v>
      </c>
      <c r="J13" s="110" t="e">
        <f t="shared" si="5"/>
        <v>#REF!</v>
      </c>
      <c r="K13" s="110" t="e">
        <f t="shared" si="5"/>
        <v>#REF!</v>
      </c>
      <c r="L13" s="110" t="e">
        <f t="shared" si="5"/>
        <v>#REF!</v>
      </c>
      <c r="M13" s="110" t="e">
        <f>M6-M12</f>
        <v>#REF!</v>
      </c>
      <c r="N13" s="110" t="e">
        <f>N6-N12</f>
        <v>#REF!</v>
      </c>
    </row>
    <row r="14" spans="1:20">
      <c r="A14" t="s">
        <v>47</v>
      </c>
      <c r="B14" s="111" t="e">
        <f>B13/B12</f>
        <v>#REF!</v>
      </c>
      <c r="C14" s="111" t="e">
        <f t="shared" ref="C14:N14" si="6">C13/C12</f>
        <v>#REF!</v>
      </c>
      <c r="D14" s="111" t="e">
        <f t="shared" si="6"/>
        <v>#REF!</v>
      </c>
      <c r="E14" s="111" t="e">
        <f t="shared" si="6"/>
        <v>#REF!</v>
      </c>
      <c r="F14" s="111" t="e">
        <f t="shared" si="6"/>
        <v>#REF!</v>
      </c>
      <c r="G14" s="111" t="e">
        <f t="shared" si="6"/>
        <v>#REF!</v>
      </c>
      <c r="H14" s="111" t="e">
        <f t="shared" si="6"/>
        <v>#REF!</v>
      </c>
      <c r="I14" s="111" t="e">
        <f t="shared" si="6"/>
        <v>#REF!</v>
      </c>
      <c r="J14" s="111" t="e">
        <f t="shared" si="6"/>
        <v>#REF!</v>
      </c>
      <c r="K14" s="111" t="e">
        <f t="shared" si="6"/>
        <v>#REF!</v>
      </c>
      <c r="L14" s="111" t="e">
        <f t="shared" si="6"/>
        <v>#REF!</v>
      </c>
      <c r="M14" s="111" t="e">
        <f t="shared" si="6"/>
        <v>#REF!</v>
      </c>
      <c r="N14" s="111" t="e">
        <f t="shared" si="6"/>
        <v>#REF!</v>
      </c>
    </row>
    <row r="15" spans="1:20">
      <c r="A15" t="s">
        <v>48</v>
      </c>
      <c r="B15" s="112" t="e">
        <f>-3.962*LN(B14)-3.9799</f>
        <v>#REF!</v>
      </c>
      <c r="C15" s="112" t="e">
        <f t="shared" ref="C15:N15" si="7">-3.962*LN(C14)-3.9799</f>
        <v>#REF!</v>
      </c>
      <c r="D15" s="112" t="e">
        <f t="shared" si="7"/>
        <v>#REF!</v>
      </c>
      <c r="E15" s="112" t="e">
        <f t="shared" si="7"/>
        <v>#REF!</v>
      </c>
      <c r="F15" s="112" t="e">
        <f t="shared" si="7"/>
        <v>#REF!</v>
      </c>
      <c r="G15" s="112" t="e">
        <f t="shared" si="7"/>
        <v>#REF!</v>
      </c>
      <c r="H15" s="112" t="e">
        <f t="shared" si="7"/>
        <v>#REF!</v>
      </c>
      <c r="I15" s="112" t="e">
        <f t="shared" si="7"/>
        <v>#REF!</v>
      </c>
      <c r="J15" s="112" t="e">
        <f t="shared" si="7"/>
        <v>#REF!</v>
      </c>
      <c r="K15" s="112" t="e">
        <f t="shared" si="7"/>
        <v>#REF!</v>
      </c>
      <c r="L15" s="112" t="e">
        <f t="shared" si="7"/>
        <v>#REF!</v>
      </c>
      <c r="M15" s="112" t="e">
        <f t="shared" si="7"/>
        <v>#REF!</v>
      </c>
      <c r="N15" s="112" t="e">
        <f t="shared" si="7"/>
        <v>#REF!</v>
      </c>
    </row>
    <row r="16" spans="1:20">
      <c r="A16" t="s">
        <v>49</v>
      </c>
      <c r="B16" s="110" t="e">
        <f>B10*2.8</f>
        <v>#REF!</v>
      </c>
      <c r="C16" s="110">
        <f>C10*2.8</f>
        <v>14889.910000000002</v>
      </c>
      <c r="D16" s="110">
        <f t="shared" ref="D16:N16" si="8">D10*2.8</f>
        <v>14559.999999999998</v>
      </c>
      <c r="E16" s="110">
        <f t="shared" si="8"/>
        <v>14889.910000000002</v>
      </c>
      <c r="F16" s="110">
        <f t="shared" si="8"/>
        <v>14909.999999999998</v>
      </c>
      <c r="G16" s="110">
        <f t="shared" si="8"/>
        <v>14909.999999999998</v>
      </c>
      <c r="H16" s="110">
        <f t="shared" si="8"/>
        <v>14909.999999999998</v>
      </c>
      <c r="I16" s="110">
        <f t="shared" si="8"/>
        <v>14909.999999999998</v>
      </c>
      <c r="J16" s="110">
        <f t="shared" si="8"/>
        <v>14909.999999999998</v>
      </c>
      <c r="K16" s="110">
        <f t="shared" si="8"/>
        <v>14909.999999999998</v>
      </c>
      <c r="L16" s="110">
        <f t="shared" si="8"/>
        <v>14909.999999999998</v>
      </c>
      <c r="M16" s="110">
        <f t="shared" si="8"/>
        <v>15667.181599999998</v>
      </c>
      <c r="N16" s="110">
        <f t="shared" si="8"/>
        <v>13598.0684</v>
      </c>
    </row>
    <row r="20" spans="1:11">
      <c r="A20" s="113"/>
      <c r="B20" s="113" t="s">
        <v>50</v>
      </c>
    </row>
    <row r="21" spans="1:11" ht="38.25" customHeight="1">
      <c r="A21" s="114" t="s">
        <v>51</v>
      </c>
      <c r="B21" s="113">
        <v>9.1</v>
      </c>
      <c r="C21" s="113">
        <v>9.5</v>
      </c>
      <c r="D21" s="113"/>
      <c r="E21" s="115" t="s">
        <v>52</v>
      </c>
      <c r="G21" s="116" t="s">
        <v>53</v>
      </c>
      <c r="H21" s="116"/>
      <c r="J21" s="116" t="s">
        <v>54</v>
      </c>
      <c r="K21" s="116"/>
    </row>
    <row r="22" spans="1:11" ht="13.5">
      <c r="A22" s="117"/>
      <c r="B22" s="118">
        <v>2021</v>
      </c>
      <c r="C22" s="118">
        <v>2022</v>
      </c>
      <c r="D22" s="119" t="s">
        <v>55</v>
      </c>
      <c r="E22" s="120">
        <f>SUM(B31:B34,C23:C30)/2.8</f>
        <v>5128.05</v>
      </c>
      <c r="F22" s="121">
        <v>2019</v>
      </c>
      <c r="G22" s="121">
        <v>2020</v>
      </c>
      <c r="H22" s="118">
        <v>2021</v>
      </c>
      <c r="I22" s="118">
        <v>2022</v>
      </c>
      <c r="J22">
        <v>2021</v>
      </c>
    </row>
    <row r="23" spans="1:11" ht="13.5">
      <c r="A23" t="s">
        <v>56</v>
      </c>
      <c r="B23" s="120">
        <f>B$21*42*0.1*31</f>
        <v>1184.82</v>
      </c>
      <c r="C23" s="120">
        <f>C$21*42*0.1*31</f>
        <v>1236.9000000000001</v>
      </c>
      <c r="D23" s="119" t="s">
        <v>50</v>
      </c>
      <c r="E23" s="120">
        <f>SUM(B30:B34,C23:C29)</f>
        <v>14306.46</v>
      </c>
      <c r="F23" s="70">
        <f>'[2]D6 Gallon Forecast'!K109/1000000</f>
        <v>14730.393612</v>
      </c>
      <c r="G23" s="70">
        <f>'[2]D6 Gallon Forecast'!L109/1000000</f>
        <v>12857.192617000001</v>
      </c>
      <c r="H23" s="70">
        <f>'[2]D6 Gallon Forecast'!M109/1000000</f>
        <v>14123.603899</v>
      </c>
      <c r="I23" s="120">
        <f>'[2]D6 Gallon Forecast'!N109/1000000</f>
        <v>14423.50383</v>
      </c>
      <c r="J23" s="71">
        <f t="shared" ref="J23:K34" si="9">H23-B23</f>
        <v>12938.783899</v>
      </c>
      <c r="K23" s="122">
        <f t="shared" si="9"/>
        <v>13186.60383</v>
      </c>
    </row>
    <row r="24" spans="1:11" ht="13.5">
      <c r="A24" t="s">
        <v>57</v>
      </c>
      <c r="B24" s="120">
        <f>B$21*42*0.1*28</f>
        <v>1070.1599999999999</v>
      </c>
      <c r="C24" s="120">
        <f>C$21*42*0.1*28</f>
        <v>1117.2000000000003</v>
      </c>
      <c r="D24" s="119"/>
      <c r="E24" s="120"/>
      <c r="F24" s="70">
        <f>'[2]D6 Gallon Forecast'!K110/1000000</f>
        <v>5.5829172237772172E-8</v>
      </c>
      <c r="G24" s="70">
        <f>'[2]D6 Gallon Forecast'!L110/1000000</f>
        <v>7.1235264762524067E-8</v>
      </c>
      <c r="H24" s="70">
        <f>'[2]D6 Gallon Forecast'!M110/1000000</f>
        <v>1.0766851467458483E-7</v>
      </c>
      <c r="I24" s="120">
        <f>'[2]D6 Gallon Forecast'!N110/1000000</f>
        <v>-6.991503667965082E-9</v>
      </c>
      <c r="J24" s="71">
        <f t="shared" si="9"/>
        <v>-1070.1599998923314</v>
      </c>
      <c r="K24" s="122">
        <f t="shared" si="9"/>
        <v>-1117.2000000069918</v>
      </c>
    </row>
    <row r="25" spans="1:11" ht="13.5">
      <c r="A25" t="s">
        <v>58</v>
      </c>
      <c r="B25" s="120">
        <f>B$21*42*0.1*31</f>
        <v>1184.82</v>
      </c>
      <c r="C25" s="120">
        <f>C$21*42*0.1*31</f>
        <v>1236.9000000000001</v>
      </c>
      <c r="D25" s="119" t="s">
        <v>59</v>
      </c>
      <c r="E25" s="120">
        <f>SUM(H31:H34,I23:I30)</f>
        <v>24068.760063993006</v>
      </c>
      <c r="F25" s="70">
        <f>'[2]D6 Gallon Forecast'!K111/1000000</f>
        <v>0</v>
      </c>
      <c r="G25" s="70">
        <f>'[2]D6 Gallon Forecast'!L111/1000000</f>
        <v>0</v>
      </c>
      <c r="H25" s="70">
        <f>'[2]D6 Gallon Forecast'!M111/1000000</f>
        <v>0</v>
      </c>
      <c r="I25" s="120">
        <f>'[2]D6 Gallon Forecast'!N111/1000000</f>
        <v>0</v>
      </c>
      <c r="J25" s="71">
        <f t="shared" si="9"/>
        <v>-1184.82</v>
      </c>
      <c r="K25" s="122">
        <f t="shared" si="9"/>
        <v>-1236.9000000000001</v>
      </c>
    </row>
    <row r="26" spans="1:11" ht="13.5">
      <c r="A26" t="s">
        <v>60</v>
      </c>
      <c r="B26" s="120">
        <f t="shared" ref="B26:C28" si="10">B$21*42*0.1*30</f>
        <v>1146.5999999999999</v>
      </c>
      <c r="C26" s="120">
        <f t="shared" si="10"/>
        <v>1197.0000000000002</v>
      </c>
      <c r="D26" s="119" t="s">
        <v>61</v>
      </c>
      <c r="E26" s="120">
        <f>E25/2.8</f>
        <v>8595.9857371403596</v>
      </c>
      <c r="F26" s="70">
        <f>'[2]D6 Gallon Forecast'!K112/1000000</f>
        <v>2.019E-3</v>
      </c>
      <c r="G26" s="70">
        <f>'[2]D6 Gallon Forecast'!L112/1000000</f>
        <v>2.0200000000000001E-3</v>
      </c>
      <c r="H26" s="70">
        <f>'[2]D6 Gallon Forecast'!M112/1000000</f>
        <v>2.0209999999999998E-3</v>
      </c>
      <c r="I26" s="120">
        <f>'[2]D6 Gallon Forecast'!N112/1000000</f>
        <v>2.0219999999999999E-3</v>
      </c>
      <c r="J26" s="71">
        <f t="shared" si="9"/>
        <v>-1146.5979789999999</v>
      </c>
      <c r="K26" s="122">
        <f t="shared" si="9"/>
        <v>-1196.9979780000003</v>
      </c>
    </row>
    <row r="27" spans="1:11">
      <c r="A27" t="s">
        <v>62</v>
      </c>
      <c r="B27" s="120">
        <f>B$21*42*0.1*31</f>
        <v>1184.82</v>
      </c>
      <c r="C27" s="120">
        <f>C$21*42*0.1*31</f>
        <v>1236.9000000000001</v>
      </c>
      <c r="F27" s="70">
        <f>'[2]D6 Gallon Forecast'!K113/1000000</f>
        <v>1189.7794570000001</v>
      </c>
      <c r="G27" s="70">
        <f>'[2]D6 Gallon Forecast'!L113/1000000</f>
        <v>1238.3037959999999</v>
      </c>
      <c r="H27" s="70">
        <f>'[2]D6 Gallon Forecast'!M113/1000000</f>
        <v>1072.5818859999999</v>
      </c>
      <c r="I27" s="120">
        <f>'[2]D6 Gallon Forecast'!N113/1000000</f>
        <v>1206.1533219999999</v>
      </c>
      <c r="J27" s="71">
        <f t="shared" si="9"/>
        <v>-112.238114</v>
      </c>
      <c r="K27" s="122">
        <f t="shared" si="9"/>
        <v>-30.746678000000202</v>
      </c>
    </row>
    <row r="28" spans="1:11">
      <c r="A28" t="s">
        <v>63</v>
      </c>
      <c r="B28" s="120">
        <f t="shared" si="10"/>
        <v>1146.5999999999999</v>
      </c>
      <c r="C28" s="120">
        <f t="shared" si="10"/>
        <v>1197.0000000000002</v>
      </c>
      <c r="E28" s="115" t="s">
        <v>64</v>
      </c>
      <c r="F28" s="70">
        <f>'[2]D6 Gallon Forecast'!K114/1000000</f>
        <v>1132.5539570000001</v>
      </c>
      <c r="G28" s="70">
        <f>'[2]D6 Gallon Forecast'!L114/1000000</f>
        <v>1141.726932</v>
      </c>
      <c r="H28" s="70">
        <f>'[2]D6 Gallon Forecast'!M114/1000000</f>
        <v>889.09639000000004</v>
      </c>
      <c r="I28" s="120">
        <f>'[2]D6 Gallon Forecast'!N114/1000000</f>
        <v>1065.448384</v>
      </c>
      <c r="J28" s="71">
        <f t="shared" si="9"/>
        <v>-257.50360999999987</v>
      </c>
      <c r="K28" s="122">
        <f t="shared" si="9"/>
        <v>-131.55161600000019</v>
      </c>
    </row>
    <row r="29" spans="1:11" ht="13.5">
      <c r="A29" t="s">
        <v>65</v>
      </c>
      <c r="B29" s="120">
        <f>B$21*42*0.1*31</f>
        <v>1184.82</v>
      </c>
      <c r="C29" s="120">
        <f>C$21*42*0.1*31</f>
        <v>1236.9000000000001</v>
      </c>
      <c r="D29" s="119" t="s">
        <v>66</v>
      </c>
      <c r="E29" s="120">
        <f>SUM(G31:G34,H23:H30)</f>
        <v>22576.981630107664</v>
      </c>
      <c r="F29" s="70">
        <f>'[2]D6 Gallon Forecast'!K115/1000000</f>
        <v>1184.062717</v>
      </c>
      <c r="G29" s="70">
        <f>'[2]D6 Gallon Forecast'!L115/1000000</f>
        <v>1112.164188</v>
      </c>
      <c r="H29" s="70">
        <f>'[2]D6 Gallon Forecast'!M115/1000000</f>
        <v>1175.862799</v>
      </c>
      <c r="I29" s="120">
        <f>'[2]D6 Gallon Forecast'!N115/1000000</f>
        <v>1259.985238</v>
      </c>
      <c r="J29" s="122">
        <f>H29-B29</f>
        <v>-8.9572009999999409</v>
      </c>
      <c r="K29" s="122">
        <f t="shared" si="9"/>
        <v>23.08523799999989</v>
      </c>
    </row>
    <row r="30" spans="1:11" ht="13.5">
      <c r="A30" t="s">
        <v>67</v>
      </c>
      <c r="B30" s="120">
        <f>B$21*42*0.1*31</f>
        <v>1184.82</v>
      </c>
      <c r="C30" s="120">
        <f>C$21*42*0.1*31</f>
        <v>1236.9000000000001</v>
      </c>
      <c r="D30" s="119" t="s">
        <v>68</v>
      </c>
      <c r="E30" s="120">
        <f>E29/2.8</f>
        <v>8063.2077250384518</v>
      </c>
      <c r="F30" s="70">
        <f>'[2]D6 Gallon Forecast'!K116/1000000</f>
        <v>1237.2467349999999</v>
      </c>
      <c r="G30" s="70">
        <f>'[2]D6 Gallon Forecast'!L116/1000000</f>
        <v>628.05049199999996</v>
      </c>
      <c r="H30" s="70">
        <f>'[2]D6 Gallon Forecast'!M116/1000000</f>
        <v>1121.341351</v>
      </c>
      <c r="I30" s="120">
        <f>'[2]D6 Gallon Forecast'!N116/1000000</f>
        <v>1126.6547310000001</v>
      </c>
      <c r="J30" s="122">
        <f t="shared" si="9"/>
        <v>-63.478648999999905</v>
      </c>
      <c r="K30" s="122">
        <f t="shared" si="9"/>
        <v>-110.24526900000001</v>
      </c>
    </row>
    <row r="31" spans="1:11">
      <c r="A31" t="s">
        <v>69</v>
      </c>
      <c r="B31" s="120">
        <f>B$21*42*0.1*30</f>
        <v>1146.5999999999999</v>
      </c>
      <c r="C31" s="120">
        <f>C$21*42*0.1*30</f>
        <v>1197.0000000000002</v>
      </c>
      <c r="F31" s="70">
        <f>'[2]D6 Gallon Forecast'!K117/1000000</f>
        <v>1276.7090470000001</v>
      </c>
      <c r="G31" s="70">
        <f>'[2]D6 Gallon Forecast'!L117/1000000</f>
        <v>835.52162999999996</v>
      </c>
      <c r="H31" s="70">
        <f>'[2]D6 Gallon Forecast'!M117/1000000</f>
        <v>1249.1460480000001</v>
      </c>
      <c r="I31" s="120">
        <f>'[2]D6 Gallon Forecast'!N117/1000000</f>
        <v>1221.667543</v>
      </c>
      <c r="J31" s="122">
        <f t="shared" si="9"/>
        <v>102.54604800000016</v>
      </c>
      <c r="K31" s="122">
        <f t="shared" si="9"/>
        <v>24.667542999999796</v>
      </c>
    </row>
    <row r="32" spans="1:11">
      <c r="A32" t="s">
        <v>70</v>
      </c>
      <c r="B32" s="120">
        <f>B$21*42*0.1*31</f>
        <v>1184.82</v>
      </c>
      <c r="C32" s="120">
        <f>C$21*42*0.1*31</f>
        <v>1236.9000000000001</v>
      </c>
      <c r="F32" s="70">
        <f>'[2]D6 Gallon Forecast'!K118/1000000</f>
        <v>1233.4050279999999</v>
      </c>
      <c r="G32" s="70">
        <f>'[2]D6 Gallon Forecast'!L118/1000000</f>
        <v>1065.2603120000001</v>
      </c>
      <c r="H32" s="70">
        <f>'[2]D6 Gallon Forecast'!M118/1000000</f>
        <v>1253.638702</v>
      </c>
      <c r="I32" s="120">
        <f>'[2]D6 Gallon Forecast'!N118/1000000</f>
        <v>1285.2189550000001</v>
      </c>
      <c r="J32" s="122">
        <f t="shared" si="9"/>
        <v>68.81870200000003</v>
      </c>
      <c r="K32" s="122">
        <f t="shared" si="9"/>
        <v>48.31895499999996</v>
      </c>
    </row>
    <row r="33" spans="1:11">
      <c r="A33" t="s">
        <v>71</v>
      </c>
      <c r="B33" s="120">
        <f>B$21*42*0.1*30</f>
        <v>1146.5999999999999</v>
      </c>
      <c r="C33" s="120">
        <f>C$21*42*0.1*30</f>
        <v>1197.0000000000002</v>
      </c>
      <c r="F33" s="70">
        <f>'[2]D6 Gallon Forecast'!K119/1000000</f>
        <v>1312.3516999999999</v>
      </c>
      <c r="G33" s="70">
        <f>'[2]D6 Gallon Forecast'!L119/1000000</f>
        <v>1169.0020950000001</v>
      </c>
      <c r="H33" s="70">
        <f>'[2]D6 Gallon Forecast'!M119/1000000</f>
        <v>1272.91246</v>
      </c>
      <c r="I33" s="120">
        <f>'[2]D6 Gallon Forecast'!N119/1000000</f>
        <v>1204.3691349999999</v>
      </c>
      <c r="J33" s="122">
        <f t="shared" si="9"/>
        <v>126.3124600000001</v>
      </c>
      <c r="K33" s="122">
        <f t="shared" si="9"/>
        <v>7.3691349999996874</v>
      </c>
    </row>
    <row r="34" spans="1:11">
      <c r="A34" t="s">
        <v>72</v>
      </c>
      <c r="B34" s="120">
        <f>B$21*42*0.1*31</f>
        <v>1184.82</v>
      </c>
      <c r="C34" s="120">
        <f>C$21*42*0.1*31</f>
        <v>1236.9000000000001</v>
      </c>
      <c r="F34" s="70">
        <f>'[2]D6 Gallon Forecast'!K120/1000000</f>
        <v>1243.6710889999999</v>
      </c>
      <c r="G34" s="70">
        <f>'[2]D6 Gallon Forecast'!L120/1000000</f>
        <v>1124.709247</v>
      </c>
      <c r="H34" s="70">
        <f>'[2]D6 Gallon Forecast'!M120/1000000</f>
        <v>1211.315327</v>
      </c>
      <c r="I34" s="120">
        <f>'[2]D6 Gallon Forecast'!N120/1000000</f>
        <v>1265.6345799999999</v>
      </c>
      <c r="J34" s="122">
        <f t="shared" si="9"/>
        <v>26.495327000000088</v>
      </c>
      <c r="K34" s="122">
        <f t="shared" si="9"/>
        <v>28.734579999999823</v>
      </c>
    </row>
    <row r="37" spans="1:11">
      <c r="A37" t="s">
        <v>73</v>
      </c>
      <c r="B37" s="123" t="s">
        <v>74</v>
      </c>
      <c r="C37" s="123"/>
      <c r="D37" s="123"/>
      <c r="E37" s="123" t="s">
        <v>75</v>
      </c>
      <c r="F37" s="123"/>
      <c r="G37" s="123"/>
    </row>
    <row r="38" spans="1:11">
      <c r="B38" s="124" t="s">
        <v>76</v>
      </c>
      <c r="C38" t="s">
        <v>64</v>
      </c>
      <c r="D38" t="s">
        <v>52</v>
      </c>
      <c r="E38" t="str">
        <f>B38</f>
        <v>2019/20</v>
      </c>
      <c r="F38" t="str">
        <f t="shared" ref="F38:G38" si="11">C38</f>
        <v>2020/21</v>
      </c>
      <c r="G38" t="str">
        <f t="shared" si="11"/>
        <v>2021/22</v>
      </c>
      <c r="H38" t="s">
        <v>77</v>
      </c>
    </row>
    <row r="39" spans="1:11">
      <c r="A39" t="str">
        <f>A31</f>
        <v>Sep</v>
      </c>
      <c r="B39" s="70">
        <f>F31</f>
        <v>1276.7090470000001</v>
      </c>
      <c r="C39" s="70">
        <f>G31</f>
        <v>835.52162999999996</v>
      </c>
      <c r="D39" s="70">
        <f>H31</f>
        <v>1249.1460480000001</v>
      </c>
      <c r="E39" s="71">
        <f>'[3]Ethanol Balance Sheet'!AB113</f>
        <v>407.96299999999997</v>
      </c>
      <c r="F39" s="71">
        <f>'[3]Ethanol Balance Sheet'!AC113</f>
        <v>406.30600000000004</v>
      </c>
      <c r="G39" s="71">
        <f>'[3]Ethanol Balance Sheet'!AD113</f>
        <v>412.15800000000002</v>
      </c>
      <c r="H39" s="71">
        <f>'[3]Ethanol Balance Sheet'!AE113</f>
        <v>383.27299999999997</v>
      </c>
    </row>
    <row r="40" spans="1:11">
      <c r="A40" t="str">
        <f t="shared" ref="A40:A42" si="12">A32</f>
        <v>Oct</v>
      </c>
      <c r="B40" s="70">
        <f t="shared" ref="B40:D42" si="13">F32</f>
        <v>1233.4050279999999</v>
      </c>
      <c r="C40" s="70">
        <f t="shared" si="13"/>
        <v>1065.2603120000001</v>
      </c>
      <c r="D40" s="70">
        <f t="shared" si="13"/>
        <v>1253.638702</v>
      </c>
      <c r="E40" s="71">
        <f>'[3]Ethanol Balance Sheet'!AB114</f>
        <v>433.83</v>
      </c>
      <c r="F40" s="71">
        <f>'[3]Ethanol Balance Sheet'!AC114</f>
        <v>431.99099999999999</v>
      </c>
      <c r="G40" s="71">
        <f>'[3]Ethanol Balance Sheet'!AD114</f>
        <v>464.66099999999994</v>
      </c>
      <c r="H40" s="71">
        <f>'[3]Ethanol Balance Sheet'!AE114</f>
        <v>448.61599999999999</v>
      </c>
    </row>
    <row r="41" spans="1:11">
      <c r="A41" t="str">
        <f t="shared" si="12"/>
        <v>Nov</v>
      </c>
      <c r="B41" s="70">
        <f t="shared" si="13"/>
        <v>1312.3516999999999</v>
      </c>
      <c r="C41" s="70">
        <f t="shared" si="13"/>
        <v>1169.0020950000001</v>
      </c>
      <c r="D41" s="70">
        <f t="shared" si="13"/>
        <v>1272.91246</v>
      </c>
      <c r="E41" s="71">
        <f>'[3]Ethanol Balance Sheet'!AB115</f>
        <v>461.17699999999996</v>
      </c>
      <c r="F41" s="71">
        <f>'[3]Ethanol Balance Sheet'!AC115</f>
        <v>432.51900000000001</v>
      </c>
      <c r="G41" s="71">
        <f>'[3]Ethanol Balance Sheet'!AD115</f>
        <v>467.91300000000001</v>
      </c>
      <c r="H41" s="71">
        <f>'[3]Ethanol Balance Sheet'!AE115</f>
        <v>450.53500000000003</v>
      </c>
    </row>
    <row r="42" spans="1:11">
      <c r="A42" t="str">
        <f t="shared" si="12"/>
        <v>Dec</v>
      </c>
      <c r="B42" s="70">
        <f t="shared" si="13"/>
        <v>1243.6710889999999</v>
      </c>
      <c r="C42" s="70">
        <f t="shared" si="13"/>
        <v>1124.709247</v>
      </c>
      <c r="D42" s="70">
        <f t="shared" si="13"/>
        <v>1211.315327</v>
      </c>
      <c r="E42" s="71">
        <f>'[3]Ethanol Balance Sheet'!AB116</f>
        <v>478.41300000000001</v>
      </c>
      <c r="F42" s="71">
        <f>'[3]Ethanol Balance Sheet'!AC116</f>
        <v>429.49799999999999</v>
      </c>
      <c r="G42" s="71">
        <f>'[3]Ethanol Balance Sheet'!AD116</f>
        <v>474.88</v>
      </c>
      <c r="H42" s="71">
        <f>'[3]Ethanol Balance Sheet'!AE116</f>
        <v>425.78800000000001</v>
      </c>
    </row>
    <row r="43" spans="1:11">
      <c r="A43" t="str">
        <f>A23</f>
        <v>Jan</v>
      </c>
      <c r="B43" s="70">
        <f>G23</f>
        <v>12857.192617000001</v>
      </c>
      <c r="C43" s="70">
        <f>H23</f>
        <v>14123.603899</v>
      </c>
      <c r="D43" s="120">
        <f>I23</f>
        <v>14423.50383</v>
      </c>
      <c r="E43" s="71">
        <f>'[3]Ethanol Balance Sheet'!AB117</f>
        <v>465.96800000000002</v>
      </c>
      <c r="F43" s="71">
        <f>'[3]Ethanol Balance Sheet'!AC117</f>
        <v>403.82599999999996</v>
      </c>
      <c r="G43" s="71">
        <f>'[3]Ethanol Balance Sheet'!AD117</f>
        <v>455.42499999999995</v>
      </c>
      <c r="H43" s="71">
        <f>'[3]Ethanol Balance Sheet'!AE117</f>
        <v>440.96100000000001</v>
      </c>
    </row>
    <row r="44" spans="1:11">
      <c r="A44" t="str">
        <f t="shared" ref="A44:A50" si="14">A24</f>
        <v>Feb</v>
      </c>
      <c r="B44" s="70">
        <f t="shared" ref="B44:D50" si="15">G24</f>
        <v>7.1235264762524067E-8</v>
      </c>
      <c r="C44" s="70">
        <f t="shared" si="15"/>
        <v>1.0766851467458483E-7</v>
      </c>
      <c r="D44" s="120">
        <f t="shared" si="15"/>
        <v>-6.991503667965082E-9</v>
      </c>
      <c r="E44" s="71">
        <f>'[3]Ethanol Balance Sheet'!AB118</f>
        <v>429.57900000000001</v>
      </c>
      <c r="F44" s="71">
        <f>'[3]Ethanol Balance Sheet'!AC118</f>
        <v>336.02199999999999</v>
      </c>
      <c r="G44" s="71">
        <f>'[3]Ethanol Balance Sheet'!AD118</f>
        <v>412.06100000000004</v>
      </c>
      <c r="H44" s="71">
        <f>'[3]Ethanol Balance Sheet'!AE118</f>
        <v>398.75299999999999</v>
      </c>
    </row>
    <row r="45" spans="1:11">
      <c r="A45" t="str">
        <f t="shared" si="14"/>
        <v>Mar</v>
      </c>
      <c r="B45" s="70">
        <f t="shared" si="15"/>
        <v>0</v>
      </c>
      <c r="C45" s="70">
        <f t="shared" si="15"/>
        <v>0</v>
      </c>
      <c r="D45" s="120">
        <f t="shared" si="15"/>
        <v>0</v>
      </c>
      <c r="E45" s="71">
        <f>'[3]Ethanol Balance Sheet'!AB119</f>
        <v>401.15799999999996</v>
      </c>
      <c r="F45" s="71">
        <f>'[3]Ethanol Balance Sheet'!AC119</f>
        <v>420.84899999999999</v>
      </c>
      <c r="G45" s="71">
        <f>'[3]Ethanol Balance Sheet'!AD119</f>
        <v>448.66299999999995</v>
      </c>
      <c r="H45" s="71">
        <f>'[3]Ethanol Balance Sheet'!AE119</f>
        <v>436.13599999999997</v>
      </c>
    </row>
    <row r="46" spans="1:11">
      <c r="A46" t="str">
        <f t="shared" si="14"/>
        <v>Apr</v>
      </c>
      <c r="B46" s="70">
        <f t="shared" si="15"/>
        <v>2.0200000000000001E-3</v>
      </c>
      <c r="C46" s="70">
        <f t="shared" si="15"/>
        <v>2.0209999999999998E-3</v>
      </c>
      <c r="D46" s="120">
        <f t="shared" si="15"/>
        <v>2.0219999999999999E-3</v>
      </c>
      <c r="E46" s="71">
        <f>'[3]Ethanol Balance Sheet'!AB120</f>
        <v>258.22199999999998</v>
      </c>
      <c r="F46" s="71">
        <f>'[3]Ethanol Balance Sheet'!AC120</f>
        <v>448.22200000000004</v>
      </c>
      <c r="G46" s="71">
        <f>'[3]Ethanol Balance Sheet'!AD120</f>
        <v>420.839</v>
      </c>
      <c r="H46" s="122">
        <f>'[3]Ethanol Balance Sheet'!AE120</f>
        <v>414.05900000000003</v>
      </c>
    </row>
    <row r="47" spans="1:11">
      <c r="A47" t="str">
        <f t="shared" si="14"/>
        <v>May</v>
      </c>
      <c r="B47" s="70">
        <f t="shared" si="15"/>
        <v>1238.3037959999999</v>
      </c>
      <c r="C47" s="70">
        <f t="shared" si="15"/>
        <v>1072.5818859999999</v>
      </c>
      <c r="D47" s="120">
        <f t="shared" si="15"/>
        <v>1206.1533219999999</v>
      </c>
      <c r="E47" s="71">
        <f>'[3]Ethanol Balance Sheet'!AB121</f>
        <v>297.16800000000001</v>
      </c>
      <c r="F47" s="71">
        <f>'[3]Ethanol Balance Sheet'!AC121</f>
        <v>442.03800000000001</v>
      </c>
      <c r="G47" s="71">
        <f>'[3]Ethanol Balance Sheet'!AD121</f>
        <v>449.072</v>
      </c>
      <c r="H47" s="122">
        <f>'[3]Ethanol Balance Sheet'!AE121</f>
        <v>439.01100000000002</v>
      </c>
    </row>
    <row r="48" spans="1:11">
      <c r="A48" t="str">
        <f t="shared" si="14"/>
        <v>Jun</v>
      </c>
      <c r="B48" s="70">
        <f t="shared" si="15"/>
        <v>1141.726932</v>
      </c>
      <c r="C48" s="70">
        <f t="shared" si="15"/>
        <v>889.09639000000004</v>
      </c>
      <c r="D48" s="120">
        <f t="shared" si="15"/>
        <v>1065.448384</v>
      </c>
      <c r="E48" s="71">
        <f>'[3]Ethanol Balance Sheet'!AB122</f>
        <v>382.65600000000001</v>
      </c>
      <c r="F48" s="71">
        <f>'[3]Ethanol Balance Sheet'!AC122</f>
        <v>448.702</v>
      </c>
      <c r="G48" s="71">
        <f>'[3]Ethanol Balance Sheet'!AD122</f>
        <v>439.94300000000004</v>
      </c>
      <c r="H48" s="122">
        <f>'[3]Ethanol Balance Sheet'!AE122</f>
        <v>442.072</v>
      </c>
    </row>
    <row r="49" spans="1:8">
      <c r="A49" t="str">
        <f t="shared" si="14"/>
        <v>Jul</v>
      </c>
      <c r="B49" s="70">
        <f t="shared" si="15"/>
        <v>1112.164188</v>
      </c>
      <c r="C49" s="120">
        <f t="shared" si="15"/>
        <v>1175.862799</v>
      </c>
      <c r="D49" s="120">
        <f t="shared" si="15"/>
        <v>1259.985238</v>
      </c>
      <c r="E49" s="71">
        <f>'[3]Ethanol Balance Sheet'!AB123</f>
        <v>418.87199999999996</v>
      </c>
      <c r="F49" s="71">
        <f>'[3]Ethanol Balance Sheet'!AC123</f>
        <v>468.09700000000004</v>
      </c>
      <c r="G49" s="71">
        <f>'[3]Ethanol Balance Sheet'!AD123</f>
        <v>441.90899999999999</v>
      </c>
      <c r="H49" s="122">
        <f>'[3]Ethanol Balance Sheet'!AE123</f>
        <v>455.24100000000004</v>
      </c>
    </row>
    <row r="50" spans="1:8">
      <c r="A50" t="str">
        <f t="shared" si="14"/>
        <v>Aug</v>
      </c>
      <c r="B50" s="70">
        <f t="shared" si="15"/>
        <v>628.05049199999996</v>
      </c>
      <c r="C50" s="120">
        <f t="shared" si="15"/>
        <v>1121.341351</v>
      </c>
      <c r="D50" s="120">
        <f t="shared" si="15"/>
        <v>1126.6547310000001</v>
      </c>
      <c r="E50" s="71">
        <f>'[3]Ethanol Balance Sheet'!AB124</f>
        <v>411.34699999999998</v>
      </c>
      <c r="F50" s="71">
        <f>'[3]Ethanol Balance Sheet'!AC124</f>
        <v>475.23599999999999</v>
      </c>
      <c r="G50" s="71">
        <f>'[3]Ethanol Balance Sheet'!AD124</f>
        <v>430.30099999999999</v>
      </c>
      <c r="H50" s="122">
        <f>'[3]Ethanol Balance Sheet'!AE124</f>
        <v>441.69600000000003</v>
      </c>
    </row>
  </sheetData>
  <mergeCells count="4">
    <mergeCell ref="G21:H21"/>
    <mergeCell ref="J21:K21"/>
    <mergeCell ref="B37:D37"/>
    <mergeCell ref="E37:G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4B78C-EFF6-4FF0-91A2-501C07062131}">
  <dimension ref="A1:CK242"/>
  <sheetViews>
    <sheetView zoomScale="110" zoomScaleNormal="110" workbookViewId="0">
      <pane xSplit="1" ySplit="2" topLeftCell="AQ3" activePane="bottomRight" state="frozen"/>
      <selection activeCell="I16" sqref="I16"/>
      <selection pane="topRight" activeCell="I16" sqref="I16"/>
      <selection pane="bottomLeft" activeCell="I16" sqref="I16"/>
      <selection pane="bottomRight" activeCell="I16" sqref="I16"/>
    </sheetView>
  </sheetViews>
  <sheetFormatPr defaultRowHeight="12.75"/>
  <cols>
    <col min="1" max="1" width="32" customWidth="1"/>
    <col min="2" max="44" width="10" customWidth="1"/>
    <col min="45" max="49" width="10.83203125" customWidth="1"/>
    <col min="50" max="51" width="9.83203125" bestFit="1" customWidth="1"/>
    <col min="52" max="54" width="9.83203125" customWidth="1"/>
    <col min="55" max="70" width="9.83203125" hidden="1" customWidth="1"/>
    <col min="71" max="71" width="14.33203125" bestFit="1" customWidth="1"/>
    <col min="72" max="72" width="15.1640625" customWidth="1"/>
    <col min="73" max="73" width="16.6640625" customWidth="1"/>
    <col min="74" max="74" width="17.83203125" bestFit="1" customWidth="1"/>
    <col min="76" max="76" width="12.1640625" bestFit="1" customWidth="1"/>
    <col min="77" max="77" width="10.6640625" bestFit="1" customWidth="1"/>
  </cols>
  <sheetData>
    <row r="1" spans="1:84" ht="18.75" thickBot="1">
      <c r="A1" s="125" t="s">
        <v>0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6"/>
      <c r="AP1" s="126"/>
      <c r="AQ1" s="126"/>
      <c r="AR1" s="126"/>
      <c r="AS1" s="126"/>
      <c r="AT1" s="126"/>
      <c r="AU1" s="127">
        <f>AU4/AT4-1</f>
        <v>1.1883182275931548E-2</v>
      </c>
      <c r="AV1" s="127">
        <f t="shared" ref="AV1:AY1" si="0">AV4/AU4-1</f>
        <v>2.7302282377919207E-2</v>
      </c>
      <c r="AW1" s="127">
        <f t="shared" si="0"/>
        <v>-5.1011291589971974E-2</v>
      </c>
      <c r="AX1" s="127">
        <f t="shared" si="0"/>
        <v>7.3489712120868411E-2</v>
      </c>
      <c r="AY1" s="127">
        <f t="shared" si="0"/>
        <v>-4.2761593812406962E-2</v>
      </c>
      <c r="AZ1" s="126"/>
      <c r="BA1" s="126"/>
      <c r="BB1" s="126"/>
      <c r="BC1" s="126"/>
      <c r="BD1" s="126"/>
      <c r="BE1" s="126"/>
      <c r="BF1" s="126"/>
      <c r="BG1" s="126"/>
      <c r="BH1" s="126"/>
      <c r="BI1" s="126"/>
      <c r="BJ1" s="126"/>
      <c r="BK1" s="126"/>
      <c r="BL1" s="126"/>
      <c r="BM1" s="126"/>
      <c r="BN1" s="126"/>
      <c r="BO1" s="126"/>
      <c r="BP1" s="126"/>
      <c r="BQ1" s="126"/>
      <c r="BR1" s="126"/>
      <c r="BS1" s="126"/>
      <c r="BT1" s="126"/>
      <c r="BU1" s="126"/>
    </row>
    <row r="2" spans="1:84" ht="15" customHeight="1" thickBot="1">
      <c r="A2" s="128"/>
      <c r="B2" s="129" t="s">
        <v>78</v>
      </c>
      <c r="C2" s="129" t="s">
        <v>79</v>
      </c>
      <c r="D2" s="129" t="s">
        <v>80</v>
      </c>
      <c r="E2" s="129" t="s">
        <v>81</v>
      </c>
      <c r="F2" s="129" t="s">
        <v>82</v>
      </c>
      <c r="G2" s="129" t="s">
        <v>83</v>
      </c>
      <c r="H2" s="129" t="s">
        <v>84</v>
      </c>
      <c r="I2" s="129" t="s">
        <v>85</v>
      </c>
      <c r="J2" s="129" t="s">
        <v>86</v>
      </c>
      <c r="K2" s="129" t="s">
        <v>87</v>
      </c>
      <c r="L2" s="129" t="s">
        <v>88</v>
      </c>
      <c r="M2" s="129" t="s">
        <v>89</v>
      </c>
      <c r="N2" s="129" t="s">
        <v>90</v>
      </c>
      <c r="O2" s="129" t="s">
        <v>91</v>
      </c>
      <c r="P2" s="129" t="s">
        <v>92</v>
      </c>
      <c r="Q2" s="129" t="s">
        <v>93</v>
      </c>
      <c r="R2" s="129" t="s">
        <v>94</v>
      </c>
      <c r="S2" s="129" t="s">
        <v>95</v>
      </c>
      <c r="T2" s="129" t="s">
        <v>96</v>
      </c>
      <c r="U2" s="129" t="s">
        <v>97</v>
      </c>
      <c r="V2" s="129" t="s">
        <v>98</v>
      </c>
      <c r="W2" s="129" t="s">
        <v>99</v>
      </c>
      <c r="X2" s="129" t="s">
        <v>100</v>
      </c>
      <c r="Y2" s="129" t="s">
        <v>101</v>
      </c>
      <c r="Z2" s="129" t="s">
        <v>102</v>
      </c>
      <c r="AA2" s="129" t="s">
        <v>103</v>
      </c>
      <c r="AB2" s="129" t="s">
        <v>104</v>
      </c>
      <c r="AC2" s="129" t="s">
        <v>105</v>
      </c>
      <c r="AD2" s="129" t="s">
        <v>106</v>
      </c>
      <c r="AE2" s="129" t="s">
        <v>107</v>
      </c>
      <c r="AF2" s="129" t="s">
        <v>108</v>
      </c>
      <c r="AG2" s="129" t="s">
        <v>109</v>
      </c>
      <c r="AH2" s="129" t="s">
        <v>110</v>
      </c>
      <c r="AI2" s="129" t="s">
        <v>111</v>
      </c>
      <c r="AJ2" s="129" t="s">
        <v>112</v>
      </c>
      <c r="AK2" s="129" t="s">
        <v>113</v>
      </c>
      <c r="AL2" s="129" t="s">
        <v>114</v>
      </c>
      <c r="AM2" s="129" t="s">
        <v>115</v>
      </c>
      <c r="AN2" s="129" t="s">
        <v>116</v>
      </c>
      <c r="AO2" s="129" t="s">
        <v>117</v>
      </c>
      <c r="AP2" s="129" t="s">
        <v>118</v>
      </c>
      <c r="AQ2" s="129" t="s">
        <v>119</v>
      </c>
      <c r="AR2" s="129" t="s">
        <v>120</v>
      </c>
      <c r="AS2" s="129" t="s">
        <v>121</v>
      </c>
      <c r="AT2" s="129" t="s">
        <v>10</v>
      </c>
      <c r="AU2" s="129" t="s">
        <v>11</v>
      </c>
      <c r="AV2" s="129" t="s">
        <v>2</v>
      </c>
      <c r="AW2" s="129" t="s">
        <v>3</v>
      </c>
      <c r="AX2" s="129" t="s">
        <v>4</v>
      </c>
      <c r="AY2" s="129" t="s">
        <v>5</v>
      </c>
      <c r="AZ2" s="129" t="s">
        <v>122</v>
      </c>
      <c r="BA2" s="129" t="s">
        <v>123</v>
      </c>
      <c r="BB2" s="129" t="s">
        <v>124</v>
      </c>
      <c r="BC2" s="129" t="s">
        <v>125</v>
      </c>
      <c r="BD2" s="129" t="s">
        <v>126</v>
      </c>
      <c r="BE2" s="129" t="s">
        <v>127</v>
      </c>
      <c r="BF2" s="129" t="s">
        <v>128</v>
      </c>
      <c r="BG2" s="129" t="s">
        <v>129</v>
      </c>
      <c r="BH2" s="129" t="s">
        <v>130</v>
      </c>
      <c r="BI2" s="129" t="s">
        <v>131</v>
      </c>
      <c r="BJ2" s="129" t="s">
        <v>132</v>
      </c>
      <c r="BK2" s="129" t="s">
        <v>133</v>
      </c>
      <c r="BL2" s="129" t="s">
        <v>134</v>
      </c>
      <c r="BM2" s="129" t="s">
        <v>135</v>
      </c>
      <c r="BN2" s="129" t="s">
        <v>136</v>
      </c>
      <c r="BO2" s="129" t="s">
        <v>137</v>
      </c>
      <c r="BP2" s="129" t="s">
        <v>138</v>
      </c>
      <c r="BQ2" s="130" t="s">
        <v>139</v>
      </c>
      <c r="BR2" s="130" t="s">
        <v>140</v>
      </c>
      <c r="BS2" s="131"/>
      <c r="BT2" s="131"/>
      <c r="BU2" s="131"/>
    </row>
    <row r="3" spans="1:84" ht="15" customHeight="1">
      <c r="A3" s="132"/>
      <c r="B3" s="131">
        <v>1975</v>
      </c>
      <c r="C3" s="131">
        <v>1976</v>
      </c>
      <c r="D3" s="131">
        <v>1977</v>
      </c>
      <c r="E3" s="131">
        <v>1978</v>
      </c>
      <c r="F3" s="131">
        <v>1979</v>
      </c>
      <c r="G3" s="131">
        <v>1980</v>
      </c>
      <c r="H3" s="131">
        <v>1981</v>
      </c>
      <c r="I3" s="131">
        <v>1982</v>
      </c>
      <c r="J3" s="131">
        <v>1983</v>
      </c>
      <c r="K3" s="131">
        <v>1984</v>
      </c>
      <c r="L3" s="131">
        <v>1985</v>
      </c>
      <c r="M3" s="131">
        <v>1986</v>
      </c>
      <c r="N3" s="131">
        <v>1987</v>
      </c>
      <c r="O3" s="131">
        <v>1988</v>
      </c>
      <c r="P3" s="131">
        <v>1989</v>
      </c>
      <c r="Q3" s="131">
        <v>1990</v>
      </c>
      <c r="R3" s="131">
        <v>1991</v>
      </c>
      <c r="S3" s="131">
        <v>1992</v>
      </c>
      <c r="T3" s="131">
        <v>1993</v>
      </c>
      <c r="U3" s="131">
        <v>1994</v>
      </c>
      <c r="V3" s="131">
        <v>1995</v>
      </c>
      <c r="W3" s="131">
        <v>1996</v>
      </c>
      <c r="X3" s="131">
        <v>1997</v>
      </c>
      <c r="Y3" s="131">
        <v>1998</v>
      </c>
      <c r="Z3" s="131">
        <v>1999</v>
      </c>
      <c r="AA3" s="131">
        <v>2000</v>
      </c>
      <c r="AB3" s="131">
        <v>2001</v>
      </c>
      <c r="AC3" s="131">
        <v>2002</v>
      </c>
      <c r="AD3" s="131">
        <v>2003</v>
      </c>
      <c r="AE3" s="131">
        <v>2004</v>
      </c>
      <c r="AF3" s="131">
        <v>2005</v>
      </c>
      <c r="AG3" s="131">
        <v>2006</v>
      </c>
      <c r="AH3" s="131">
        <v>2007</v>
      </c>
      <c r="AI3" s="131">
        <v>2008</v>
      </c>
      <c r="AJ3" s="131">
        <v>2009</v>
      </c>
      <c r="AK3" s="131">
        <v>2010</v>
      </c>
      <c r="AL3" s="131">
        <v>2011</v>
      </c>
      <c r="AM3" s="131">
        <v>2012</v>
      </c>
      <c r="AN3" s="131">
        <v>2013</v>
      </c>
      <c r="AO3" s="131">
        <v>2014</v>
      </c>
      <c r="AP3" s="131">
        <v>2015</v>
      </c>
      <c r="AQ3" s="131">
        <v>2016</v>
      </c>
      <c r="AR3" s="131">
        <v>2017</v>
      </c>
      <c r="AS3" s="131">
        <v>2018</v>
      </c>
      <c r="AT3" s="131">
        <v>2019</v>
      </c>
      <c r="AU3" s="131">
        <v>2020</v>
      </c>
      <c r="AV3" s="131">
        <v>2021</v>
      </c>
      <c r="AW3" s="131">
        <v>2022</v>
      </c>
      <c r="AX3" s="131">
        <v>2023</v>
      </c>
      <c r="AY3" s="131">
        <v>2024</v>
      </c>
      <c r="AZ3" s="131">
        <v>2025</v>
      </c>
      <c r="BA3" s="131">
        <v>2026</v>
      </c>
      <c r="BB3" s="131">
        <v>2027</v>
      </c>
      <c r="BC3" s="131">
        <v>2028</v>
      </c>
      <c r="BD3" s="131">
        <v>2029</v>
      </c>
      <c r="BE3" s="131">
        <v>2030</v>
      </c>
      <c r="BF3" s="131">
        <v>2031</v>
      </c>
      <c r="BG3" s="131">
        <v>2032</v>
      </c>
      <c r="BH3" s="131">
        <v>2033</v>
      </c>
      <c r="BI3" s="131">
        <v>2034</v>
      </c>
      <c r="BJ3" s="131">
        <v>2035</v>
      </c>
      <c r="BK3" s="131">
        <v>2036</v>
      </c>
      <c r="BL3" s="131">
        <v>2037</v>
      </c>
      <c r="BM3" s="131">
        <v>2038</v>
      </c>
      <c r="BN3" s="131">
        <v>2039</v>
      </c>
      <c r="BO3" s="131">
        <v>2040</v>
      </c>
      <c r="BP3" s="131">
        <v>2041</v>
      </c>
      <c r="BQ3" s="131">
        <v>2042</v>
      </c>
      <c r="BR3" s="131">
        <v>2043</v>
      </c>
      <c r="BS3" s="131"/>
      <c r="BT3" s="131"/>
      <c r="BU3" s="131"/>
    </row>
    <row r="4" spans="1:84" ht="16.5">
      <c r="A4" s="32" t="s">
        <v>12</v>
      </c>
      <c r="B4" s="133">
        <v>78.718999999999994</v>
      </c>
      <c r="C4" s="133">
        <v>84.587999999999994</v>
      </c>
      <c r="D4" s="133">
        <v>84.328000000000003</v>
      </c>
      <c r="E4" s="133">
        <v>81.674999999999997</v>
      </c>
      <c r="F4" s="133">
        <v>81.394000000000005</v>
      </c>
      <c r="G4" s="133">
        <v>84.043000000000006</v>
      </c>
      <c r="H4" s="133">
        <v>84.096999999999994</v>
      </c>
      <c r="I4" s="133">
        <v>81.856999999999999</v>
      </c>
      <c r="J4" s="133">
        <v>60.207000000000001</v>
      </c>
      <c r="K4" s="133">
        <v>80.516999999999996</v>
      </c>
      <c r="L4" s="133">
        <v>83.397999999999996</v>
      </c>
      <c r="M4" s="133">
        <v>76.58</v>
      </c>
      <c r="N4" s="133">
        <v>66.2</v>
      </c>
      <c r="O4" s="133">
        <v>67.716999999999999</v>
      </c>
      <c r="P4" s="133">
        <v>72.322000000000003</v>
      </c>
      <c r="Q4" s="133">
        <v>74.165999999999997</v>
      </c>
      <c r="R4" s="133">
        <v>75.956999999999994</v>
      </c>
      <c r="S4" s="133">
        <v>79.311000000000007</v>
      </c>
      <c r="T4" s="133">
        <v>73.239000000000004</v>
      </c>
      <c r="U4" s="133">
        <v>78.921000000000006</v>
      </c>
      <c r="V4" s="133">
        <v>71.478999999999999</v>
      </c>
      <c r="W4" s="133">
        <v>79.228999999999999</v>
      </c>
      <c r="X4" s="133">
        <v>79.537000000000006</v>
      </c>
      <c r="Y4" s="133">
        <v>80.165000000000006</v>
      </c>
      <c r="Z4" s="133">
        <v>77.385999999999996</v>
      </c>
      <c r="AA4" s="133">
        <v>79.551000000000002</v>
      </c>
      <c r="AB4" s="133">
        <v>75.701999999999998</v>
      </c>
      <c r="AC4" s="133">
        <v>78.894000000000005</v>
      </c>
      <c r="AD4" s="133">
        <v>78.602999999999994</v>
      </c>
      <c r="AE4" s="133">
        <v>80.929000000000002</v>
      </c>
      <c r="AF4" s="133">
        <v>81.778999999999996</v>
      </c>
      <c r="AG4" s="133">
        <v>78.326999999999998</v>
      </c>
      <c r="AH4" s="133">
        <v>93.527000000000001</v>
      </c>
      <c r="AI4" s="133">
        <v>85.981999999999999</v>
      </c>
      <c r="AJ4" s="133">
        <v>86.382000000000005</v>
      </c>
      <c r="AK4" s="133">
        <v>88.191999999999993</v>
      </c>
      <c r="AL4" s="133">
        <v>91.936000000000007</v>
      </c>
      <c r="AM4" s="133">
        <v>97.290999999999997</v>
      </c>
      <c r="AN4" s="133">
        <v>95.364999999999995</v>
      </c>
      <c r="AO4" s="133">
        <v>90.596999999999994</v>
      </c>
      <c r="AP4" s="133">
        <v>88.019000000000005</v>
      </c>
      <c r="AQ4" s="133">
        <v>94.004000000000005</v>
      </c>
      <c r="AR4" s="133">
        <v>90.167000000000002</v>
      </c>
      <c r="AS4" s="133">
        <v>88.820999999999998</v>
      </c>
      <c r="AT4" s="133">
        <v>89.37</v>
      </c>
      <c r="AU4" s="133">
        <v>90.432000000000002</v>
      </c>
      <c r="AV4" s="133">
        <v>92.900999999999996</v>
      </c>
      <c r="AW4" s="133">
        <v>88.162000000000006</v>
      </c>
      <c r="AX4" s="133">
        <v>94.641000000000005</v>
      </c>
      <c r="AY4" s="133">
        <v>90.593999999999994</v>
      </c>
      <c r="AZ4" s="134">
        <v>89</v>
      </c>
      <c r="BA4" s="134">
        <v>87.5</v>
      </c>
      <c r="BB4" s="134">
        <v>86</v>
      </c>
      <c r="BC4" s="134">
        <v>85</v>
      </c>
      <c r="BD4" s="134">
        <v>84.5</v>
      </c>
      <c r="BE4" s="134">
        <v>84.5</v>
      </c>
      <c r="BF4" s="134">
        <v>85.5</v>
      </c>
      <c r="BG4" s="134">
        <v>86.5</v>
      </c>
      <c r="BH4" s="134">
        <v>87.5</v>
      </c>
      <c r="BI4" s="134">
        <v>88.5</v>
      </c>
      <c r="BJ4" s="134">
        <v>89.5</v>
      </c>
      <c r="BK4" s="134">
        <v>90.5</v>
      </c>
      <c r="BL4" s="134">
        <v>91.5</v>
      </c>
      <c r="BM4" s="134">
        <v>92.5</v>
      </c>
      <c r="BN4" s="134">
        <v>93.5</v>
      </c>
      <c r="BO4" s="134">
        <v>94.5</v>
      </c>
      <c r="BP4" s="134">
        <v>95.5</v>
      </c>
      <c r="BQ4" s="134">
        <v>96.5</v>
      </c>
      <c r="BR4" s="134">
        <v>97.5</v>
      </c>
      <c r="BS4" s="134"/>
      <c r="BT4" s="134"/>
      <c r="BU4" s="134"/>
      <c r="BV4" s="42"/>
      <c r="BW4" s="42"/>
    </row>
    <row r="5" spans="1:84" ht="16.5">
      <c r="A5" s="32" t="s">
        <v>141</v>
      </c>
      <c r="B5" s="133">
        <v>67.625</v>
      </c>
      <c r="C5" s="133">
        <v>71.506</v>
      </c>
      <c r="D5" s="133">
        <v>71.614000000000004</v>
      </c>
      <c r="E5" s="133">
        <v>71.930000000000007</v>
      </c>
      <c r="F5" s="133">
        <v>72.400000000000006</v>
      </c>
      <c r="G5" s="133">
        <v>72.960999999999999</v>
      </c>
      <c r="H5" s="133">
        <v>74.524000000000001</v>
      </c>
      <c r="I5" s="133">
        <v>72.718999999999994</v>
      </c>
      <c r="J5" s="133">
        <v>51.478999999999999</v>
      </c>
      <c r="K5" s="133">
        <v>71.897000000000006</v>
      </c>
      <c r="L5" s="133">
        <v>75.209000000000003</v>
      </c>
      <c r="M5" s="133">
        <v>68.906999999999996</v>
      </c>
      <c r="N5" s="133">
        <v>59.505000000000003</v>
      </c>
      <c r="O5" s="133">
        <v>58.25</v>
      </c>
      <c r="P5" s="133">
        <v>64.783000000000001</v>
      </c>
      <c r="Q5" s="133">
        <v>66.951999999999998</v>
      </c>
      <c r="R5" s="133">
        <v>68.822000000000003</v>
      </c>
      <c r="S5" s="133">
        <v>72.076999999999998</v>
      </c>
      <c r="T5" s="133">
        <v>62.933</v>
      </c>
      <c r="U5" s="133">
        <v>72.513999999999996</v>
      </c>
      <c r="V5" s="133">
        <v>65.209999999999994</v>
      </c>
      <c r="W5" s="133">
        <v>72.644000000000005</v>
      </c>
      <c r="X5" s="133">
        <v>72.671000000000006</v>
      </c>
      <c r="Y5" s="133">
        <v>72.588999999999999</v>
      </c>
      <c r="Z5" s="133">
        <v>70.486999999999995</v>
      </c>
      <c r="AA5" s="133">
        <v>72.44</v>
      </c>
      <c r="AB5" s="133">
        <v>68.768000000000001</v>
      </c>
      <c r="AC5" s="133">
        <v>69.33</v>
      </c>
      <c r="AD5" s="133">
        <v>70.944000000000003</v>
      </c>
      <c r="AE5" s="133">
        <v>73.631</v>
      </c>
      <c r="AF5" s="133">
        <v>75.117000000000004</v>
      </c>
      <c r="AG5" s="133">
        <v>70.638000000000005</v>
      </c>
      <c r="AH5" s="133">
        <v>86.52</v>
      </c>
      <c r="AI5" s="133">
        <v>78.569999999999993</v>
      </c>
      <c r="AJ5" s="133">
        <v>79.489999999999995</v>
      </c>
      <c r="AK5" s="133">
        <v>81.445999999999998</v>
      </c>
      <c r="AL5" s="133">
        <v>83.879000000000005</v>
      </c>
      <c r="AM5" s="133">
        <v>87.364999999999995</v>
      </c>
      <c r="AN5" s="133">
        <v>87.460999999999999</v>
      </c>
      <c r="AO5" s="133">
        <v>83.146000000000001</v>
      </c>
      <c r="AP5" s="133">
        <v>80.753</v>
      </c>
      <c r="AQ5" s="133">
        <v>86.748000000000005</v>
      </c>
      <c r="AR5" s="133">
        <v>82.733000000000004</v>
      </c>
      <c r="AS5" s="133">
        <v>81.168999999999997</v>
      </c>
      <c r="AT5" s="133">
        <v>80.991</v>
      </c>
      <c r="AU5" s="133">
        <v>82.168000000000006</v>
      </c>
      <c r="AV5" s="133">
        <v>84.988</v>
      </c>
      <c r="AW5" s="133">
        <v>78.704999999999998</v>
      </c>
      <c r="AX5" s="133">
        <v>86.506</v>
      </c>
      <c r="AY5" s="133">
        <v>82.896000000000001</v>
      </c>
      <c r="AZ5" s="134">
        <f t="shared" ref="AZ5:BC5" si="1">AVERAGE(AJ7:AX7)*AZ4</f>
        <v>81.269217302891789</v>
      </c>
      <c r="BA5" s="134">
        <f t="shared" si="1"/>
        <v>79.869251709798235</v>
      </c>
      <c r="BB5" s="134">
        <f t="shared" si="1"/>
        <v>78.440606843219484</v>
      </c>
      <c r="BC5" s="134">
        <f t="shared" si="1"/>
        <v>77.530934930167319</v>
      </c>
      <c r="BD5" s="134">
        <f>AVERAGE(AN7:BB7)*BD4</f>
        <v>77.154435271900297</v>
      </c>
      <c r="BE5" s="134">
        <f>AVERAGE(AO7:BC7)*BE4</f>
        <v>77.126326102177785</v>
      </c>
      <c r="BF5" s="134">
        <f t="shared" ref="BF5:BR5" si="2">AVERAGE(AP7:BD7)*BF4</f>
        <v>78.012351102568104</v>
      </c>
      <c r="BG5" s="134">
        <f t="shared" si="2"/>
        <v>78.897603413776821</v>
      </c>
      <c r="BH5" s="134">
        <f t="shared" si="2"/>
        <v>79.749125725035796</v>
      </c>
      <c r="BI5" s="134">
        <f t="shared" si="2"/>
        <v>80.628436723687074</v>
      </c>
      <c r="BJ5" s="134">
        <f t="shared" si="2"/>
        <v>81.524989790947913</v>
      </c>
      <c r="BK5" s="134">
        <f t="shared" si="2"/>
        <v>82.464916391652238</v>
      </c>
      <c r="BL5" s="134">
        <f t="shared" si="2"/>
        <v>83.390022599873262</v>
      </c>
      <c r="BM5" s="134">
        <f t="shared" si="2"/>
        <v>84.279134942358269</v>
      </c>
      <c r="BN5" s="134">
        <f t="shared" si="2"/>
        <v>85.306417675816661</v>
      </c>
      <c r="BO5" s="134">
        <f t="shared" si="2"/>
        <v>86.200403556352114</v>
      </c>
      <c r="BP5" s="134">
        <f t="shared" si="2"/>
        <v>87.095645741631088</v>
      </c>
      <c r="BQ5" s="134">
        <f t="shared" si="2"/>
        <v>88.001442290164562</v>
      </c>
      <c r="BR5" s="134">
        <f t="shared" si="2"/>
        <v>88.908205810068182</v>
      </c>
      <c r="BS5" s="134"/>
      <c r="BT5" s="134"/>
      <c r="BU5" s="134"/>
      <c r="BV5" s="42"/>
      <c r="BW5" s="42"/>
      <c r="BY5" s="102"/>
    </row>
    <row r="6" spans="1:84" ht="16.5">
      <c r="A6" s="32" t="s">
        <v>14</v>
      </c>
      <c r="B6" s="133">
        <f>B9/B5</f>
        <v>86.369789279112752</v>
      </c>
      <c r="C6" s="133">
        <f t="shared" ref="C6:AW6" si="3">C9/C5</f>
        <v>87.953024920985655</v>
      </c>
      <c r="D6" s="133">
        <f t="shared" si="3"/>
        <v>90.834766945010756</v>
      </c>
      <c r="E6" s="133">
        <f t="shared" si="3"/>
        <v>101.04166550813289</v>
      </c>
      <c r="F6" s="133">
        <f t="shared" si="3"/>
        <v>109.50468232044199</v>
      </c>
      <c r="G6" s="133">
        <f t="shared" si="3"/>
        <v>90.999246172612757</v>
      </c>
      <c r="H6" s="133">
        <f t="shared" si="3"/>
        <v>108.94007299661854</v>
      </c>
      <c r="I6" s="133">
        <f t="shared" si="3"/>
        <v>113.24552042794869</v>
      </c>
      <c r="J6" s="133">
        <f t="shared" si="3"/>
        <v>81.08648186639212</v>
      </c>
      <c r="K6" s="133">
        <f t="shared" si="3"/>
        <v>106.71001571692838</v>
      </c>
      <c r="L6" s="133">
        <f t="shared" si="3"/>
        <v>118.01051735829488</v>
      </c>
      <c r="M6" s="133">
        <f t="shared" si="3"/>
        <v>119.3748675751375</v>
      </c>
      <c r="N6" s="133">
        <f t="shared" si="3"/>
        <v>119.84371061255356</v>
      </c>
      <c r="O6" s="133">
        <f t="shared" si="3"/>
        <v>84.61254935622317</v>
      </c>
      <c r="P6" s="133">
        <f t="shared" si="3"/>
        <v>116.26434404087493</v>
      </c>
      <c r="Q6" s="133">
        <f t="shared" si="3"/>
        <v>118.50322619189868</v>
      </c>
      <c r="R6" s="133">
        <f t="shared" si="3"/>
        <v>108.61011013919968</v>
      </c>
      <c r="S6" s="133">
        <f t="shared" si="3"/>
        <v>131.48019479168113</v>
      </c>
      <c r="T6" s="133">
        <f t="shared" si="3"/>
        <v>100.70598890883956</v>
      </c>
      <c r="U6" s="133">
        <f t="shared" si="3"/>
        <v>138.60109771906116</v>
      </c>
      <c r="V6" s="133">
        <f t="shared" si="3"/>
        <v>113.48030976844043</v>
      </c>
      <c r="W6" s="133">
        <f t="shared" si="3"/>
        <v>127.09318044160564</v>
      </c>
      <c r="X6" s="133">
        <f t="shared" si="3"/>
        <v>126.69196791017049</v>
      </c>
      <c r="Y6" s="133">
        <f t="shared" si="3"/>
        <v>134.43751808125197</v>
      </c>
      <c r="Z6" s="133">
        <f t="shared" si="3"/>
        <v>133.79221700455403</v>
      </c>
      <c r="AA6" s="133">
        <f t="shared" si="3"/>
        <v>136.87259801214799</v>
      </c>
      <c r="AB6" s="133">
        <f t="shared" si="3"/>
        <v>138.18316658911121</v>
      </c>
      <c r="AC6" s="133">
        <f t="shared" si="3"/>
        <v>129.33487667676332</v>
      </c>
      <c r="AD6" s="133">
        <f t="shared" si="3"/>
        <v>142.18668245376634</v>
      </c>
      <c r="AE6" s="133">
        <f t="shared" si="3"/>
        <v>160.33438361559669</v>
      </c>
      <c r="AF6" s="133">
        <f t="shared" si="3"/>
        <v>147.93171985036676</v>
      </c>
      <c r="AG6" s="133">
        <f t="shared" si="3"/>
        <v>149.08580367507571</v>
      </c>
      <c r="AH6" s="133">
        <f t="shared" si="3"/>
        <v>150.69203652334721</v>
      </c>
      <c r="AI6" s="133">
        <f t="shared" si="3"/>
        <v>153.27991599847272</v>
      </c>
      <c r="AJ6" s="133">
        <f t="shared" si="3"/>
        <v>164.38741980123288</v>
      </c>
      <c r="AK6" s="133">
        <f t="shared" si="3"/>
        <v>152.55911892542298</v>
      </c>
      <c r="AL6" s="133">
        <f t="shared" si="3"/>
        <v>146.80618509996543</v>
      </c>
      <c r="AM6" s="133">
        <f t="shared" si="3"/>
        <v>123.10548846792196</v>
      </c>
      <c r="AN6" s="133">
        <f t="shared" si="3"/>
        <v>158.1356718994752</v>
      </c>
      <c r="AO6" s="133">
        <f t="shared" si="3"/>
        <v>170.99189377721117</v>
      </c>
      <c r="AP6" s="133">
        <f t="shared" si="3"/>
        <v>168.43911681299767</v>
      </c>
      <c r="AQ6" s="133">
        <f t="shared" si="3"/>
        <v>174.62117858624981</v>
      </c>
      <c r="AR6" s="133">
        <f t="shared" si="3"/>
        <v>176.58500235697966</v>
      </c>
      <c r="AS6" s="133">
        <f t="shared" si="3"/>
        <v>176.44265667927414</v>
      </c>
      <c r="AT6" s="133">
        <f t="shared" si="3"/>
        <v>167.5285649022731</v>
      </c>
      <c r="AU6" s="133">
        <f t="shared" si="3"/>
        <v>171.43777382922792</v>
      </c>
      <c r="AV6" s="133">
        <f t="shared" si="3"/>
        <v>176.70480538428956</v>
      </c>
      <c r="AW6" s="133">
        <f t="shared" si="3"/>
        <v>173.4391842957881</v>
      </c>
      <c r="AX6" s="133">
        <f>AX9/AX5</f>
        <v>177.33475134672739</v>
      </c>
      <c r="AY6" s="133">
        <f>AY9/AY5</f>
        <v>179.34211542173327</v>
      </c>
      <c r="AZ6" s="134">
        <f t="shared" ref="AZ6:BR6" si="4">FORECAST(AZ175,AF6:AY6,AF175:AY175)</f>
        <v>182.3382774967472</v>
      </c>
      <c r="BA6" s="134">
        <f t="shared" si="4"/>
        <v>184.47933628981218</v>
      </c>
      <c r="BB6" s="134">
        <f t="shared" si="4"/>
        <v>186.63897616361874</v>
      </c>
      <c r="BC6" s="134">
        <f t="shared" si="4"/>
        <v>188.8576836164907</v>
      </c>
      <c r="BD6" s="134">
        <f t="shared" si="4"/>
        <v>191.25219850484245</v>
      </c>
      <c r="BE6" s="134">
        <f t="shared" si="4"/>
        <v>194.84999416458413</v>
      </c>
      <c r="BF6" s="134">
        <f t="shared" si="4"/>
        <v>197.37357550691195</v>
      </c>
      <c r="BG6" s="134">
        <f t="shared" si="4"/>
        <v>199.06799327624503</v>
      </c>
      <c r="BH6" s="134">
        <f t="shared" si="4"/>
        <v>197.55857093036093</v>
      </c>
      <c r="BI6" s="134">
        <f t="shared" si="4"/>
        <v>198.60398264724381</v>
      </c>
      <c r="BJ6" s="134">
        <f t="shared" si="4"/>
        <v>200.72462504549048</v>
      </c>
      <c r="BK6" s="134">
        <f t="shared" si="4"/>
        <v>202.53783087168722</v>
      </c>
      <c r="BL6" s="134">
        <f t="shared" si="4"/>
        <v>204.91972435951357</v>
      </c>
      <c r="BM6" s="134">
        <f t="shared" si="4"/>
        <v>207.5645974191134</v>
      </c>
      <c r="BN6" s="134">
        <f t="shared" si="4"/>
        <v>210.27457261212294</v>
      </c>
      <c r="BO6" s="134">
        <f t="shared" si="4"/>
        <v>212.0029857841896</v>
      </c>
      <c r="BP6" s="134">
        <f t="shared" si="4"/>
        <v>213.85478987100259</v>
      </c>
      <c r="BQ6" s="134">
        <f t="shared" si="4"/>
        <v>216.04631824016042</v>
      </c>
      <c r="BR6" s="134">
        <f t="shared" si="4"/>
        <v>217.71144903363802</v>
      </c>
      <c r="BS6" s="134"/>
      <c r="BT6" s="134"/>
      <c r="BU6" s="134"/>
      <c r="BV6" s="93"/>
    </row>
    <row r="7" spans="1:84" ht="16.5">
      <c r="A7" s="32" t="s">
        <v>142</v>
      </c>
      <c r="B7" s="135">
        <f>B5/B4</f>
        <v>0.85906833166071728</v>
      </c>
      <c r="C7" s="135">
        <f t="shared" ref="C7:BN7" si="5">C5/C4</f>
        <v>0.84534449330874362</v>
      </c>
      <c r="D7" s="135">
        <f t="shared" si="5"/>
        <v>0.84923157195711985</v>
      </c>
      <c r="E7" s="135">
        <f t="shared" si="5"/>
        <v>0.88068564432200802</v>
      </c>
      <c r="F7" s="135">
        <f t="shared" si="5"/>
        <v>0.88950045457896165</v>
      </c>
      <c r="G7" s="135">
        <f t="shared" si="5"/>
        <v>0.86813892888164379</v>
      </c>
      <c r="H7" s="135">
        <f t="shared" si="5"/>
        <v>0.88616716410811336</v>
      </c>
      <c r="I7" s="135">
        <f t="shared" si="5"/>
        <v>0.8883662973233809</v>
      </c>
      <c r="J7" s="135">
        <f t="shared" si="5"/>
        <v>0.85503346786918466</v>
      </c>
      <c r="K7" s="135">
        <f t="shared" si="5"/>
        <v>0.89294186320901192</v>
      </c>
      <c r="L7" s="135">
        <f t="shared" si="5"/>
        <v>0.90180819683925284</v>
      </c>
      <c r="M7" s="135">
        <f t="shared" si="5"/>
        <v>0.89980412640376073</v>
      </c>
      <c r="N7" s="135">
        <f t="shared" si="5"/>
        <v>0.89886706948640482</v>
      </c>
      <c r="O7" s="135">
        <f t="shared" si="5"/>
        <v>0.86019758701655424</v>
      </c>
      <c r="P7" s="135">
        <f t="shared" si="5"/>
        <v>0.89575786067863161</v>
      </c>
      <c r="Q7" s="135">
        <f t="shared" si="5"/>
        <v>0.9027317099479546</v>
      </c>
      <c r="R7" s="135">
        <f t="shared" si="5"/>
        <v>0.90606527377331925</v>
      </c>
      <c r="S7" s="135">
        <f t="shared" si="5"/>
        <v>0.90878944913063753</v>
      </c>
      <c r="T7" s="135">
        <f t="shared" si="5"/>
        <v>0.8592826226464042</v>
      </c>
      <c r="U7" s="135">
        <f t="shared" si="5"/>
        <v>0.91881755172894397</v>
      </c>
      <c r="V7" s="135">
        <f t="shared" si="5"/>
        <v>0.91229591908112861</v>
      </c>
      <c r="W7" s="135">
        <f t="shared" si="5"/>
        <v>0.91688649358189556</v>
      </c>
      <c r="X7" s="135">
        <f t="shared" si="5"/>
        <v>0.91367539635641271</v>
      </c>
      <c r="Y7" s="135">
        <f t="shared" si="5"/>
        <v>0.90549491673423554</v>
      </c>
      <c r="Z7" s="135">
        <f t="shared" si="5"/>
        <v>0.91084950766288475</v>
      </c>
      <c r="AA7" s="135">
        <f t="shared" si="5"/>
        <v>0.91061080313258158</v>
      </c>
      <c r="AB7" s="135">
        <f t="shared" si="5"/>
        <v>0.90840400517819875</v>
      </c>
      <c r="AC7" s="135">
        <f t="shared" si="5"/>
        <v>0.87877405125865071</v>
      </c>
      <c r="AD7" s="135">
        <f t="shared" si="5"/>
        <v>0.90256097095530718</v>
      </c>
      <c r="AE7" s="135">
        <f t="shared" si="5"/>
        <v>0.90982218982070706</v>
      </c>
      <c r="AF7" s="135">
        <f t="shared" si="5"/>
        <v>0.91853654361144066</v>
      </c>
      <c r="AG7" s="135">
        <f t="shared" si="5"/>
        <v>0.90183461641579543</v>
      </c>
      <c r="AH7" s="135">
        <f t="shared" si="5"/>
        <v>0.92508045804954708</v>
      </c>
      <c r="AI7" s="135">
        <f t="shared" si="5"/>
        <v>0.91379591077202194</v>
      </c>
      <c r="AJ7" s="135">
        <f t="shared" si="5"/>
        <v>0.9202148595772266</v>
      </c>
      <c r="AK7" s="135">
        <f t="shared" si="5"/>
        <v>0.92350780116110309</v>
      </c>
      <c r="AL7" s="135">
        <f t="shared" si="5"/>
        <v>0.91236294813783503</v>
      </c>
      <c r="AM7" s="135">
        <f t="shared" si="5"/>
        <v>0.8979761745690763</v>
      </c>
      <c r="AN7" s="135">
        <f t="shared" si="5"/>
        <v>0.91711843967912765</v>
      </c>
      <c r="AO7" s="135">
        <f t="shared" si="5"/>
        <v>0.91775665860900479</v>
      </c>
      <c r="AP7" s="135">
        <f t="shared" si="5"/>
        <v>0.91744964155466424</v>
      </c>
      <c r="AQ7" s="135">
        <f t="shared" si="5"/>
        <v>0.92281179524275558</v>
      </c>
      <c r="AR7" s="135">
        <f t="shared" si="5"/>
        <v>0.91755298501669125</v>
      </c>
      <c r="AS7" s="135">
        <f t="shared" si="5"/>
        <v>0.91384920232827815</v>
      </c>
      <c r="AT7" s="136">
        <f t="shared" si="5"/>
        <v>0.90624370594159109</v>
      </c>
      <c r="AU7" s="136">
        <f t="shared" si="5"/>
        <v>0.9086164189667375</v>
      </c>
      <c r="AV7" s="136">
        <f t="shared" si="5"/>
        <v>0.91482330653060784</v>
      </c>
      <c r="AW7" s="136">
        <f t="shared" si="5"/>
        <v>0.89273156235112627</v>
      </c>
      <c r="AX7" s="136">
        <f t="shared" si="5"/>
        <v>0.91404359632717314</v>
      </c>
      <c r="AY7" s="136">
        <f t="shared" si="5"/>
        <v>0.91502748526392486</v>
      </c>
      <c r="AZ7" s="137">
        <f t="shared" si="5"/>
        <v>0.91313727306619985</v>
      </c>
      <c r="BA7" s="137">
        <f t="shared" si="5"/>
        <v>0.91279144811197988</v>
      </c>
      <c r="BB7" s="137">
        <f t="shared" si="5"/>
        <v>0.91210007957231953</v>
      </c>
      <c r="BC7" s="137">
        <f t="shared" si="5"/>
        <v>0.91212864623726253</v>
      </c>
      <c r="BD7" s="137">
        <f t="shared" si="5"/>
        <v>0.91307023990414549</v>
      </c>
      <c r="BE7" s="137">
        <f t="shared" si="5"/>
        <v>0.9127375870080211</v>
      </c>
      <c r="BF7" s="137">
        <f t="shared" si="5"/>
        <v>0.91242515909436384</v>
      </c>
      <c r="BG7" s="137">
        <f t="shared" si="5"/>
        <v>0.9121110221245875</v>
      </c>
      <c r="BH7" s="137">
        <f t="shared" si="5"/>
        <v>0.91141857971469487</v>
      </c>
      <c r="BI7" s="137">
        <f t="shared" si="5"/>
        <v>0.91105578218855454</v>
      </c>
      <c r="BJ7" s="137">
        <f t="shared" si="5"/>
        <v>0.91089374068098228</v>
      </c>
      <c r="BK7" s="137">
        <f t="shared" si="5"/>
        <v>0.91121454576411309</v>
      </c>
      <c r="BL7" s="137">
        <f t="shared" si="5"/>
        <v>0.91136636721172959</v>
      </c>
      <c r="BM7" s="137">
        <f t="shared" si="5"/>
        <v>0.91112578316062998</v>
      </c>
      <c r="BN7" s="137">
        <f t="shared" si="5"/>
        <v>0.91236810348467012</v>
      </c>
      <c r="BO7" s="137">
        <f t="shared" ref="BO7:CA7" si="6">BO5/BO4</f>
        <v>0.91217358260690073</v>
      </c>
      <c r="BP7" s="137">
        <f t="shared" si="6"/>
        <v>0.91199629048828368</v>
      </c>
      <c r="BQ7" s="137">
        <f t="shared" si="6"/>
        <v>0.91193204445766385</v>
      </c>
      <c r="BR7" s="137">
        <f t="shared" si="6"/>
        <v>0.91187903394941727</v>
      </c>
      <c r="BS7" s="137"/>
      <c r="BT7" s="138"/>
      <c r="BU7" s="137"/>
    </row>
    <row r="8" spans="1:84" ht="16.5">
      <c r="A8" s="139" t="s">
        <v>15</v>
      </c>
      <c r="B8" s="140">
        <v>558</v>
      </c>
      <c r="C8" s="140">
        <f>B18</f>
        <v>633.20000000000005</v>
      </c>
      <c r="D8" s="140">
        <f t="shared" ref="D8:AT8" si="7">C18</f>
        <v>1135.5999999999999</v>
      </c>
      <c r="E8" s="140">
        <f t="shared" si="7"/>
        <v>1435.9</v>
      </c>
      <c r="F8" s="140">
        <f t="shared" si="7"/>
        <v>1709.5</v>
      </c>
      <c r="G8" s="140">
        <f t="shared" si="7"/>
        <v>2034.3</v>
      </c>
      <c r="H8" s="140">
        <f t="shared" si="7"/>
        <v>1392.1</v>
      </c>
      <c r="I8" s="140">
        <f t="shared" si="7"/>
        <v>2536.6</v>
      </c>
      <c r="J8" s="140">
        <f t="shared" si="7"/>
        <v>3523.1</v>
      </c>
      <c r="K8" s="140">
        <f t="shared" si="7"/>
        <v>1006.3</v>
      </c>
      <c r="L8" s="140">
        <f t="shared" si="7"/>
        <v>1648.2</v>
      </c>
      <c r="M8" s="140">
        <f t="shared" si="7"/>
        <v>4039.5219999999999</v>
      </c>
      <c r="N8" s="140">
        <f t="shared" si="7"/>
        <v>4881.6930000000002</v>
      </c>
      <c r="O8" s="140">
        <f t="shared" si="7"/>
        <v>4259.0860000000002</v>
      </c>
      <c r="P8" s="140">
        <f t="shared" si="7"/>
        <v>1930.4280000000001</v>
      </c>
      <c r="Q8" s="140">
        <f t="shared" si="7"/>
        <v>1344.4570000000001</v>
      </c>
      <c r="R8" s="140">
        <f t="shared" si="7"/>
        <v>1521.2449999999999</v>
      </c>
      <c r="S8" s="140">
        <f t="shared" si="7"/>
        <v>1100.3109999999999</v>
      </c>
      <c r="T8" s="140">
        <f t="shared" si="7"/>
        <v>2112.9810000000002</v>
      </c>
      <c r="U8" s="140">
        <f t="shared" si="7"/>
        <v>850.14300000000003</v>
      </c>
      <c r="V8" s="140">
        <f t="shared" si="7"/>
        <v>1557.84</v>
      </c>
      <c r="W8" s="140">
        <f t="shared" si="7"/>
        <v>425.94200000000001</v>
      </c>
      <c r="X8" s="140">
        <f t="shared" si="7"/>
        <v>883.16099999999994</v>
      </c>
      <c r="Y8" s="140">
        <f t="shared" si="7"/>
        <v>1307.8030000000001</v>
      </c>
      <c r="Z8" s="140">
        <f t="shared" si="7"/>
        <v>1786.9770000000001</v>
      </c>
      <c r="AA8" s="140">
        <f t="shared" si="7"/>
        <v>1717.549</v>
      </c>
      <c r="AB8" s="140">
        <f t="shared" si="7"/>
        <v>1899.1079999999999</v>
      </c>
      <c r="AC8" s="140">
        <f t="shared" si="7"/>
        <v>1596.4259999999999</v>
      </c>
      <c r="AD8" s="140">
        <f t="shared" si="7"/>
        <v>1086.673</v>
      </c>
      <c r="AE8" s="140">
        <f t="shared" si="7"/>
        <v>958.09100000000001</v>
      </c>
      <c r="AF8" s="140">
        <f t="shared" si="7"/>
        <v>2113.9720000000002</v>
      </c>
      <c r="AG8" s="140">
        <f t="shared" si="7"/>
        <v>1967.1610000000001</v>
      </c>
      <c r="AH8" s="140">
        <f t="shared" si="7"/>
        <v>1303.6469999999999</v>
      </c>
      <c r="AI8" s="140">
        <f t="shared" si="7"/>
        <v>1624.15</v>
      </c>
      <c r="AJ8" s="140">
        <f t="shared" si="7"/>
        <v>1673.3109999999999</v>
      </c>
      <c r="AK8" s="140">
        <f t="shared" si="7"/>
        <v>1707.787</v>
      </c>
      <c r="AL8" s="140">
        <f t="shared" si="7"/>
        <v>1127.645</v>
      </c>
      <c r="AM8" s="140">
        <f t="shared" si="7"/>
        <v>989.02700000000004</v>
      </c>
      <c r="AN8" s="140">
        <f t="shared" si="7"/>
        <v>821.18499999999995</v>
      </c>
      <c r="AO8" s="140">
        <f t="shared" si="7"/>
        <v>1231.904</v>
      </c>
      <c r="AP8" s="140">
        <f t="shared" si="7"/>
        <v>1731.164</v>
      </c>
      <c r="AQ8" s="140">
        <f t="shared" si="7"/>
        <v>1737.058</v>
      </c>
      <c r="AR8" s="140">
        <f t="shared" si="7"/>
        <v>2293.3029999999999</v>
      </c>
      <c r="AS8" s="140">
        <f t="shared" si="7"/>
        <v>2140.335</v>
      </c>
      <c r="AT8" s="140">
        <f t="shared" si="7"/>
        <v>2220.7489999999998</v>
      </c>
      <c r="AU8" s="140">
        <f>AT18</f>
        <v>1919.462</v>
      </c>
      <c r="AV8" s="140">
        <f>AU18</f>
        <v>1234.5119999999999</v>
      </c>
      <c r="AW8" s="140">
        <f>AV18</f>
        <v>1376.89</v>
      </c>
      <c r="AX8" s="140">
        <f>AW18</f>
        <v>1360.201</v>
      </c>
      <c r="AY8" s="140">
        <f t="shared" ref="AY8:BC8" si="8">AX18</f>
        <v>1763.4</v>
      </c>
      <c r="AZ8" s="141">
        <f t="shared" si="8"/>
        <v>1485.1440000000002</v>
      </c>
      <c r="BA8" s="141">
        <f t="shared" si="8"/>
        <v>1815.1440000000002</v>
      </c>
      <c r="BB8" s="141">
        <f t="shared" si="8"/>
        <v>1729.3705453875227</v>
      </c>
      <c r="BC8" s="141">
        <f t="shared" si="8"/>
        <v>1724.4450962589544</v>
      </c>
      <c r="BD8" s="141">
        <f>BC18</f>
        <v>1621.7578757912197</v>
      </c>
      <c r="BE8" s="141">
        <f>BD18</f>
        <v>1557.7132459417116</v>
      </c>
      <c r="BF8" s="141">
        <f t="shared" ref="BF8:BR8" si="9">BE18</f>
        <v>1665.7774368868668</v>
      </c>
      <c r="BG8" s="141">
        <f t="shared" si="9"/>
        <v>1743.3541077013178</v>
      </c>
      <c r="BH8" s="141">
        <f t="shared" si="9"/>
        <v>1729.3416935868881</v>
      </c>
      <c r="BI8" s="141">
        <f t="shared" si="9"/>
        <v>1564.4650047706455</v>
      </c>
      <c r="BJ8" s="141">
        <f t="shared" si="9"/>
        <v>1507.5936527161903</v>
      </c>
      <c r="BK8" s="141">
        <f t="shared" si="9"/>
        <v>1551.6666603416525</v>
      </c>
      <c r="BL8" s="141">
        <f t="shared" si="9"/>
        <v>1508.9319493219409</v>
      </c>
      <c r="BM8" s="141">
        <f t="shared" si="9"/>
        <v>1452.1923948215772</v>
      </c>
      <c r="BN8" s="141">
        <f t="shared" si="9"/>
        <v>1300.5571099633053</v>
      </c>
      <c r="BO8" s="141">
        <f t="shared" si="9"/>
        <v>1293.3276278169033</v>
      </c>
      <c r="BP8" s="141">
        <f t="shared" si="9"/>
        <v>1323.0705575656284</v>
      </c>
      <c r="BQ8" s="141">
        <f t="shared" si="9"/>
        <v>5353.8915763214281</v>
      </c>
      <c r="BR8" s="141">
        <f t="shared" si="9"/>
        <v>11246.279182935432</v>
      </c>
      <c r="BS8" s="142"/>
      <c r="BT8" s="142"/>
      <c r="BU8" s="142"/>
      <c r="CA8" s="61">
        <f>AW5-0.7</f>
        <v>78.004999999999995</v>
      </c>
    </row>
    <row r="9" spans="1:84" ht="16.5">
      <c r="A9" s="32" t="s">
        <v>16</v>
      </c>
      <c r="B9" s="143">
        <v>5840.7569999999996</v>
      </c>
      <c r="C9" s="143">
        <v>6289.1689999999999</v>
      </c>
      <c r="D9" s="143">
        <v>6505.0410000000002</v>
      </c>
      <c r="E9" s="143">
        <v>7267.9269999999997</v>
      </c>
      <c r="F9" s="143">
        <v>7928.1390000000001</v>
      </c>
      <c r="G9" s="143">
        <v>6639.3959999999997</v>
      </c>
      <c r="H9" s="143">
        <v>8118.65</v>
      </c>
      <c r="I9" s="143">
        <v>8235.1010000000006</v>
      </c>
      <c r="J9" s="143">
        <v>4174.2510000000002</v>
      </c>
      <c r="K9" s="143">
        <v>7672.13</v>
      </c>
      <c r="L9" s="143">
        <v>8875.4529999999995</v>
      </c>
      <c r="M9" s="143">
        <v>8225.7639999999992</v>
      </c>
      <c r="N9" s="143">
        <v>7131.3</v>
      </c>
      <c r="O9" s="143">
        <v>4928.6809999999996</v>
      </c>
      <c r="P9" s="143">
        <v>7531.9530000000004</v>
      </c>
      <c r="Q9" s="143">
        <v>7934.0280000000002</v>
      </c>
      <c r="R9" s="143">
        <v>7474.7650000000003</v>
      </c>
      <c r="S9" s="143">
        <v>9476.6980000000003</v>
      </c>
      <c r="T9" s="143">
        <v>6337.73</v>
      </c>
      <c r="U9" s="143">
        <v>10050.52</v>
      </c>
      <c r="V9" s="143">
        <v>7400.0510000000004</v>
      </c>
      <c r="W9" s="143">
        <v>9232.5570000000007</v>
      </c>
      <c r="X9" s="143">
        <v>9206.8320000000003</v>
      </c>
      <c r="Y9" s="143">
        <v>9758.6849999999995</v>
      </c>
      <c r="Z9" s="143">
        <v>9430.6119999999992</v>
      </c>
      <c r="AA9" s="143">
        <v>9915.0509999999995</v>
      </c>
      <c r="AB9" s="143">
        <v>9502.58</v>
      </c>
      <c r="AC9" s="143">
        <v>8966.7870000000003</v>
      </c>
      <c r="AD9" s="143">
        <v>10087.291999999999</v>
      </c>
      <c r="AE9" s="143">
        <v>11805.581</v>
      </c>
      <c r="AF9" s="143">
        <v>11112.187</v>
      </c>
      <c r="AG9" s="143">
        <v>10531.123</v>
      </c>
      <c r="AH9" s="143">
        <v>13037.875</v>
      </c>
      <c r="AI9" s="143">
        <v>12043.203</v>
      </c>
      <c r="AJ9" s="143">
        <v>13067.156000000001</v>
      </c>
      <c r="AK9" s="143">
        <v>12425.33</v>
      </c>
      <c r="AL9" s="143">
        <v>12313.956</v>
      </c>
      <c r="AM9" s="143">
        <v>10755.111000000001</v>
      </c>
      <c r="AN9" s="143">
        <v>13830.704</v>
      </c>
      <c r="AO9" s="143">
        <v>14217.291999999999</v>
      </c>
      <c r="AP9" s="143">
        <v>13601.964</v>
      </c>
      <c r="AQ9" s="143">
        <v>15148.038</v>
      </c>
      <c r="AR9" s="143">
        <v>14609.406999999999</v>
      </c>
      <c r="AS9" s="143">
        <v>14321.674000000001</v>
      </c>
      <c r="AT9" s="143">
        <v>13568.306</v>
      </c>
      <c r="AU9" s="144">
        <v>14086.699000000001</v>
      </c>
      <c r="AV9" s="144">
        <v>15017.788</v>
      </c>
      <c r="AW9" s="144">
        <v>13650.531000000001</v>
      </c>
      <c r="AX9" s="144">
        <v>15340.52</v>
      </c>
      <c r="AY9" s="144">
        <v>14866.744000000001</v>
      </c>
      <c r="AZ9" s="145">
        <v>15500</v>
      </c>
      <c r="BA9" s="145">
        <f t="shared" ref="BA9:BC9" si="10">BA6*BA5</f>
        <v>14734.226545387524</v>
      </c>
      <c r="BB9" s="145">
        <f t="shared" si="10"/>
        <v>14640.07455087143</v>
      </c>
      <c r="BC9" s="145">
        <f t="shared" si="10"/>
        <v>14642.312779532267</v>
      </c>
      <c r="BD9" s="145">
        <f>BD6*BD5</f>
        <v>14755.955370150494</v>
      </c>
      <c r="BE9" s="145">
        <f>BE6*BE5</f>
        <v>15028.064190945155</v>
      </c>
      <c r="BF9" s="145">
        <f t="shared" ref="BF9:BR9" si="11">BF6*BF5</f>
        <v>15397.576670814451</v>
      </c>
      <c r="BG9" s="145">
        <f t="shared" si="11"/>
        <v>15705.987585885572</v>
      </c>
      <c r="BH9" s="145">
        <f t="shared" si="11"/>
        <v>15755.123311183756</v>
      </c>
      <c r="BI9" s="145">
        <f t="shared" si="11"/>
        <v>16013.128647945543</v>
      </c>
      <c r="BJ9" s="145">
        <f t="shared" si="11"/>
        <v>16364.07300762546</v>
      </c>
      <c r="BK9" s="145">
        <f t="shared" si="11"/>
        <v>16702.265288980288</v>
      </c>
      <c r="BL9" s="145">
        <f t="shared" si="11"/>
        <v>17088.260445499636</v>
      </c>
      <c r="BM9" s="145">
        <f t="shared" si="11"/>
        <v>17493.364715141728</v>
      </c>
      <c r="BN9" s="145">
        <f t="shared" si="11"/>
        <v>17937.770517853598</v>
      </c>
      <c r="BO9" s="145">
        <f t="shared" si="11"/>
        <v>18274.742929748725</v>
      </c>
      <c r="BP9" s="145">
        <f t="shared" si="11"/>
        <v>18625.8210187558</v>
      </c>
      <c r="BQ9" s="145">
        <f t="shared" si="11"/>
        <v>19012.387606614004</v>
      </c>
      <c r="BR9" s="145">
        <f t="shared" si="11"/>
        <v>19356.334317890858</v>
      </c>
      <c r="BS9" s="145"/>
      <c r="BT9" s="134"/>
      <c r="BU9" s="145"/>
      <c r="BV9" s="42"/>
      <c r="BW9" s="42"/>
    </row>
    <row r="10" spans="1:84" ht="16.5">
      <c r="A10" s="32" t="s">
        <v>17</v>
      </c>
      <c r="B10" s="144">
        <f t="shared" ref="B10:AS10" si="12">B89</f>
        <v>1.496</v>
      </c>
      <c r="C10" s="144">
        <f t="shared" si="12"/>
        <v>2.4290000000000003</v>
      </c>
      <c r="D10" s="144">
        <f t="shared" si="12"/>
        <v>2.3999999999999995</v>
      </c>
      <c r="E10" s="144">
        <f t="shared" si="12"/>
        <v>1.1520000000000001</v>
      </c>
      <c r="F10" s="144">
        <f t="shared" si="12"/>
        <v>0.71899999999999997</v>
      </c>
      <c r="G10" s="144">
        <f t="shared" si="12"/>
        <v>0.84900000000000009</v>
      </c>
      <c r="H10" s="144">
        <f t="shared" si="12"/>
        <v>0.55500000000000005</v>
      </c>
      <c r="I10" s="144">
        <f t="shared" si="12"/>
        <v>0.48800000000000004</v>
      </c>
      <c r="J10" s="144">
        <f t="shared" si="12"/>
        <v>1.7060000000000002</v>
      </c>
      <c r="K10" s="144">
        <f t="shared" si="12"/>
        <v>1.7319999999999998</v>
      </c>
      <c r="L10" s="144">
        <f t="shared" si="12"/>
        <v>9.8979999999999997</v>
      </c>
      <c r="M10" s="144">
        <f t="shared" si="12"/>
        <v>1.7550000000000001</v>
      </c>
      <c r="N10" s="144">
        <f t="shared" si="12"/>
        <v>3.4109999999999996</v>
      </c>
      <c r="O10" s="144">
        <f t="shared" si="12"/>
        <v>2.7809999999999993</v>
      </c>
      <c r="P10" s="144">
        <f t="shared" si="12"/>
        <v>1.9019999999999997</v>
      </c>
      <c r="Q10" s="144">
        <f t="shared" si="12"/>
        <v>3.415</v>
      </c>
      <c r="R10" s="144">
        <f t="shared" si="12"/>
        <v>19.637</v>
      </c>
      <c r="S10" s="144">
        <f t="shared" si="12"/>
        <v>7.0909999999999993</v>
      </c>
      <c r="T10" s="144">
        <f t="shared" si="12"/>
        <v>20.815052780925001</v>
      </c>
      <c r="U10" s="144">
        <f t="shared" si="12"/>
        <v>9.5567962236750006</v>
      </c>
      <c r="V10" s="144">
        <f t="shared" si="12"/>
        <v>16.486301104875004</v>
      </c>
      <c r="W10" s="144">
        <f t="shared" si="12"/>
        <v>13.261470590250003</v>
      </c>
      <c r="X10" s="144">
        <f t="shared" si="12"/>
        <v>8.809712817074999</v>
      </c>
      <c r="Y10" s="144">
        <f t="shared" si="12"/>
        <v>18.8057878479</v>
      </c>
      <c r="Z10" s="144">
        <f t="shared" si="12"/>
        <v>14.744354463000001</v>
      </c>
      <c r="AA10" s="144">
        <f t="shared" si="12"/>
        <v>6.8235137417249998</v>
      </c>
      <c r="AB10" s="144">
        <f t="shared" si="12"/>
        <v>10.139737648724999</v>
      </c>
      <c r="AC10" s="144">
        <f t="shared" si="12"/>
        <v>14.446553335874999</v>
      </c>
      <c r="AD10" s="144">
        <f t="shared" si="12"/>
        <v>14.076369744300001</v>
      </c>
      <c r="AE10" s="144">
        <f t="shared" si="12"/>
        <v>10.829760713775002</v>
      </c>
      <c r="AF10" s="144">
        <f t="shared" si="12"/>
        <v>8.8059137809500001</v>
      </c>
      <c r="AG10" s="144">
        <f t="shared" si="12"/>
        <v>11.982695346450001</v>
      </c>
      <c r="AH10" s="144">
        <f t="shared" si="12"/>
        <v>20.020503075299999</v>
      </c>
      <c r="AI10" s="144">
        <f t="shared" si="12"/>
        <v>13.529769150824999</v>
      </c>
      <c r="AJ10" s="144">
        <f t="shared" si="12"/>
        <v>8.3432148018749999</v>
      </c>
      <c r="AK10" s="144">
        <f t="shared" si="12"/>
        <v>27.669324936374995</v>
      </c>
      <c r="AL10" s="144">
        <f t="shared" si="12"/>
        <v>29.373155238600003</v>
      </c>
      <c r="AM10" s="144">
        <f t="shared" si="12"/>
        <v>159.9456567933</v>
      </c>
      <c r="AN10" s="144">
        <f t="shared" si="12"/>
        <v>35.793766436174998</v>
      </c>
      <c r="AO10" s="144">
        <f t="shared" si="12"/>
        <v>31.642345105425001</v>
      </c>
      <c r="AP10" s="144">
        <f t="shared" si="12"/>
        <v>68.304512147400004</v>
      </c>
      <c r="AQ10" s="144">
        <f t="shared" si="12"/>
        <v>57.114582616</v>
      </c>
      <c r="AR10" s="144">
        <f t="shared" si="12"/>
        <v>36.087464560000008</v>
      </c>
      <c r="AS10" s="144">
        <f t="shared" si="12"/>
        <v>28.001474200000004</v>
      </c>
      <c r="AT10" s="144">
        <f>CB81</f>
        <v>41.884999999999998</v>
      </c>
      <c r="AU10" s="144">
        <f t="shared" ref="AU10:AX10" si="13">CC81</f>
        <v>24.233000000000001</v>
      </c>
      <c r="AV10" s="144">
        <f t="shared" si="13"/>
        <v>24.227</v>
      </c>
      <c r="AW10" s="144">
        <f t="shared" si="13"/>
        <v>38.716000000000001</v>
      </c>
      <c r="AX10" s="144">
        <f t="shared" si="13"/>
        <v>0</v>
      </c>
      <c r="AY10" s="145">
        <v>30</v>
      </c>
      <c r="AZ10" s="145">
        <v>30</v>
      </c>
      <c r="BA10" s="145">
        <v>30</v>
      </c>
      <c r="BB10" s="145">
        <v>30</v>
      </c>
      <c r="BC10" s="145">
        <v>30</v>
      </c>
      <c r="BD10" s="145">
        <v>30</v>
      </c>
      <c r="BE10" s="145">
        <v>30</v>
      </c>
      <c r="BF10" s="145">
        <v>30</v>
      </c>
      <c r="BG10" s="145">
        <v>30</v>
      </c>
      <c r="BH10" s="145">
        <v>30</v>
      </c>
      <c r="BI10" s="145">
        <v>30</v>
      </c>
      <c r="BJ10" s="145">
        <v>30</v>
      </c>
      <c r="BK10" s="145">
        <v>30</v>
      </c>
      <c r="BL10" s="145">
        <v>30</v>
      </c>
      <c r="BM10" s="145">
        <v>30</v>
      </c>
      <c r="BN10" s="145">
        <v>30</v>
      </c>
      <c r="BO10" s="145">
        <v>30</v>
      </c>
      <c r="BP10" s="145">
        <v>30</v>
      </c>
      <c r="BQ10" s="145">
        <v>30</v>
      </c>
      <c r="BR10" s="145">
        <v>30</v>
      </c>
      <c r="BS10" s="145"/>
      <c r="BT10" s="145"/>
      <c r="BU10" s="145"/>
      <c r="BW10" s="71"/>
      <c r="BX10" s="71">
        <f>AX9-AQ9</f>
        <v>192.48199999999997</v>
      </c>
    </row>
    <row r="11" spans="1:84" ht="16.5">
      <c r="A11" s="32" t="s">
        <v>18</v>
      </c>
      <c r="B11" s="144">
        <f t="shared" ref="B11:S11" si="14">SUM(B8:B10)</f>
        <v>6400.2529999999997</v>
      </c>
      <c r="C11" s="144">
        <f t="shared" si="14"/>
        <v>6924.7979999999998</v>
      </c>
      <c r="D11" s="144">
        <f t="shared" si="14"/>
        <v>7643.0409999999993</v>
      </c>
      <c r="E11" s="144">
        <f t="shared" si="14"/>
        <v>8704.9789999999994</v>
      </c>
      <c r="F11" s="144">
        <f t="shared" si="14"/>
        <v>9638.3579999999984</v>
      </c>
      <c r="G11" s="144">
        <f t="shared" si="14"/>
        <v>8674.5450000000001</v>
      </c>
      <c r="H11" s="144">
        <f t="shared" si="14"/>
        <v>9511.3050000000003</v>
      </c>
      <c r="I11" s="144">
        <f t="shared" si="14"/>
        <v>10772.189</v>
      </c>
      <c r="J11" s="144">
        <f t="shared" si="14"/>
        <v>7699.0570000000007</v>
      </c>
      <c r="K11" s="144">
        <f t="shared" si="14"/>
        <v>8680.1620000000003</v>
      </c>
      <c r="L11" s="144">
        <f t="shared" si="14"/>
        <v>10533.550999999999</v>
      </c>
      <c r="M11" s="144">
        <f t="shared" si="14"/>
        <v>12267.040999999999</v>
      </c>
      <c r="N11" s="144">
        <f t="shared" si="14"/>
        <v>12016.404</v>
      </c>
      <c r="O11" s="144">
        <f t="shared" si="14"/>
        <v>9190.5480000000007</v>
      </c>
      <c r="P11" s="144">
        <f t="shared" si="14"/>
        <v>9464.2830000000013</v>
      </c>
      <c r="Q11" s="144">
        <f t="shared" si="14"/>
        <v>9281.9000000000015</v>
      </c>
      <c r="R11" s="144">
        <f t="shared" si="14"/>
        <v>9015.6470000000008</v>
      </c>
      <c r="S11" s="144">
        <f t="shared" si="14"/>
        <v>10584.1</v>
      </c>
      <c r="T11" s="144">
        <f t="shared" ref="T11:BR11" si="15">SUM(T8:T10)</f>
        <v>8471.5260527809241</v>
      </c>
      <c r="U11" s="144">
        <f t="shared" si="15"/>
        <v>10910.219796223675</v>
      </c>
      <c r="V11" s="144">
        <f t="shared" si="15"/>
        <v>8974.3773011048743</v>
      </c>
      <c r="W11" s="144">
        <f t="shared" si="15"/>
        <v>9671.7604705902504</v>
      </c>
      <c r="X11" s="144">
        <f t="shared" si="15"/>
        <v>10098.802712817076</v>
      </c>
      <c r="Y11" s="144">
        <f t="shared" si="15"/>
        <v>11085.293787847899</v>
      </c>
      <c r="Z11" s="144">
        <f t="shared" si="15"/>
        <v>11232.333354463</v>
      </c>
      <c r="AA11" s="144">
        <f t="shared" si="15"/>
        <v>11639.423513741724</v>
      </c>
      <c r="AB11" s="144">
        <f t="shared" si="15"/>
        <v>11411.827737648726</v>
      </c>
      <c r="AC11" s="144">
        <f t="shared" si="15"/>
        <v>10577.659553335874</v>
      </c>
      <c r="AD11" s="144">
        <f t="shared" si="15"/>
        <v>11188.0413697443</v>
      </c>
      <c r="AE11" s="144">
        <f t="shared" si="15"/>
        <v>12774.501760713776</v>
      </c>
      <c r="AF11" s="144">
        <f t="shared" si="15"/>
        <v>13234.96491378095</v>
      </c>
      <c r="AG11" s="144">
        <f t="shared" si="15"/>
        <v>12510.26669534645</v>
      </c>
      <c r="AH11" s="144">
        <f t="shared" si="15"/>
        <v>14361.542503075301</v>
      </c>
      <c r="AI11" s="144">
        <f t="shared" si="15"/>
        <v>13680.882769150825</v>
      </c>
      <c r="AJ11" s="144">
        <f t="shared" si="15"/>
        <v>14748.810214801875</v>
      </c>
      <c r="AK11" s="144">
        <f t="shared" si="15"/>
        <v>14160.786324936375</v>
      </c>
      <c r="AL11" s="144">
        <f t="shared" si="15"/>
        <v>13470.9741552386</v>
      </c>
      <c r="AM11" s="144">
        <f t="shared" si="15"/>
        <v>11904.0836567933</v>
      </c>
      <c r="AN11" s="144">
        <f t="shared" si="15"/>
        <v>14687.682766436174</v>
      </c>
      <c r="AO11" s="144">
        <f t="shared" si="15"/>
        <v>15480.838345105425</v>
      </c>
      <c r="AP11" s="144">
        <f t="shared" si="15"/>
        <v>15401.432512147401</v>
      </c>
      <c r="AQ11" s="144">
        <f t="shared" si="15"/>
        <v>16942.210582616</v>
      </c>
      <c r="AR11" s="144">
        <f t="shared" si="15"/>
        <v>16938.797464560001</v>
      </c>
      <c r="AS11" s="144">
        <f t="shared" si="15"/>
        <v>16490.0104742</v>
      </c>
      <c r="AT11" s="144">
        <f t="shared" si="15"/>
        <v>15830.94</v>
      </c>
      <c r="AU11" s="144">
        <f t="shared" si="15"/>
        <v>16030.394</v>
      </c>
      <c r="AV11" s="144">
        <f t="shared" si="15"/>
        <v>16276.527000000002</v>
      </c>
      <c r="AW11" s="144">
        <f t="shared" si="15"/>
        <v>15066.137000000001</v>
      </c>
      <c r="AX11" s="144">
        <f t="shared" si="15"/>
        <v>16700.721000000001</v>
      </c>
      <c r="AY11" s="145">
        <f t="shared" si="15"/>
        <v>16660.144</v>
      </c>
      <c r="AZ11" s="145">
        <f t="shared" si="15"/>
        <v>17015.144</v>
      </c>
      <c r="BA11" s="145">
        <f t="shared" si="15"/>
        <v>16579.370545387523</v>
      </c>
      <c r="BB11" s="145">
        <f t="shared" si="15"/>
        <v>16399.445096258954</v>
      </c>
      <c r="BC11" s="145">
        <f t="shared" si="15"/>
        <v>16396.75787579122</v>
      </c>
      <c r="BD11" s="145">
        <f t="shared" si="15"/>
        <v>16407.713245941712</v>
      </c>
      <c r="BE11" s="145">
        <f t="shared" si="15"/>
        <v>16615.777436886867</v>
      </c>
      <c r="BF11" s="145">
        <f t="shared" si="15"/>
        <v>17093.354107701318</v>
      </c>
      <c r="BG11" s="145">
        <f t="shared" si="15"/>
        <v>17479.341693586888</v>
      </c>
      <c r="BH11" s="145">
        <f t="shared" si="15"/>
        <v>17514.465004770645</v>
      </c>
      <c r="BI11" s="145">
        <f t="shared" si="15"/>
        <v>17607.59365271619</v>
      </c>
      <c r="BJ11" s="145">
        <f t="shared" si="15"/>
        <v>17901.666660341652</v>
      </c>
      <c r="BK11" s="145">
        <f t="shared" si="15"/>
        <v>18283.931949321941</v>
      </c>
      <c r="BL11" s="145">
        <f t="shared" si="15"/>
        <v>18627.192394821577</v>
      </c>
      <c r="BM11" s="145">
        <f t="shared" si="15"/>
        <v>18975.557109963305</v>
      </c>
      <c r="BN11" s="145">
        <f t="shared" si="15"/>
        <v>19268.327627816903</v>
      </c>
      <c r="BO11" s="145">
        <f t="shared" si="15"/>
        <v>19598.070557565628</v>
      </c>
      <c r="BP11" s="145">
        <f t="shared" si="15"/>
        <v>19978.891576321428</v>
      </c>
      <c r="BQ11" s="145">
        <f t="shared" si="15"/>
        <v>24396.279182935432</v>
      </c>
      <c r="BR11" s="145">
        <f t="shared" si="15"/>
        <v>30632.61350082629</v>
      </c>
      <c r="BS11" s="145"/>
      <c r="BT11" s="145"/>
      <c r="BU11" s="145"/>
    </row>
    <row r="12" spans="1:84" ht="16.5">
      <c r="A12" s="139" t="s">
        <v>19</v>
      </c>
      <c r="B12" s="146">
        <f>B17-B16</f>
        <v>4102.5619999999999</v>
      </c>
      <c r="C12" s="146">
        <f t="shared" ref="C12:S12" si="16">C13+C14</f>
        <v>4144.0779999999995</v>
      </c>
      <c r="D12" s="146">
        <f t="shared" si="16"/>
        <v>4310.7439999999988</v>
      </c>
      <c r="E12" s="146">
        <f t="shared" si="16"/>
        <v>4882.3580000000002</v>
      </c>
      <c r="F12" s="146">
        <f t="shared" si="16"/>
        <v>5202.5429999999997</v>
      </c>
      <c r="G12" s="146">
        <f t="shared" si="16"/>
        <v>4891.338999999999</v>
      </c>
      <c r="H12" s="146">
        <f t="shared" si="16"/>
        <v>4977.9430000000011</v>
      </c>
      <c r="I12" s="146">
        <f t="shared" si="16"/>
        <v>5426.7430000000022</v>
      </c>
      <c r="J12" s="146">
        <f t="shared" si="16"/>
        <v>4806.3600000000006</v>
      </c>
      <c r="K12" s="146">
        <f t="shared" si="16"/>
        <v>5181.7129999999997</v>
      </c>
      <c r="L12" s="146">
        <f t="shared" si="16"/>
        <v>5266.697000000001</v>
      </c>
      <c r="M12" s="146">
        <f t="shared" si="16"/>
        <v>5892.878999999999</v>
      </c>
      <c r="N12" s="146">
        <f t="shared" si="16"/>
        <v>6040.8940000000002</v>
      </c>
      <c r="O12" s="146">
        <f t="shared" si="16"/>
        <v>5231.6660000000002</v>
      </c>
      <c r="P12" s="146">
        <f t="shared" si="16"/>
        <v>5752.523000000001</v>
      </c>
      <c r="Q12" s="146">
        <f t="shared" si="16"/>
        <v>6034.0250000000005</v>
      </c>
      <c r="R12" s="146">
        <f t="shared" si="16"/>
        <v>6332.1464323352511</v>
      </c>
      <c r="S12" s="146">
        <f t="shared" si="16"/>
        <v>6775.6031304492999</v>
      </c>
      <c r="T12" s="146">
        <f>T13+T14</f>
        <v>6302.5384970585737</v>
      </c>
      <c r="U12" s="146">
        <f t="shared" ref="U12:AR12" si="17">U13+U14</f>
        <v>7165.2718684840002</v>
      </c>
      <c r="V12" s="146">
        <f t="shared" si="17"/>
        <v>6329.9759478167998</v>
      </c>
      <c r="W12" s="146">
        <f t="shared" si="17"/>
        <v>6991.5212597743248</v>
      </c>
      <c r="X12" s="146">
        <f t="shared" si="17"/>
        <v>7284.0370648773505</v>
      </c>
      <c r="Y12" s="146">
        <f t="shared" si="17"/>
        <v>7315.6863105083485</v>
      </c>
      <c r="Z12" s="146">
        <f t="shared" si="17"/>
        <v>7578.218701879875</v>
      </c>
      <c r="AA12" s="146">
        <f t="shared" si="17"/>
        <v>7798.9675872425478</v>
      </c>
      <c r="AB12" s="146">
        <f t="shared" si="17"/>
        <v>7910.6342339572238</v>
      </c>
      <c r="AC12" s="146">
        <f t="shared" si="17"/>
        <v>7903.0990464202259</v>
      </c>
      <c r="AD12" s="146">
        <f t="shared" si="17"/>
        <v>8330.1142787103254</v>
      </c>
      <c r="AE12" s="146">
        <f t="shared" si="17"/>
        <v>8842.4738393183998</v>
      </c>
      <c r="AF12" s="146">
        <f t="shared" si="17"/>
        <v>9133.9924394398749</v>
      </c>
      <c r="AG12" s="146">
        <f t="shared" si="17"/>
        <v>9081.2502579884003</v>
      </c>
      <c r="AH12" s="146">
        <f t="shared" si="17"/>
        <v>10299.990493374375</v>
      </c>
      <c r="AI12" s="146">
        <f t="shared" si="17"/>
        <v>10158.624534692099</v>
      </c>
      <c r="AJ12" s="146">
        <f t="shared" si="17"/>
        <v>11061.997007044101</v>
      </c>
      <c r="AK12" s="146">
        <f t="shared" si="17"/>
        <v>11202.2164265296</v>
      </c>
      <c r="AL12" s="146">
        <f t="shared" si="17"/>
        <v>10942.790624821428</v>
      </c>
      <c r="AM12" s="146">
        <f t="shared" si="17"/>
        <v>10352.806842786926</v>
      </c>
      <c r="AN12" s="146">
        <f t="shared" si="17"/>
        <v>11534.995644499973</v>
      </c>
      <c r="AO12" s="146">
        <f t="shared" si="17"/>
        <v>11882.792497055285</v>
      </c>
      <c r="AP12" s="146">
        <f t="shared" si="17"/>
        <v>11765.740702154642</v>
      </c>
      <c r="AQ12" s="146">
        <f t="shared" si="17"/>
        <v>12353.219630266922</v>
      </c>
      <c r="AR12" s="146">
        <f t="shared" si="17"/>
        <v>12361.348617063868</v>
      </c>
      <c r="AS12" s="146">
        <f t="shared" ref="AS12:AX12" si="18">AS17-AS16</f>
        <v>12200.919635542845</v>
      </c>
      <c r="AT12" s="146">
        <f t="shared" si="18"/>
        <v>12133.001528990762</v>
      </c>
      <c r="AU12" s="146">
        <f t="shared" si="18"/>
        <v>12048.94100106089</v>
      </c>
      <c r="AV12" s="146">
        <f t="shared" si="18"/>
        <v>12420.862914431224</v>
      </c>
      <c r="AW12" s="146">
        <f t="shared" si="18"/>
        <v>12035.999433365001</v>
      </c>
      <c r="AX12" s="146">
        <f t="shared" si="18"/>
        <v>12639.075423974402</v>
      </c>
      <c r="AY12" s="147">
        <f>AY13+AY14</f>
        <v>12575</v>
      </c>
      <c r="AZ12" s="147">
        <f t="shared" ref="AZ12:BR12" si="19">AZ13+AZ14</f>
        <v>12550</v>
      </c>
      <c r="BA12" s="147">
        <f t="shared" si="19"/>
        <v>12500</v>
      </c>
      <c r="BB12" s="147">
        <f t="shared" si="19"/>
        <v>12575</v>
      </c>
      <c r="BC12" s="147">
        <f t="shared" si="19"/>
        <v>12675</v>
      </c>
      <c r="BD12" s="147">
        <f t="shared" si="19"/>
        <v>12750</v>
      </c>
      <c r="BE12" s="147">
        <f t="shared" si="19"/>
        <v>12850</v>
      </c>
      <c r="BF12" s="147">
        <f t="shared" si="19"/>
        <v>12950</v>
      </c>
      <c r="BG12" s="147">
        <f t="shared" si="19"/>
        <v>13150</v>
      </c>
      <c r="BH12" s="147">
        <f t="shared" si="19"/>
        <v>13250</v>
      </c>
      <c r="BI12" s="147">
        <f t="shared" si="19"/>
        <v>13300</v>
      </c>
      <c r="BJ12" s="147">
        <f t="shared" si="19"/>
        <v>13450</v>
      </c>
      <c r="BK12" s="147">
        <f t="shared" si="19"/>
        <v>13675</v>
      </c>
      <c r="BL12" s="147">
        <f t="shared" si="19"/>
        <v>13925</v>
      </c>
      <c r="BM12" s="147">
        <f t="shared" si="19"/>
        <v>14175</v>
      </c>
      <c r="BN12" s="147">
        <f t="shared" si="19"/>
        <v>14225</v>
      </c>
      <c r="BO12" s="147">
        <f t="shared" si="19"/>
        <v>14525</v>
      </c>
      <c r="BP12" s="147">
        <f t="shared" si="19"/>
        <v>10875</v>
      </c>
      <c r="BQ12" s="147">
        <f t="shared" si="19"/>
        <v>9150</v>
      </c>
      <c r="BR12" s="147">
        <f t="shared" si="19"/>
        <v>11900</v>
      </c>
      <c r="BS12" s="145"/>
      <c r="BT12" s="145"/>
      <c r="BU12" s="145"/>
      <c r="BV12" s="70"/>
    </row>
    <row r="13" spans="1:84" ht="16.5">
      <c r="A13" s="32" t="s">
        <v>20</v>
      </c>
      <c r="B13" s="144">
        <f>B12-B14-B15</f>
        <v>3576.7619999999997</v>
      </c>
      <c r="C13" s="144">
        <f t="shared" ref="C13:AQ13" si="20">C113</f>
        <v>3601.8779999999997</v>
      </c>
      <c r="D13" s="144">
        <f t="shared" si="20"/>
        <v>3729.7439999999983</v>
      </c>
      <c r="E13" s="144">
        <f t="shared" si="20"/>
        <v>4274.3580000000002</v>
      </c>
      <c r="F13" s="144">
        <f t="shared" si="20"/>
        <v>4563.0429999999997</v>
      </c>
      <c r="G13" s="144">
        <f t="shared" si="20"/>
        <v>4232.1389999999992</v>
      </c>
      <c r="H13" s="144">
        <f t="shared" si="20"/>
        <v>4244.5430000000015</v>
      </c>
      <c r="I13" s="144">
        <f t="shared" si="20"/>
        <v>4573.2430000000022</v>
      </c>
      <c r="J13" s="144">
        <f t="shared" si="20"/>
        <v>3876.26</v>
      </c>
      <c r="K13" s="144">
        <f t="shared" si="20"/>
        <v>4114.5129999999999</v>
      </c>
      <c r="L13" s="144">
        <f t="shared" si="20"/>
        <v>4114.197000000001</v>
      </c>
      <c r="M13" s="144">
        <f t="shared" si="20"/>
        <v>4659.4679999999989</v>
      </c>
      <c r="N13" s="144">
        <f t="shared" si="20"/>
        <v>4789.2470000000003</v>
      </c>
      <c r="O13" s="144">
        <f t="shared" si="20"/>
        <v>3933.9060000000004</v>
      </c>
      <c r="P13" s="144">
        <f t="shared" si="20"/>
        <v>4382.4830000000011</v>
      </c>
      <c r="Q13" s="144">
        <f t="shared" si="20"/>
        <v>4608.911000000001</v>
      </c>
      <c r="R13" s="144">
        <f t="shared" si="20"/>
        <v>4798.6404323352508</v>
      </c>
      <c r="S13" s="144">
        <f t="shared" si="20"/>
        <v>5219.8511304492995</v>
      </c>
      <c r="T13" s="144">
        <f t="shared" si="20"/>
        <v>4689.3844970585742</v>
      </c>
      <c r="U13" s="144">
        <f t="shared" si="20"/>
        <v>5450.074868484</v>
      </c>
      <c r="V13" s="144">
        <f t="shared" si="20"/>
        <v>4700.0279478167995</v>
      </c>
      <c r="W13" s="144">
        <f t="shared" si="20"/>
        <v>5275.3912597743247</v>
      </c>
      <c r="X13" s="144">
        <f t="shared" si="20"/>
        <v>5445.3051627991917</v>
      </c>
      <c r="Y13" s="144">
        <f t="shared" si="20"/>
        <v>5451.3751523430819</v>
      </c>
      <c r="Z13" s="144">
        <f t="shared" si="20"/>
        <v>5639.8733740826665</v>
      </c>
      <c r="AA13" s="144">
        <f t="shared" si="20"/>
        <v>5818.9016468574046</v>
      </c>
      <c r="AB13" s="144">
        <f t="shared" si="20"/>
        <v>5845.1947637934181</v>
      </c>
      <c r="AC13" s="144">
        <f t="shared" si="20"/>
        <v>5544.5353158463067</v>
      </c>
      <c r="AD13" s="144">
        <f t="shared" si="20"/>
        <v>5777.6209208336895</v>
      </c>
      <c r="AE13" s="144">
        <f t="shared" si="20"/>
        <v>6131.6498389438148</v>
      </c>
      <c r="AF13" s="144">
        <f t="shared" si="20"/>
        <v>6111.3124161749283</v>
      </c>
      <c r="AG13" s="144">
        <f t="shared" si="20"/>
        <v>5535.3284411952582</v>
      </c>
      <c r="AH13" s="144">
        <f t="shared" si="20"/>
        <v>5853.0287784570628</v>
      </c>
      <c r="AI13" s="144">
        <f t="shared" si="20"/>
        <v>5128.1254946920981</v>
      </c>
      <c r="AJ13" s="144">
        <f t="shared" si="20"/>
        <v>5095.5760070441002</v>
      </c>
      <c r="AK13" s="144">
        <f t="shared" si="20"/>
        <v>4770.1184265295997</v>
      </c>
      <c r="AL13" s="144">
        <f t="shared" si="20"/>
        <v>4512.0696248214263</v>
      </c>
      <c r="AM13" s="144">
        <f t="shared" si="20"/>
        <v>4308.5008427869261</v>
      </c>
      <c r="AN13" s="144">
        <f t="shared" si="20"/>
        <v>5004.1766444999739</v>
      </c>
      <c r="AO13" s="144">
        <f t="shared" si="20"/>
        <v>5287.4364970552851</v>
      </c>
      <c r="AP13" s="144">
        <f t="shared" si="20"/>
        <v>5118.5937021546406</v>
      </c>
      <c r="AQ13" s="144">
        <f t="shared" si="20"/>
        <v>5461.435630266923</v>
      </c>
      <c r="AR13" s="144">
        <f>AR113</f>
        <v>5313.9540170638675</v>
      </c>
      <c r="AS13" s="144">
        <f t="shared" ref="AS13:AX13" si="21">AS12-AS14</f>
        <v>5406.4492355428447</v>
      </c>
      <c r="AT13" s="144">
        <f t="shared" si="21"/>
        <v>5847.1635289907626</v>
      </c>
      <c r="AU13" s="144">
        <f t="shared" si="21"/>
        <v>5586.7860010608902</v>
      </c>
      <c r="AV13" s="144">
        <f t="shared" si="21"/>
        <v>5663.4209144312235</v>
      </c>
      <c r="AW13" s="144">
        <f t="shared" si="21"/>
        <v>5485.320433365001</v>
      </c>
      <c r="AX13" s="144">
        <f t="shared" si="21"/>
        <v>5795.201823974402</v>
      </c>
      <c r="AY13" s="145">
        <f>6000-150</f>
        <v>5850</v>
      </c>
      <c r="AZ13" s="145">
        <v>5800</v>
      </c>
      <c r="BA13" s="145">
        <v>5850</v>
      </c>
      <c r="BB13" s="145">
        <v>5900</v>
      </c>
      <c r="BC13" s="145">
        <v>5950</v>
      </c>
      <c r="BD13" s="145">
        <v>6000</v>
      </c>
      <c r="BE13" s="145">
        <v>6050</v>
      </c>
      <c r="BF13" s="145">
        <v>6100</v>
      </c>
      <c r="BG13" s="145">
        <v>6250</v>
      </c>
      <c r="BH13" s="145">
        <v>6300</v>
      </c>
      <c r="BI13" s="145">
        <v>6300</v>
      </c>
      <c r="BJ13" s="145">
        <v>6400</v>
      </c>
      <c r="BK13" s="145">
        <v>6600</v>
      </c>
      <c r="BL13" s="145">
        <v>6800</v>
      </c>
      <c r="BM13" s="145">
        <v>7000</v>
      </c>
      <c r="BN13" s="145">
        <v>7000</v>
      </c>
      <c r="BO13" s="145">
        <v>7250</v>
      </c>
      <c r="BP13" s="145">
        <v>7500</v>
      </c>
      <c r="BQ13" s="145">
        <v>7750</v>
      </c>
      <c r="BR13" s="145">
        <v>7750</v>
      </c>
      <c r="BS13" s="148"/>
      <c r="BT13" s="148"/>
      <c r="BU13" s="148"/>
      <c r="BV13" s="70"/>
    </row>
    <row r="14" spans="1:84" ht="16.5">
      <c r="A14" s="32" t="s">
        <v>21</v>
      </c>
      <c r="B14" s="144">
        <f t="shared" ref="B14:AT14" si="22">B174</f>
        <v>520.79999999999995</v>
      </c>
      <c r="C14" s="144">
        <f t="shared" si="22"/>
        <v>542.20000000000005</v>
      </c>
      <c r="D14" s="144">
        <f t="shared" si="22"/>
        <v>581</v>
      </c>
      <c r="E14" s="144">
        <f t="shared" si="22"/>
        <v>608</v>
      </c>
      <c r="F14" s="144">
        <f t="shared" si="22"/>
        <v>639.5</v>
      </c>
      <c r="G14" s="144">
        <f t="shared" si="22"/>
        <v>659.2</v>
      </c>
      <c r="H14" s="144">
        <f t="shared" si="22"/>
        <v>733.4</v>
      </c>
      <c r="I14" s="144">
        <f t="shared" si="22"/>
        <v>853.5</v>
      </c>
      <c r="J14" s="144">
        <f t="shared" si="22"/>
        <v>930.1</v>
      </c>
      <c r="K14" s="144">
        <f t="shared" si="22"/>
        <v>1067.2</v>
      </c>
      <c r="L14" s="144">
        <f t="shared" si="22"/>
        <v>1152.5</v>
      </c>
      <c r="M14" s="144">
        <f t="shared" si="22"/>
        <v>1233.4110000000001</v>
      </c>
      <c r="N14" s="144">
        <f t="shared" si="22"/>
        <v>1251.6470000000002</v>
      </c>
      <c r="O14" s="144">
        <f t="shared" si="22"/>
        <v>1297.76</v>
      </c>
      <c r="P14" s="144">
        <f t="shared" si="22"/>
        <v>1370.04</v>
      </c>
      <c r="Q14" s="144">
        <f t="shared" si="22"/>
        <v>1425.1139999999998</v>
      </c>
      <c r="R14" s="144">
        <f t="shared" si="22"/>
        <v>1533.5060000000003</v>
      </c>
      <c r="S14" s="144">
        <f t="shared" si="22"/>
        <v>1555.7520000000002</v>
      </c>
      <c r="T14" s="144">
        <f t="shared" si="22"/>
        <v>1613.1539999999998</v>
      </c>
      <c r="U14" s="144">
        <f t="shared" si="22"/>
        <v>1715.1969999999999</v>
      </c>
      <c r="V14" s="144">
        <f t="shared" si="22"/>
        <v>1629.9480000000001</v>
      </c>
      <c r="W14" s="144">
        <f t="shared" si="22"/>
        <v>1716.13</v>
      </c>
      <c r="X14" s="144">
        <f t="shared" si="22"/>
        <v>1838.731902078159</v>
      </c>
      <c r="Y14" s="144">
        <f t="shared" si="22"/>
        <v>1864.3111581652668</v>
      </c>
      <c r="Z14" s="144">
        <f t="shared" si="22"/>
        <v>1938.3453277972087</v>
      </c>
      <c r="AA14" s="144">
        <f t="shared" si="22"/>
        <v>1980.0659403851434</v>
      </c>
      <c r="AB14" s="144">
        <f t="shared" si="22"/>
        <v>2065.4394701638057</v>
      </c>
      <c r="AC14" s="144">
        <f t="shared" si="22"/>
        <v>2358.5637305739192</v>
      </c>
      <c r="AD14" s="144">
        <f t="shared" si="22"/>
        <v>2552.4933578766354</v>
      </c>
      <c r="AE14" s="144">
        <f t="shared" si="22"/>
        <v>2710.8240003745846</v>
      </c>
      <c r="AF14" s="144">
        <f t="shared" si="22"/>
        <v>3022.6800232649462</v>
      </c>
      <c r="AG14" s="144">
        <f t="shared" si="22"/>
        <v>3545.9218167931422</v>
      </c>
      <c r="AH14" s="144">
        <f t="shared" si="22"/>
        <v>4446.9617149173118</v>
      </c>
      <c r="AI14" s="144">
        <f t="shared" si="22"/>
        <v>5030.4990400000006</v>
      </c>
      <c r="AJ14" s="144">
        <f t="shared" si="22"/>
        <v>5966.4210000000012</v>
      </c>
      <c r="AK14" s="144">
        <f t="shared" si="22"/>
        <v>6432.098</v>
      </c>
      <c r="AL14" s="144">
        <f t="shared" si="22"/>
        <v>6430.7210000000005</v>
      </c>
      <c r="AM14" s="144">
        <f t="shared" si="22"/>
        <v>6044.3060000000005</v>
      </c>
      <c r="AN14" s="144">
        <f t="shared" si="22"/>
        <v>6530.8190000000004</v>
      </c>
      <c r="AO14" s="144">
        <f t="shared" si="22"/>
        <v>6595.3559999999998</v>
      </c>
      <c r="AP14" s="144">
        <f t="shared" si="22"/>
        <v>6647.1470000000008</v>
      </c>
      <c r="AQ14" s="144">
        <f t="shared" si="22"/>
        <v>6891.7839999999997</v>
      </c>
      <c r="AR14" s="144">
        <f t="shared" si="22"/>
        <v>7047.3946000000005</v>
      </c>
      <c r="AS14" s="144">
        <f t="shared" si="22"/>
        <v>6794.4704000000002</v>
      </c>
      <c r="AT14" s="144">
        <f t="shared" si="22"/>
        <v>6285.8379999999997</v>
      </c>
      <c r="AU14" s="144">
        <f>AU174</f>
        <v>6462.1549999999997</v>
      </c>
      <c r="AV14" s="144">
        <f>AV174</f>
        <v>6757.442</v>
      </c>
      <c r="AW14" s="144">
        <f>AW174</f>
        <v>6550.6790000000001</v>
      </c>
      <c r="AX14" s="144">
        <f>AX174</f>
        <v>6843.8735999999999</v>
      </c>
      <c r="AY14" s="145">
        <f>AY15+1400</f>
        <v>6725</v>
      </c>
      <c r="AZ14" s="145">
        <v>6750</v>
      </c>
      <c r="BA14" s="145">
        <f t="shared" ref="BA14:BC14" si="23">BA15+1400</f>
        <v>6650</v>
      </c>
      <c r="BB14" s="145">
        <f t="shared" si="23"/>
        <v>6675</v>
      </c>
      <c r="BC14" s="145">
        <f t="shared" si="23"/>
        <v>6725</v>
      </c>
      <c r="BD14" s="145">
        <f>BD15+1400</f>
        <v>6750</v>
      </c>
      <c r="BE14" s="145">
        <f>BE15+1400</f>
        <v>6800</v>
      </c>
      <c r="BF14" s="145">
        <f t="shared" ref="BF14:BR14" si="24">BF15+1400</f>
        <v>6850</v>
      </c>
      <c r="BG14" s="145">
        <f t="shared" si="24"/>
        <v>6900</v>
      </c>
      <c r="BH14" s="145">
        <f t="shared" si="24"/>
        <v>6950</v>
      </c>
      <c r="BI14" s="145">
        <f t="shared" si="24"/>
        <v>7000</v>
      </c>
      <c r="BJ14" s="145">
        <f t="shared" si="24"/>
        <v>7050</v>
      </c>
      <c r="BK14" s="145">
        <f t="shared" si="24"/>
        <v>7075</v>
      </c>
      <c r="BL14" s="145">
        <f t="shared" si="24"/>
        <v>7125</v>
      </c>
      <c r="BM14" s="145">
        <f t="shared" si="24"/>
        <v>7175</v>
      </c>
      <c r="BN14" s="145">
        <f t="shared" si="24"/>
        <v>7225</v>
      </c>
      <c r="BO14" s="145">
        <f t="shared" si="24"/>
        <v>7275</v>
      </c>
      <c r="BP14" s="145">
        <f t="shared" si="24"/>
        <v>3375</v>
      </c>
      <c r="BQ14" s="145">
        <f t="shared" si="24"/>
        <v>1400</v>
      </c>
      <c r="BR14" s="145">
        <f t="shared" si="24"/>
        <v>4150</v>
      </c>
      <c r="BS14" s="149"/>
      <c r="BT14" s="149"/>
      <c r="BU14" s="149"/>
    </row>
    <row r="15" spans="1:84" ht="16.5">
      <c r="A15" s="32" t="s">
        <v>22</v>
      </c>
      <c r="B15" s="144">
        <f t="shared" ref="B15:S15" si="25">B170</f>
        <v>5</v>
      </c>
      <c r="C15" s="144">
        <f t="shared" si="25"/>
        <v>10</v>
      </c>
      <c r="D15" s="144">
        <f t="shared" si="25"/>
        <v>10</v>
      </c>
      <c r="E15" s="144">
        <f t="shared" si="25"/>
        <v>15</v>
      </c>
      <c r="F15" s="144">
        <f t="shared" si="25"/>
        <v>25</v>
      </c>
      <c r="G15" s="144">
        <f t="shared" si="25"/>
        <v>35</v>
      </c>
      <c r="H15" s="144">
        <f t="shared" si="25"/>
        <v>86</v>
      </c>
      <c r="I15" s="144">
        <f t="shared" si="25"/>
        <v>140</v>
      </c>
      <c r="J15" s="144">
        <f t="shared" si="25"/>
        <v>160</v>
      </c>
      <c r="K15" s="144">
        <f t="shared" si="25"/>
        <v>232</v>
      </c>
      <c r="L15" s="144">
        <f t="shared" si="25"/>
        <v>271</v>
      </c>
      <c r="M15" s="144">
        <f t="shared" si="25"/>
        <v>289.99200000000002</v>
      </c>
      <c r="N15" s="144">
        <f t="shared" si="25"/>
        <v>279.14499999999998</v>
      </c>
      <c r="O15" s="144">
        <f t="shared" si="25"/>
        <v>287.44599999999997</v>
      </c>
      <c r="P15" s="144">
        <f t="shared" si="25"/>
        <v>321.44599999999997</v>
      </c>
      <c r="Q15" s="144">
        <f t="shared" si="25"/>
        <v>349.06700000000001</v>
      </c>
      <c r="R15" s="144">
        <f t="shared" si="25"/>
        <v>398.26400000000001</v>
      </c>
      <c r="S15" s="144">
        <f t="shared" si="25"/>
        <v>425.51</v>
      </c>
      <c r="T15" s="144">
        <f>T170</f>
        <v>458.26</v>
      </c>
      <c r="U15" s="144">
        <f t="shared" ref="U15:AQ15" si="26">U170</f>
        <v>532.79200000000003</v>
      </c>
      <c r="V15" s="144">
        <f t="shared" si="26"/>
        <v>395.7</v>
      </c>
      <c r="W15" s="144">
        <f t="shared" si="26"/>
        <v>428.72199999999998</v>
      </c>
      <c r="X15" s="144">
        <f t="shared" si="26"/>
        <v>487.73200000000003</v>
      </c>
      <c r="Y15" s="144">
        <f t="shared" si="26"/>
        <v>517.81999999999994</v>
      </c>
      <c r="Z15" s="144">
        <f t="shared" si="26"/>
        <v>565.84720000000004</v>
      </c>
      <c r="AA15" s="144">
        <f t="shared" si="26"/>
        <v>629.82720000000006</v>
      </c>
      <c r="AB15" s="144">
        <f t="shared" si="26"/>
        <v>707.23846154</v>
      </c>
      <c r="AC15" s="144">
        <f t="shared" si="26"/>
        <v>995.50393700999996</v>
      </c>
      <c r="AD15" s="144">
        <f t="shared" si="26"/>
        <v>1167.54772727</v>
      </c>
      <c r="AE15" s="144">
        <f t="shared" si="26"/>
        <v>1323.2125283</v>
      </c>
      <c r="AF15" s="144">
        <f t="shared" si="26"/>
        <v>1603.3244444500001</v>
      </c>
      <c r="AG15" s="144">
        <f t="shared" si="26"/>
        <v>2119.4938518499998</v>
      </c>
      <c r="AH15" s="144">
        <f t="shared" si="26"/>
        <v>3049.21407408</v>
      </c>
      <c r="AI15" s="144">
        <f t="shared" si="26"/>
        <v>3708.88904</v>
      </c>
      <c r="AJ15" s="144">
        <f t="shared" si="26"/>
        <v>4591.1570000000002</v>
      </c>
      <c r="AK15" s="144">
        <f t="shared" si="26"/>
        <v>5018.741</v>
      </c>
      <c r="AL15" s="144">
        <f t="shared" si="26"/>
        <v>5000.0320000000002</v>
      </c>
      <c r="AM15" s="144">
        <f t="shared" si="26"/>
        <v>4641.1270000000004</v>
      </c>
      <c r="AN15" s="144">
        <f t="shared" si="26"/>
        <v>5123.6900000000005</v>
      </c>
      <c r="AO15" s="144">
        <f t="shared" si="26"/>
        <v>5200.09</v>
      </c>
      <c r="AP15" s="144">
        <f t="shared" si="26"/>
        <v>5223.6139999999996</v>
      </c>
      <c r="AQ15" s="144">
        <f t="shared" si="26"/>
        <v>5438.5069999999996</v>
      </c>
      <c r="AR15" s="144">
        <f>AR170</f>
        <v>5595.4219999999996</v>
      </c>
      <c r="AS15" s="144">
        <f>AS170</f>
        <v>5379.87</v>
      </c>
      <c r="AT15" s="144">
        <f>AT170</f>
        <v>4856.4530000000004</v>
      </c>
      <c r="AU15" s="144">
        <f>'[3]Ethanol Balance Sheet'!AC$125</f>
        <v>5143.3059999999996</v>
      </c>
      <c r="AV15" s="144">
        <f>'[3]Ethanol Balance Sheet'!AD$125+1</f>
        <v>5318.8250000000007</v>
      </c>
      <c r="AW15" s="144">
        <f>'[3]Ethanol Balance Sheet'!AE$125+1</f>
        <v>5177.1409999999996</v>
      </c>
      <c r="AX15" s="144">
        <f>'[3]Ethanol Balance Sheet'!AF$125+1</f>
        <v>5471.77</v>
      </c>
      <c r="AY15" s="145">
        <f>MROUND(SUM('[2]D6 Gallon Forecast'!P$121:P$124,'[2]D6 Gallon Forecast'!Q$113:Q$120)/1000000/2.75,25)</f>
        <v>5325</v>
      </c>
      <c r="AZ15" s="145">
        <f>MROUND(SUM('[2]D6 Gallon Forecast'!Q$121:Q$124,'[2]D6 Gallon Forecast'!R$113:R$120)/1000000/2.8,25)</f>
        <v>5225</v>
      </c>
      <c r="BA15" s="145">
        <f>MROUND(SUM('[2]D6 Gallon Forecast'!R$121:R$124,'[2]D6 Gallon Forecast'!S$113:S$120)/1000000/2.8,25)</f>
        <v>5250</v>
      </c>
      <c r="BB15" s="145">
        <f>MROUND(SUM('[2]D6 Gallon Forecast'!S$121:S$124,'[2]D6 Gallon Forecast'!T$113:T$120)/1000000/2.8,25)</f>
        <v>5275</v>
      </c>
      <c r="BC15" s="145">
        <f>MROUND(SUM('[2]D6 Gallon Forecast'!T$121:T$124,'[2]D6 Gallon Forecast'!U$113:U$120)/1000000/2.8,25)</f>
        <v>5325</v>
      </c>
      <c r="BD15" s="145">
        <f>MROUND(SUM('[2]D6 Gallon Forecast'!U$121:U$124,'[2]D6 Gallon Forecast'!V$113:V$120)/1000000/2.8,25)</f>
        <v>5350</v>
      </c>
      <c r="BE15" s="145">
        <f>MROUND(SUM('[2]D6 Gallon Forecast'!V$121:V$124,'[2]D6 Gallon Forecast'!W$113:W$120)/1000000/2.8,25)</f>
        <v>5400</v>
      </c>
      <c r="BF15" s="145">
        <f>MROUND(SUM('[2]D6 Gallon Forecast'!W$121:W$124,'[2]D6 Gallon Forecast'!X$113:X$120)/1000000/2.8,25)</f>
        <v>5450</v>
      </c>
      <c r="BG15" s="145">
        <f>MROUND(SUM('[2]D6 Gallon Forecast'!X$121:X$124,'[2]D6 Gallon Forecast'!Y$113:Y$120)/1000000/2.8,25)</f>
        <v>5500</v>
      </c>
      <c r="BH15" s="145">
        <f>MROUND(SUM('[2]D6 Gallon Forecast'!Y$121:Y$124,'[2]D6 Gallon Forecast'!Z$113:Z$120)/1000000/2.8,25)</f>
        <v>5550</v>
      </c>
      <c r="BI15" s="145">
        <f>MROUND(SUM('[2]D6 Gallon Forecast'!Z$121:Z$124,'[2]D6 Gallon Forecast'!AA$113:AA$120)/1000000/2.8,25)</f>
        <v>5600</v>
      </c>
      <c r="BJ15" s="145">
        <f>MROUND(SUM('[2]D6 Gallon Forecast'!AA$121:AA$124,'[2]D6 Gallon Forecast'!AB$113:AB$120)/1000000/2.8,25)</f>
        <v>5650</v>
      </c>
      <c r="BK15" s="145">
        <f>MROUND(SUM('[2]D6 Gallon Forecast'!AB$121:AB$124,'[2]D6 Gallon Forecast'!AC$113:AC$120)/1000000/2.8,25)</f>
        <v>5675</v>
      </c>
      <c r="BL15" s="145">
        <f>MROUND(SUM('[2]D6 Gallon Forecast'!AC$121:AC$124,'[2]D6 Gallon Forecast'!AD$113:AD$120)/1000000/2.8,25)</f>
        <v>5725</v>
      </c>
      <c r="BM15" s="145">
        <f>MROUND(SUM('[2]D6 Gallon Forecast'!AD$121:AD$124,'[2]D6 Gallon Forecast'!AE$113:AE$120)/1000000/2.8,25)</f>
        <v>5775</v>
      </c>
      <c r="BN15" s="145">
        <f>MROUND(SUM('[2]D6 Gallon Forecast'!AE$121:AE$124,'[2]D6 Gallon Forecast'!AF$113:AF$120)/1000000/2.8,25)</f>
        <v>5825</v>
      </c>
      <c r="BO15" s="145">
        <f>MROUND(SUM('[2]D6 Gallon Forecast'!AF$121:AF$124,'[2]D6 Gallon Forecast'!AG$113:AG$120)/1000000/2.8,25)</f>
        <v>5875</v>
      </c>
      <c r="BP15" s="145">
        <f>MROUND(SUM('[2]D6 Gallon Forecast'!AG$121:AG$124,'[2]D6 Gallon Forecast'!AH$113:AH$120)/1000000/2.8,25)</f>
        <v>1975</v>
      </c>
      <c r="BQ15" s="150">
        <f>MROUND(SUM('[2]D6 Gallon Forecast'!AH$121:AH$124,'[2]D6 Gallon Forecast'!AI$113:AI$120)/1000000/2.8,25)</f>
        <v>0</v>
      </c>
      <c r="BR15" s="150">
        <f>MROUND(SUM('[2]D6 Gallon Forecast'!AI$121:AI$124,'[2]D6 Gallon Forecast'!AJ$113:AJ$120)/1000000/2.8,25)</f>
        <v>2750</v>
      </c>
      <c r="BS15" s="145"/>
      <c r="BT15" s="145"/>
      <c r="BU15" s="145"/>
      <c r="BV15" s="70"/>
      <c r="BZ15" s="71">
        <f t="shared" ref="BZ15:CF15" si="27">AO14-AO15</f>
        <v>1395.2659999999996</v>
      </c>
      <c r="CA15" s="71">
        <f t="shared" si="27"/>
        <v>1423.5330000000013</v>
      </c>
      <c r="CB15" s="71">
        <f t="shared" si="27"/>
        <v>1453.277</v>
      </c>
      <c r="CC15" s="71">
        <f t="shared" si="27"/>
        <v>1451.972600000001</v>
      </c>
      <c r="CD15" s="71">
        <f t="shared" si="27"/>
        <v>1414.6004000000003</v>
      </c>
      <c r="CE15" s="71">
        <f t="shared" si="27"/>
        <v>1429.3849999999993</v>
      </c>
      <c r="CF15" s="71">
        <f t="shared" si="27"/>
        <v>1318.8490000000002</v>
      </c>
    </row>
    <row r="16" spans="1:84" ht="16.5">
      <c r="A16" s="32" t="s">
        <v>23</v>
      </c>
      <c r="B16" s="144">
        <f t="shared" ref="B16:AV16" si="28">B105</f>
        <v>1664.4909999999998</v>
      </c>
      <c r="C16" s="144">
        <f t="shared" si="28"/>
        <v>1645.1200000000003</v>
      </c>
      <c r="D16" s="144">
        <f t="shared" si="28"/>
        <v>1896.3969999999999</v>
      </c>
      <c r="E16" s="144">
        <f t="shared" si="28"/>
        <v>2113.1210000000001</v>
      </c>
      <c r="F16" s="144">
        <f t="shared" si="28"/>
        <v>2401.5149999999999</v>
      </c>
      <c r="G16" s="144">
        <f t="shared" si="28"/>
        <v>2391.1060000000002</v>
      </c>
      <c r="H16" s="144">
        <f t="shared" si="28"/>
        <v>1996.7619999999999</v>
      </c>
      <c r="I16" s="144">
        <f t="shared" si="28"/>
        <v>1821.346</v>
      </c>
      <c r="J16" s="144">
        <f t="shared" si="28"/>
        <v>1886.3970000000002</v>
      </c>
      <c r="K16" s="144">
        <f t="shared" si="28"/>
        <v>1850.249</v>
      </c>
      <c r="L16" s="144">
        <f t="shared" si="28"/>
        <v>1227.3319999999999</v>
      </c>
      <c r="M16" s="144">
        <f t="shared" si="28"/>
        <v>1492.4689999999998</v>
      </c>
      <c r="N16" s="144">
        <f t="shared" si="28"/>
        <v>1716.424</v>
      </c>
      <c r="O16" s="144">
        <f t="shared" si="28"/>
        <v>2028.4539999999997</v>
      </c>
      <c r="P16" s="144">
        <f t="shared" si="28"/>
        <v>2367.3029999999999</v>
      </c>
      <c r="Q16" s="144">
        <f t="shared" si="28"/>
        <v>1726.6299999999999</v>
      </c>
      <c r="R16" s="144">
        <f t="shared" si="28"/>
        <v>1583.18956766475</v>
      </c>
      <c r="S16" s="144">
        <f t="shared" si="28"/>
        <v>1695.5158695506996</v>
      </c>
      <c r="T16" s="144">
        <f t="shared" si="28"/>
        <v>1318.8445557223499</v>
      </c>
      <c r="U16" s="144">
        <f t="shared" si="28"/>
        <v>2187.1079277396748</v>
      </c>
      <c r="V16" s="144">
        <f t="shared" si="28"/>
        <v>2218.4593532880754</v>
      </c>
      <c r="W16" s="144">
        <f t="shared" si="28"/>
        <v>1797.0782108159251</v>
      </c>
      <c r="X16" s="144">
        <f t="shared" si="28"/>
        <v>1506.962647939725</v>
      </c>
      <c r="Y16" s="144">
        <f t="shared" si="28"/>
        <v>1982.63047733955</v>
      </c>
      <c r="Z16" s="144">
        <f t="shared" si="28"/>
        <v>1936.565652583125</v>
      </c>
      <c r="AA16" s="144">
        <f t="shared" si="28"/>
        <v>1941.3479264991749</v>
      </c>
      <c r="AB16" s="144">
        <f t="shared" si="28"/>
        <v>1904.7675036915002</v>
      </c>
      <c r="AC16" s="144">
        <f t="shared" si="28"/>
        <v>1587.88750691565</v>
      </c>
      <c r="AD16" s="144">
        <f t="shared" si="28"/>
        <v>1899.8360910339752</v>
      </c>
      <c r="AE16" s="144">
        <f t="shared" si="28"/>
        <v>1818.0559213953752</v>
      </c>
      <c r="AF16" s="144">
        <f t="shared" si="28"/>
        <v>2133.8114743410752</v>
      </c>
      <c r="AG16" s="144">
        <f t="shared" si="28"/>
        <v>2125.3694373580502</v>
      </c>
      <c r="AH16" s="144">
        <f t="shared" si="28"/>
        <v>2437.4020097009247</v>
      </c>
      <c r="AI16" s="144">
        <f t="shared" si="28"/>
        <v>1848.9472344587252</v>
      </c>
      <c r="AJ16" s="144">
        <f t="shared" si="28"/>
        <v>1979.0262077577752</v>
      </c>
      <c r="AK16" s="144">
        <f t="shared" si="28"/>
        <v>1830.9248984067751</v>
      </c>
      <c r="AL16" s="144">
        <f t="shared" si="28"/>
        <v>1539.1565304171747</v>
      </c>
      <c r="AM16" s="144">
        <f t="shared" si="28"/>
        <v>730.09181400637499</v>
      </c>
      <c r="AN16" s="144">
        <f t="shared" si="28"/>
        <v>1920.7831219361997</v>
      </c>
      <c r="AO16" s="144">
        <f t="shared" si="28"/>
        <v>1866.8818480501409</v>
      </c>
      <c r="AP16" s="144">
        <f t="shared" si="28"/>
        <v>1898.6338099927584</v>
      </c>
      <c r="AQ16" s="144">
        <f t="shared" si="28"/>
        <v>2293.9940000000001</v>
      </c>
      <c r="AR16" s="144">
        <f t="shared" si="28"/>
        <v>2437.1138474961322</v>
      </c>
      <c r="AS16" s="144">
        <f t="shared" si="28"/>
        <v>2068.3418386571552</v>
      </c>
      <c r="AT16" s="144">
        <f t="shared" si="28"/>
        <v>1778.476471009239</v>
      </c>
      <c r="AU16" s="144">
        <f t="shared" si="28"/>
        <v>2746.9409989391092</v>
      </c>
      <c r="AV16" s="144">
        <f t="shared" si="28"/>
        <v>2478.7740855687784</v>
      </c>
      <c r="AW16" s="144">
        <f>AW105</f>
        <v>1669.9365666350002</v>
      </c>
      <c r="AX16" s="144">
        <f>AX105</f>
        <v>2298.2455760256003</v>
      </c>
      <c r="AY16" s="145">
        <v>2600</v>
      </c>
      <c r="AZ16" s="145">
        <v>2650</v>
      </c>
      <c r="BA16" s="145">
        <v>2350</v>
      </c>
      <c r="BB16" s="145">
        <f t="shared" ref="BB16:BC16" si="29">2600-500</f>
        <v>2100</v>
      </c>
      <c r="BC16" s="145">
        <f t="shared" si="29"/>
        <v>2100</v>
      </c>
      <c r="BD16" s="145">
        <f>2600-500</f>
        <v>2100</v>
      </c>
      <c r="BE16" s="145">
        <f>2600-500</f>
        <v>2100</v>
      </c>
      <c r="BF16" s="145">
        <v>2400</v>
      </c>
      <c r="BG16" s="145">
        <v>2600</v>
      </c>
      <c r="BH16" s="145">
        <v>2700</v>
      </c>
      <c r="BI16" s="145">
        <v>2800</v>
      </c>
      <c r="BJ16" s="145">
        <v>2900</v>
      </c>
      <c r="BK16" s="145">
        <v>3100</v>
      </c>
      <c r="BL16" s="145">
        <v>3250</v>
      </c>
      <c r="BM16" s="145">
        <v>3500</v>
      </c>
      <c r="BN16" s="145">
        <v>3750</v>
      </c>
      <c r="BO16" s="145">
        <v>3750</v>
      </c>
      <c r="BP16" s="145">
        <v>3750</v>
      </c>
      <c r="BQ16" s="145">
        <v>4000</v>
      </c>
      <c r="BR16" s="145">
        <v>4250</v>
      </c>
      <c r="BS16" s="145"/>
      <c r="BT16" s="145"/>
      <c r="BU16" s="145"/>
      <c r="BV16" s="2"/>
    </row>
    <row r="17" spans="1:89" ht="16.5">
      <c r="A17" s="32" t="s">
        <v>24</v>
      </c>
      <c r="B17" s="144">
        <f>B11-B18</f>
        <v>5767.0529999999999</v>
      </c>
      <c r="C17" s="144">
        <f t="shared" ref="C17:S17" si="30">C12+C16</f>
        <v>5789.1980000000003</v>
      </c>
      <c r="D17" s="144">
        <f t="shared" si="30"/>
        <v>6207.1409999999987</v>
      </c>
      <c r="E17" s="144">
        <f t="shared" si="30"/>
        <v>6995.4790000000003</v>
      </c>
      <c r="F17" s="144">
        <f t="shared" si="30"/>
        <v>7604.0579999999991</v>
      </c>
      <c r="G17" s="144">
        <f t="shared" si="30"/>
        <v>7282.4449999999997</v>
      </c>
      <c r="H17" s="144">
        <f t="shared" si="30"/>
        <v>6974.7050000000008</v>
      </c>
      <c r="I17" s="144">
        <f t="shared" si="30"/>
        <v>7248.0890000000018</v>
      </c>
      <c r="J17" s="144">
        <f t="shared" si="30"/>
        <v>6692.7570000000005</v>
      </c>
      <c r="K17" s="144">
        <f t="shared" si="30"/>
        <v>7031.9619999999995</v>
      </c>
      <c r="L17" s="144">
        <f t="shared" si="30"/>
        <v>6494.0290000000005</v>
      </c>
      <c r="M17" s="144">
        <f t="shared" si="30"/>
        <v>7385.347999999999</v>
      </c>
      <c r="N17" s="144">
        <f t="shared" si="30"/>
        <v>7757.3180000000002</v>
      </c>
      <c r="O17" s="144">
        <f t="shared" si="30"/>
        <v>7260.12</v>
      </c>
      <c r="P17" s="144">
        <f t="shared" si="30"/>
        <v>8119.8260000000009</v>
      </c>
      <c r="Q17" s="144">
        <f t="shared" si="30"/>
        <v>7760.6550000000007</v>
      </c>
      <c r="R17" s="144">
        <f t="shared" si="30"/>
        <v>7915.3360000000011</v>
      </c>
      <c r="S17" s="144">
        <f t="shared" si="30"/>
        <v>8471.1189999999988</v>
      </c>
      <c r="T17" s="144">
        <f>T12+T16</f>
        <v>7621.3830527809241</v>
      </c>
      <c r="U17" s="144">
        <f t="shared" ref="U17:AR17" si="31">U12+U16</f>
        <v>9352.3797962236749</v>
      </c>
      <c r="V17" s="144">
        <f t="shared" si="31"/>
        <v>8548.4353011048752</v>
      </c>
      <c r="W17" s="144">
        <f t="shared" si="31"/>
        <v>8788.5994705902503</v>
      </c>
      <c r="X17" s="144">
        <f t="shared" si="31"/>
        <v>8790.9997128170762</v>
      </c>
      <c r="Y17" s="144">
        <f t="shared" si="31"/>
        <v>9298.316787847898</v>
      </c>
      <c r="Z17" s="144">
        <f t="shared" si="31"/>
        <v>9514.7843544629995</v>
      </c>
      <c r="AA17" s="144">
        <f t="shared" si="31"/>
        <v>9740.3155137417234</v>
      </c>
      <c r="AB17" s="144">
        <f t="shared" si="31"/>
        <v>9815.4017376487245</v>
      </c>
      <c r="AC17" s="144">
        <f t="shared" si="31"/>
        <v>9490.9865533358752</v>
      </c>
      <c r="AD17" s="144">
        <f t="shared" si="31"/>
        <v>10229.9503697443</v>
      </c>
      <c r="AE17" s="144">
        <f t="shared" si="31"/>
        <v>10660.529760713775</v>
      </c>
      <c r="AF17" s="144">
        <f t="shared" si="31"/>
        <v>11267.80391378095</v>
      </c>
      <c r="AG17" s="144">
        <f t="shared" si="31"/>
        <v>11206.61969534645</v>
      </c>
      <c r="AH17" s="144">
        <f t="shared" si="31"/>
        <v>12737.3925030753</v>
      </c>
      <c r="AI17" s="144">
        <f t="shared" si="31"/>
        <v>12007.571769150823</v>
      </c>
      <c r="AJ17" s="144">
        <f t="shared" si="31"/>
        <v>13041.023214801877</v>
      </c>
      <c r="AK17" s="144">
        <f t="shared" si="31"/>
        <v>13033.141324936374</v>
      </c>
      <c r="AL17" s="144">
        <f t="shared" si="31"/>
        <v>12481.947155238602</v>
      </c>
      <c r="AM17" s="144">
        <f t="shared" si="31"/>
        <v>11082.898656793301</v>
      </c>
      <c r="AN17" s="144">
        <f t="shared" si="31"/>
        <v>13455.778766436173</v>
      </c>
      <c r="AO17" s="144">
        <f t="shared" si="31"/>
        <v>13749.674345105426</v>
      </c>
      <c r="AP17" s="144">
        <f t="shared" si="31"/>
        <v>13664.3745121474</v>
      </c>
      <c r="AQ17" s="144">
        <f t="shared" si="31"/>
        <v>14647.213630266922</v>
      </c>
      <c r="AR17" s="144">
        <f t="shared" si="31"/>
        <v>14798.46246456</v>
      </c>
      <c r="AS17" s="144">
        <f t="shared" ref="AS17:AX17" si="32">AS11-AS18</f>
        <v>14269.261474200001</v>
      </c>
      <c r="AT17" s="144">
        <f t="shared" si="32"/>
        <v>13911.478000000001</v>
      </c>
      <c r="AU17" s="144">
        <f t="shared" si="32"/>
        <v>14795.882</v>
      </c>
      <c r="AV17" s="144">
        <f t="shared" si="32"/>
        <v>14899.637000000002</v>
      </c>
      <c r="AW17" s="144">
        <f t="shared" si="32"/>
        <v>13705.936000000002</v>
      </c>
      <c r="AX17" s="144">
        <f t="shared" si="32"/>
        <v>14937.321000000002</v>
      </c>
      <c r="AY17" s="145">
        <f>AY12+AY16</f>
        <v>15175</v>
      </c>
      <c r="AZ17" s="145">
        <f t="shared" ref="AZ17:BC17" si="33">AZ12+AZ16</f>
        <v>15200</v>
      </c>
      <c r="BA17" s="145">
        <f t="shared" si="33"/>
        <v>14850</v>
      </c>
      <c r="BB17" s="145">
        <f t="shared" si="33"/>
        <v>14675</v>
      </c>
      <c r="BC17" s="145">
        <f t="shared" si="33"/>
        <v>14775</v>
      </c>
      <c r="BD17" s="145">
        <f>BD12+BD16</f>
        <v>14850</v>
      </c>
      <c r="BE17" s="145">
        <f>BE12+BE16</f>
        <v>14950</v>
      </c>
      <c r="BF17" s="145">
        <f t="shared" ref="BF17:BR17" si="34">BF12+BF16</f>
        <v>15350</v>
      </c>
      <c r="BG17" s="145">
        <f t="shared" si="34"/>
        <v>15750</v>
      </c>
      <c r="BH17" s="145">
        <f t="shared" si="34"/>
        <v>15950</v>
      </c>
      <c r="BI17" s="145">
        <f t="shared" si="34"/>
        <v>16100</v>
      </c>
      <c r="BJ17" s="145">
        <f t="shared" si="34"/>
        <v>16350</v>
      </c>
      <c r="BK17" s="145">
        <f t="shared" si="34"/>
        <v>16775</v>
      </c>
      <c r="BL17" s="145">
        <f t="shared" si="34"/>
        <v>17175</v>
      </c>
      <c r="BM17" s="145">
        <f t="shared" si="34"/>
        <v>17675</v>
      </c>
      <c r="BN17" s="145">
        <f t="shared" si="34"/>
        <v>17975</v>
      </c>
      <c r="BO17" s="145">
        <f t="shared" si="34"/>
        <v>18275</v>
      </c>
      <c r="BP17" s="145">
        <f t="shared" si="34"/>
        <v>14625</v>
      </c>
      <c r="BQ17" s="145">
        <f t="shared" si="34"/>
        <v>13150</v>
      </c>
      <c r="BR17" s="145">
        <f t="shared" si="34"/>
        <v>16150</v>
      </c>
      <c r="BS17" s="145"/>
      <c r="BT17" s="145"/>
      <c r="BU17" s="145"/>
      <c r="BV17" s="2"/>
      <c r="BZ17" t="str">
        <f t="shared" ref="BZ17:CI17" si="35">AL2</f>
        <v xml:space="preserve">11/12 </v>
      </c>
      <c r="CA17" t="str">
        <f t="shared" si="35"/>
        <v xml:space="preserve">12/13 </v>
      </c>
      <c r="CB17" t="str">
        <f t="shared" si="35"/>
        <v xml:space="preserve">13/14 </v>
      </c>
      <c r="CC17" t="str">
        <f t="shared" si="35"/>
        <v xml:space="preserve">14/15 </v>
      </c>
      <c r="CD17" t="str">
        <f t="shared" si="35"/>
        <v xml:space="preserve">15/16 </v>
      </c>
      <c r="CE17" t="str">
        <f t="shared" si="35"/>
        <v xml:space="preserve">16/17 </v>
      </c>
      <c r="CF17" t="str">
        <f t="shared" si="35"/>
        <v xml:space="preserve">17/18 </v>
      </c>
      <c r="CG17" t="str">
        <f t="shared" si="35"/>
        <v xml:space="preserve">18/19 </v>
      </c>
      <c r="CH17" t="str">
        <f t="shared" si="35"/>
        <v>19/20</v>
      </c>
      <c r="CI17" t="str">
        <f t="shared" si="35"/>
        <v>20/21</v>
      </c>
      <c r="CJ17" t="str">
        <f>AV2</f>
        <v>21/22</v>
      </c>
      <c r="CK17" t="str">
        <f>AW2</f>
        <v>22/23</v>
      </c>
    </row>
    <row r="18" spans="1:89" ht="16.5">
      <c r="A18" s="139" t="s">
        <v>25</v>
      </c>
      <c r="B18" s="146">
        <f>B71</f>
        <v>633.20000000000005</v>
      </c>
      <c r="C18" s="146">
        <f t="shared" ref="C18:AX18" si="36">C71</f>
        <v>1135.5999999999999</v>
      </c>
      <c r="D18" s="146">
        <f t="shared" si="36"/>
        <v>1435.9</v>
      </c>
      <c r="E18" s="146">
        <f t="shared" si="36"/>
        <v>1709.5</v>
      </c>
      <c r="F18" s="146">
        <f t="shared" si="36"/>
        <v>2034.3</v>
      </c>
      <c r="G18" s="146">
        <f t="shared" si="36"/>
        <v>1392.1</v>
      </c>
      <c r="H18" s="146">
        <f t="shared" si="36"/>
        <v>2536.6</v>
      </c>
      <c r="I18" s="146">
        <f t="shared" si="36"/>
        <v>3523.1</v>
      </c>
      <c r="J18" s="146">
        <f t="shared" si="36"/>
        <v>1006.3</v>
      </c>
      <c r="K18" s="146">
        <f t="shared" si="36"/>
        <v>1648.2</v>
      </c>
      <c r="L18" s="146">
        <f t="shared" si="36"/>
        <v>4039.5219999999999</v>
      </c>
      <c r="M18" s="146">
        <f t="shared" si="36"/>
        <v>4881.6930000000002</v>
      </c>
      <c r="N18" s="146">
        <f t="shared" si="36"/>
        <v>4259.0860000000002</v>
      </c>
      <c r="O18" s="146">
        <f t="shared" si="36"/>
        <v>1930.4280000000001</v>
      </c>
      <c r="P18" s="146">
        <f t="shared" si="36"/>
        <v>1344.4570000000001</v>
      </c>
      <c r="Q18" s="146">
        <f t="shared" si="36"/>
        <v>1521.2449999999999</v>
      </c>
      <c r="R18" s="146">
        <f t="shared" si="36"/>
        <v>1100.3109999999999</v>
      </c>
      <c r="S18" s="146">
        <f t="shared" si="36"/>
        <v>2112.9810000000002</v>
      </c>
      <c r="T18" s="146">
        <f t="shared" si="36"/>
        <v>850.14300000000003</v>
      </c>
      <c r="U18" s="146">
        <f t="shared" si="36"/>
        <v>1557.84</v>
      </c>
      <c r="V18" s="146">
        <f t="shared" si="36"/>
        <v>425.94200000000001</v>
      </c>
      <c r="W18" s="146">
        <f t="shared" si="36"/>
        <v>883.16099999999994</v>
      </c>
      <c r="X18" s="146">
        <f t="shared" si="36"/>
        <v>1307.8030000000001</v>
      </c>
      <c r="Y18" s="146">
        <f t="shared" si="36"/>
        <v>1786.9770000000001</v>
      </c>
      <c r="Z18" s="146">
        <f t="shared" si="36"/>
        <v>1717.549</v>
      </c>
      <c r="AA18" s="146">
        <f t="shared" si="36"/>
        <v>1899.1079999999999</v>
      </c>
      <c r="AB18" s="146">
        <f t="shared" si="36"/>
        <v>1596.4259999999999</v>
      </c>
      <c r="AC18" s="146">
        <f t="shared" si="36"/>
        <v>1086.673</v>
      </c>
      <c r="AD18" s="146">
        <f t="shared" si="36"/>
        <v>958.09100000000001</v>
      </c>
      <c r="AE18" s="146">
        <f t="shared" si="36"/>
        <v>2113.9720000000002</v>
      </c>
      <c r="AF18" s="146">
        <f t="shared" si="36"/>
        <v>1967.1610000000001</v>
      </c>
      <c r="AG18" s="146">
        <f t="shared" si="36"/>
        <v>1303.6469999999999</v>
      </c>
      <c r="AH18" s="146">
        <f t="shared" si="36"/>
        <v>1624.15</v>
      </c>
      <c r="AI18" s="146">
        <f t="shared" si="36"/>
        <v>1673.3109999999999</v>
      </c>
      <c r="AJ18" s="146">
        <f t="shared" si="36"/>
        <v>1707.787</v>
      </c>
      <c r="AK18" s="146">
        <f t="shared" si="36"/>
        <v>1127.645</v>
      </c>
      <c r="AL18" s="146">
        <f t="shared" si="36"/>
        <v>989.02700000000004</v>
      </c>
      <c r="AM18" s="146">
        <f t="shared" si="36"/>
        <v>821.18499999999995</v>
      </c>
      <c r="AN18" s="146">
        <f t="shared" si="36"/>
        <v>1231.904</v>
      </c>
      <c r="AO18" s="146">
        <f t="shared" si="36"/>
        <v>1731.164</v>
      </c>
      <c r="AP18" s="146">
        <f t="shared" si="36"/>
        <v>1737.058</v>
      </c>
      <c r="AQ18" s="146">
        <f t="shared" si="36"/>
        <v>2293.3029999999999</v>
      </c>
      <c r="AR18" s="146">
        <f t="shared" si="36"/>
        <v>2140.335</v>
      </c>
      <c r="AS18" s="146">
        <f t="shared" si="36"/>
        <v>2220.7489999999998</v>
      </c>
      <c r="AT18" s="146">
        <f t="shared" si="36"/>
        <v>1919.462</v>
      </c>
      <c r="AU18" s="146">
        <f t="shared" si="36"/>
        <v>1234.5119999999999</v>
      </c>
      <c r="AV18" s="146">
        <f t="shared" si="36"/>
        <v>1376.89</v>
      </c>
      <c r="AW18" s="146">
        <f t="shared" si="36"/>
        <v>1360.201</v>
      </c>
      <c r="AX18" s="146">
        <f t="shared" si="36"/>
        <v>1763.4</v>
      </c>
      <c r="AY18" s="147">
        <f>AY11-AY17</f>
        <v>1485.1440000000002</v>
      </c>
      <c r="AZ18" s="147">
        <f t="shared" ref="AZ18:BC18" si="37">AZ11-AZ17</f>
        <v>1815.1440000000002</v>
      </c>
      <c r="BA18" s="147">
        <f t="shared" si="37"/>
        <v>1729.3705453875227</v>
      </c>
      <c r="BB18" s="147">
        <f t="shared" si="37"/>
        <v>1724.4450962589544</v>
      </c>
      <c r="BC18" s="147">
        <f t="shared" si="37"/>
        <v>1621.7578757912197</v>
      </c>
      <c r="BD18" s="147">
        <f>BD11-BD17</f>
        <v>1557.7132459417116</v>
      </c>
      <c r="BE18" s="147">
        <f>BE11-BE17</f>
        <v>1665.7774368868668</v>
      </c>
      <c r="BF18" s="147">
        <f t="shared" ref="BF18:BR18" si="38">BF11-BF17</f>
        <v>1743.3541077013178</v>
      </c>
      <c r="BG18" s="147">
        <f t="shared" si="38"/>
        <v>1729.3416935868881</v>
      </c>
      <c r="BH18" s="147">
        <f t="shared" si="38"/>
        <v>1564.4650047706455</v>
      </c>
      <c r="BI18" s="147">
        <f t="shared" si="38"/>
        <v>1507.5936527161903</v>
      </c>
      <c r="BJ18" s="147">
        <f t="shared" si="38"/>
        <v>1551.6666603416525</v>
      </c>
      <c r="BK18" s="147">
        <f t="shared" si="38"/>
        <v>1508.9319493219409</v>
      </c>
      <c r="BL18" s="147">
        <f t="shared" si="38"/>
        <v>1452.1923948215772</v>
      </c>
      <c r="BM18" s="147">
        <f t="shared" si="38"/>
        <v>1300.5571099633053</v>
      </c>
      <c r="BN18" s="147">
        <f t="shared" si="38"/>
        <v>1293.3276278169033</v>
      </c>
      <c r="BO18" s="147">
        <f t="shared" si="38"/>
        <v>1323.0705575656284</v>
      </c>
      <c r="BP18" s="147">
        <f t="shared" si="38"/>
        <v>5353.8915763214281</v>
      </c>
      <c r="BQ18" s="147">
        <f t="shared" si="38"/>
        <v>11246.279182935432</v>
      </c>
      <c r="BR18" s="147">
        <f t="shared" si="38"/>
        <v>14482.61350082629</v>
      </c>
      <c r="BS18" s="145"/>
      <c r="BT18" s="145"/>
      <c r="BU18" s="145"/>
      <c r="BV18" s="2"/>
      <c r="BY18" s="151" t="s">
        <v>143</v>
      </c>
      <c r="BZ18" s="42">
        <f>SUM('[2]D6 Gallon Forecast'!C$117:C$120,'[2]D6 Gallon Forecast'!D$109:D$116)/1000000000</f>
        <v>22.074003992954395</v>
      </c>
      <c r="CA18" s="42">
        <f>SUM('[2]D6 Gallon Forecast'!D$117:D$120,'[2]D6 Gallon Forecast'!E$109:E$116)/1000000000</f>
        <v>21.557205412109319</v>
      </c>
      <c r="CB18" s="42">
        <f>SUM('[2]D6 Gallon Forecast'!E$117:E$120,'[2]D6 Gallon Forecast'!F$109:F$116)/1000000000</f>
        <v>22.982070247097663</v>
      </c>
      <c r="CC18" s="42">
        <f>SUM('[2]D6 Gallon Forecast'!F$117:F$120,'[2]D6 Gallon Forecast'!G$109:G$116)/1000000000</f>
        <v>23.829607391084831</v>
      </c>
      <c r="CD18" s="42">
        <f>SUM('[2]D6 Gallon Forecast'!G$117:G$120,'[2]D6 Gallon Forecast'!H$109:H$116)/1000000000</f>
        <v>24.352324199040527</v>
      </c>
      <c r="CE18" s="42">
        <f>SUM('[2]D6 Gallon Forecast'!H$117:H$120,'[2]D6 Gallon Forecast'!I$109:I$116)/1000000000</f>
        <v>24.692683410018304</v>
      </c>
      <c r="CF18" s="42">
        <f>SUM('[2]D6 Gallon Forecast'!I$117:I$120,'[2]D6 Gallon Forecast'!J$109:J$116)/1000000000</f>
        <v>24.807238769987833</v>
      </c>
      <c r="CG18" s="42">
        <f>SUM('[2]D6 Gallon Forecast'!J$117:J$120,'[2]D6 Gallon Forecast'!K$109:K$116)/1000000000</f>
        <v>24.693304719055828</v>
      </c>
      <c r="CH18" s="42">
        <f>SUM('[2]D6 Gallon Forecast'!K$117:K$120,'[2]D6 Gallon Forecast'!L$109:L$116)/1000000000</f>
        <v>22.043576909071234</v>
      </c>
      <c r="CI18" s="42">
        <f>SUM('[2]D6 Gallon Forecast'!L$117:L$120,'[2]D6 Gallon Forecast'!M$109:M$116)/1000000000</f>
        <v>22.576981630107671</v>
      </c>
      <c r="CJ18" s="42">
        <f>SUM('[2]D6 Gallon Forecast'!M$117:M$120,'[2]D6 Gallon Forecast'!N$109:N$116)/1000000000</f>
        <v>24.068760063993007</v>
      </c>
      <c r="CK18" s="42">
        <f>SUM('[2]D6 Gallon Forecast'!N$117:N$120,'[2]D6 Gallon Forecast'!O$109:O$116)/1000000000</f>
        <v>24.320228659027524</v>
      </c>
    </row>
    <row r="19" spans="1:89" ht="16.5">
      <c r="A19" s="32" t="s">
        <v>26</v>
      </c>
      <c r="B19" s="152">
        <f t="shared" ref="B19:AT19" si="39">B18/B17</f>
        <v>0.10979611250321439</v>
      </c>
      <c r="C19" s="152">
        <f t="shared" si="39"/>
        <v>0.19615843161695279</v>
      </c>
      <c r="D19" s="152">
        <f t="shared" si="39"/>
        <v>0.23133033388479501</v>
      </c>
      <c r="E19" s="152">
        <f t="shared" si="39"/>
        <v>0.24437211519039653</v>
      </c>
      <c r="F19" s="152">
        <f t="shared" si="39"/>
        <v>0.26752820664965998</v>
      </c>
      <c r="G19" s="152">
        <f t="shared" si="39"/>
        <v>0.19115832663343149</v>
      </c>
      <c r="H19" s="152">
        <f t="shared" si="39"/>
        <v>0.3636856325823099</v>
      </c>
      <c r="I19" s="152">
        <f t="shared" si="39"/>
        <v>0.48607294971129617</v>
      </c>
      <c r="J19" s="152">
        <f t="shared" si="39"/>
        <v>0.15035657203750261</v>
      </c>
      <c r="K19" s="152">
        <f t="shared" si="39"/>
        <v>0.23438693212505984</v>
      </c>
      <c r="L19" s="152">
        <f t="shared" si="39"/>
        <v>0.62203633522424984</v>
      </c>
      <c r="M19" s="152">
        <f t="shared" si="39"/>
        <v>0.66099701733757177</v>
      </c>
      <c r="N19" s="152">
        <f t="shared" si="39"/>
        <v>0.5490410474341777</v>
      </c>
      <c r="O19" s="152">
        <f t="shared" si="39"/>
        <v>0.26589477859870086</v>
      </c>
      <c r="P19" s="152">
        <f t="shared" si="39"/>
        <v>0.16557707024756441</v>
      </c>
      <c r="Q19" s="152">
        <f t="shared" si="39"/>
        <v>0.19602018128624449</v>
      </c>
      <c r="R19" s="152">
        <f t="shared" si="39"/>
        <v>0.13901001802071317</v>
      </c>
      <c r="S19" s="152">
        <f t="shared" si="39"/>
        <v>0.24943351639848296</v>
      </c>
      <c r="T19" s="152">
        <f t="shared" si="39"/>
        <v>0.11154707670673975</v>
      </c>
      <c r="U19" s="152">
        <f t="shared" si="39"/>
        <v>0.16657150735356449</v>
      </c>
      <c r="V19" s="152">
        <f t="shared" si="39"/>
        <v>4.9826896384762662E-2</v>
      </c>
      <c r="W19" s="152">
        <f t="shared" si="39"/>
        <v>0.10048939002799795</v>
      </c>
      <c r="X19" s="152">
        <f t="shared" si="39"/>
        <v>0.14876612930532274</v>
      </c>
      <c r="Y19" s="152">
        <f t="shared" si="39"/>
        <v>0.19218284779621894</v>
      </c>
      <c r="Z19" s="152">
        <f t="shared" si="39"/>
        <v>0.18051370751186466</v>
      </c>
      <c r="AA19" s="152">
        <f t="shared" si="39"/>
        <v>0.19497397156393154</v>
      </c>
      <c r="AB19" s="152">
        <f t="shared" si="39"/>
        <v>0.162644998408636</v>
      </c>
      <c r="AC19" s="152">
        <f t="shared" si="39"/>
        <v>0.1144952628363021</v>
      </c>
      <c r="AD19" s="152">
        <f t="shared" si="39"/>
        <v>9.3655488577306531E-2</v>
      </c>
      <c r="AE19" s="152">
        <f t="shared" si="39"/>
        <v>0.19829896332079275</v>
      </c>
      <c r="AF19" s="152">
        <f t="shared" si="39"/>
        <v>0.17458246656157086</v>
      </c>
      <c r="AG19" s="152">
        <f t="shared" si="39"/>
        <v>0.11632829840217916</v>
      </c>
      <c r="AH19" s="152">
        <f t="shared" si="39"/>
        <v>0.12751039897748831</v>
      </c>
      <c r="AI19" s="152">
        <f t="shared" si="39"/>
        <v>0.13935465322797205</v>
      </c>
      <c r="AJ19" s="152">
        <f t="shared" si="39"/>
        <v>0.13095498503994843</v>
      </c>
      <c r="AK19" s="152">
        <f t="shared" si="39"/>
        <v>8.6521351367722169E-2</v>
      </c>
      <c r="AL19" s="152">
        <f t="shared" si="39"/>
        <v>7.9236595676894131E-2</v>
      </c>
      <c r="AM19" s="152">
        <f t="shared" si="39"/>
        <v>7.4094785617898964E-2</v>
      </c>
      <c r="AN19" s="152">
        <f t="shared" si="39"/>
        <v>9.1552040307978075E-2</v>
      </c>
      <c r="AO19" s="152">
        <f t="shared" si="39"/>
        <v>0.125905818316072</v>
      </c>
      <c r="AP19" s="152">
        <f t="shared" si="39"/>
        <v>0.12712312579370424</v>
      </c>
      <c r="AQ19" s="152">
        <f t="shared" si="39"/>
        <v>0.15656923274889165</v>
      </c>
      <c r="AR19" s="152">
        <f t="shared" si="39"/>
        <v>0.14463225521744352</v>
      </c>
      <c r="AS19" s="153">
        <f t="shared" si="39"/>
        <v>0.15563167049782478</v>
      </c>
      <c r="AT19" s="153">
        <f t="shared" si="39"/>
        <v>0.13797685623339231</v>
      </c>
      <c r="AU19" s="153">
        <f>AU18/AU17</f>
        <v>8.3436188528673044E-2</v>
      </c>
      <c r="AV19" s="153">
        <f>AV18/AV17</f>
        <v>9.2410976186869512E-2</v>
      </c>
      <c r="AW19" s="153">
        <f>AW18/AW17</f>
        <v>9.9241744598836584E-2</v>
      </c>
      <c r="AX19" s="153">
        <f>AX18/AX17</f>
        <v>0.11805329750897098</v>
      </c>
      <c r="AY19" s="154">
        <f t="shared" ref="AY19:BC19" si="40">AY18/AY17</f>
        <v>9.7867808896210884E-2</v>
      </c>
      <c r="AZ19" s="154">
        <f t="shared" si="40"/>
        <v>0.11941736842105265</v>
      </c>
      <c r="BA19" s="154">
        <f t="shared" si="40"/>
        <v>0.11645592898232476</v>
      </c>
      <c r="BB19" s="154">
        <f t="shared" si="40"/>
        <v>0.11750903552020132</v>
      </c>
      <c r="BC19" s="154">
        <f t="shared" si="40"/>
        <v>0.10976364641564938</v>
      </c>
      <c r="BD19" s="154">
        <f>BD18/BD17</f>
        <v>0.10489651487822974</v>
      </c>
      <c r="BE19" s="154">
        <f>BE18/BE17</f>
        <v>0.11142323992554293</v>
      </c>
      <c r="BF19" s="154">
        <f t="shared" ref="BF19:BR19" si="41">BF18/BF17</f>
        <v>0.11357355750497185</v>
      </c>
      <c r="BG19" s="154">
        <f t="shared" si="41"/>
        <v>0.10979947260869131</v>
      </c>
      <c r="BH19" s="154">
        <f t="shared" si="41"/>
        <v>9.808558023640411E-2</v>
      </c>
      <c r="BI19" s="154">
        <f t="shared" si="41"/>
        <v>9.3639357311564614E-2</v>
      </c>
      <c r="BJ19" s="154">
        <f t="shared" si="41"/>
        <v>9.4903159653923694E-2</v>
      </c>
      <c r="BK19" s="154">
        <f t="shared" si="41"/>
        <v>8.9951233938714806E-2</v>
      </c>
      <c r="BL19" s="154">
        <f t="shared" si="41"/>
        <v>8.4552686743614394E-2</v>
      </c>
      <c r="BM19" s="154">
        <f t="shared" si="41"/>
        <v>7.3581731822534954E-2</v>
      </c>
      <c r="BN19" s="154">
        <f t="shared" si="41"/>
        <v>7.195146747242856E-2</v>
      </c>
      <c r="BO19" s="154">
        <f t="shared" si="41"/>
        <v>7.239784172725737E-2</v>
      </c>
      <c r="BP19" s="154">
        <f t="shared" si="41"/>
        <v>0.36607805650061048</v>
      </c>
      <c r="BQ19" s="154">
        <f t="shared" si="41"/>
        <v>0.8552303561167629</v>
      </c>
      <c r="BR19" s="154">
        <f t="shared" si="41"/>
        <v>0.89675625392113245</v>
      </c>
      <c r="BS19" s="154"/>
      <c r="BT19" s="154"/>
      <c r="BU19" s="154"/>
      <c r="BV19" s="2"/>
      <c r="BY19" s="151" t="s">
        <v>75</v>
      </c>
      <c r="BZ19" s="42">
        <f t="shared" ref="BZ19:CK19" si="42">AL15/1000</f>
        <v>5.000032</v>
      </c>
      <c r="CA19" s="42">
        <f t="shared" si="42"/>
        <v>4.641127</v>
      </c>
      <c r="CB19" s="42">
        <f t="shared" si="42"/>
        <v>5.1236900000000007</v>
      </c>
      <c r="CC19" s="42">
        <f t="shared" si="42"/>
        <v>5.2000900000000003</v>
      </c>
      <c r="CD19" s="42">
        <f t="shared" si="42"/>
        <v>5.2236139999999995</v>
      </c>
      <c r="CE19" s="42">
        <f t="shared" si="42"/>
        <v>5.4385069999999995</v>
      </c>
      <c r="CF19" s="42">
        <f t="shared" si="42"/>
        <v>5.5954219999999992</v>
      </c>
      <c r="CG19" s="42">
        <f t="shared" si="42"/>
        <v>5.3798699999999995</v>
      </c>
      <c r="CH19" s="42">
        <f t="shared" si="42"/>
        <v>4.8564530000000001</v>
      </c>
      <c r="CI19" s="42">
        <f t="shared" si="42"/>
        <v>5.1433059999999999</v>
      </c>
      <c r="CJ19" s="42">
        <f t="shared" si="42"/>
        <v>5.3188250000000004</v>
      </c>
      <c r="CK19" s="42">
        <f t="shared" si="42"/>
        <v>5.1771409999999998</v>
      </c>
    </row>
    <row r="20" spans="1:89" ht="16.5">
      <c r="A20" s="139" t="s">
        <v>144</v>
      </c>
      <c r="B20" s="155">
        <f t="shared" ref="B20:AT20" si="43">B192</f>
        <v>2.7959113775050271</v>
      </c>
      <c r="C20" s="155">
        <f t="shared" si="43"/>
        <v>2.4597410166143292</v>
      </c>
      <c r="D20" s="155">
        <f t="shared" si="43"/>
        <v>2.3133003372644394</v>
      </c>
      <c r="E20" s="155">
        <f t="shared" si="43"/>
        <v>2.5220898799204869</v>
      </c>
      <c r="F20" s="155">
        <f t="shared" si="43"/>
        <v>2.8444248258574629</v>
      </c>
      <c r="G20" s="155">
        <f t="shared" si="43"/>
        <v>3.5727504186052528</v>
      </c>
      <c r="H20" s="155">
        <f t="shared" si="43"/>
        <v>2.7236122837561627</v>
      </c>
      <c r="I20" s="155">
        <f t="shared" si="43"/>
        <v>2.7843485503118797</v>
      </c>
      <c r="J20" s="155">
        <f t="shared" si="43"/>
        <v>3.3739940382081692</v>
      </c>
      <c r="K20" s="155">
        <f t="shared" si="43"/>
        <v>2.6950056445874235</v>
      </c>
      <c r="L20" s="155">
        <f t="shared" si="43"/>
        <v>2.2330436626398011</v>
      </c>
      <c r="M20" s="155">
        <f t="shared" si="43"/>
        <v>1.6783132534481791</v>
      </c>
      <c r="N20" s="155">
        <f t="shared" si="43"/>
        <v>2.2067229625447022</v>
      </c>
      <c r="O20" s="155">
        <f t="shared" si="43"/>
        <v>2.6905873580113</v>
      </c>
      <c r="P20" s="155">
        <f t="shared" si="43"/>
        <v>2.5407304268163822</v>
      </c>
      <c r="Q20" s="155">
        <f t="shared" si="43"/>
        <v>2.4014786006931028</v>
      </c>
      <c r="R20" s="155">
        <f t="shared" si="43"/>
        <v>2.5089397638942548</v>
      </c>
      <c r="S20" s="155">
        <f t="shared" si="43"/>
        <v>2.2215860230698619</v>
      </c>
      <c r="T20" s="155">
        <f t="shared" si="43"/>
        <v>2.6499460672432069</v>
      </c>
      <c r="U20" s="155">
        <f t="shared" si="43"/>
        <v>2.4552318092662491</v>
      </c>
      <c r="V20" s="155">
        <f t="shared" si="43"/>
        <v>3.8200193181818176</v>
      </c>
      <c r="W20" s="155">
        <f t="shared" si="43"/>
        <v>2.7844659435974659</v>
      </c>
      <c r="X20" s="155">
        <f t="shared" si="43"/>
        <v>2.56971982277829</v>
      </c>
      <c r="Y20" s="155">
        <f t="shared" si="43"/>
        <v>2.1564569511311218</v>
      </c>
      <c r="Z20" s="155">
        <f t="shared" si="43"/>
        <v>2.0976996175385758</v>
      </c>
      <c r="AA20" s="155">
        <f t="shared" si="43"/>
        <v>2.0871677634055499</v>
      </c>
      <c r="AB20" s="155">
        <f t="shared" si="43"/>
        <v>2.1544114771447722</v>
      </c>
      <c r="AC20" s="155">
        <f t="shared" si="43"/>
        <v>2.3890597483497946</v>
      </c>
      <c r="AD20" s="155">
        <f t="shared" si="43"/>
        <v>2.6354092450328719</v>
      </c>
      <c r="AE20" s="155">
        <f t="shared" si="43"/>
        <v>2.1178530722805036</v>
      </c>
      <c r="AF20" s="155">
        <f t="shared" si="43"/>
        <v>2.2336493611746757</v>
      </c>
      <c r="AG20" s="155">
        <f t="shared" si="43"/>
        <v>3.5580939425308995</v>
      </c>
      <c r="AH20" s="155">
        <f t="shared" si="43"/>
        <v>5.1489198528270608</v>
      </c>
      <c r="AI20" s="155">
        <f t="shared" si="43"/>
        <v>3.9259184500695095</v>
      </c>
      <c r="AJ20" s="155">
        <f t="shared" si="43"/>
        <v>3.718348181842948</v>
      </c>
      <c r="AK20" s="155">
        <f t="shared" si="43"/>
        <v>6.4747372201501783</v>
      </c>
      <c r="AL20" s="155">
        <f t="shared" si="43"/>
        <v>6.5657218379446647</v>
      </c>
      <c r="AM20" s="155">
        <f t="shared" si="43"/>
        <v>6.7369059550845156</v>
      </c>
      <c r="AN20" s="155">
        <f t="shared" si="43"/>
        <v>4.4078519389052344</v>
      </c>
      <c r="AO20" s="155">
        <f t="shared" si="43"/>
        <v>3.7477780000000003</v>
      </c>
      <c r="AP20" s="155">
        <f t="shared" si="43"/>
        <v>3.6923565000000007</v>
      </c>
      <c r="AQ20" s="155">
        <f t="shared" si="43"/>
        <v>3.5996497499999998</v>
      </c>
      <c r="AR20" s="155">
        <f t="shared" si="43"/>
        <v>3.6309650954419972</v>
      </c>
      <c r="AS20" s="155">
        <f t="shared" si="43"/>
        <v>3.81277299222887</v>
      </c>
      <c r="AT20" s="155">
        <f t="shared" si="43"/>
        <v>3.56246710299299</v>
      </c>
      <c r="AU20" s="155">
        <f>AU192</f>
        <v>5.2574649953482195</v>
      </c>
      <c r="AV20" s="155">
        <f>AV192</f>
        <v>6.4942275760011041</v>
      </c>
      <c r="AW20" s="155">
        <f>AW192</f>
        <v>6.2589095339985725</v>
      </c>
      <c r="AX20" s="155">
        <f>AX192</f>
        <v>4.4648492095136829</v>
      </c>
      <c r="AY20" s="156">
        <f t="shared" ref="AY20:BC20" si="44">AY192</f>
        <v>4.4291814962638787</v>
      </c>
      <c r="AZ20" s="156">
        <f t="shared" si="44"/>
        <v>4.5</v>
      </c>
      <c r="BA20" s="156">
        <f t="shared" si="44"/>
        <v>4.6000000000000005</v>
      </c>
      <c r="BB20" s="156">
        <f t="shared" si="44"/>
        <v>4.55</v>
      </c>
      <c r="BC20" s="156">
        <f t="shared" si="44"/>
        <v>4.8500000000000005</v>
      </c>
      <c r="BD20" s="156">
        <f>BD192</f>
        <v>5.0500000000000007</v>
      </c>
      <c r="BE20" s="156">
        <f>BE192</f>
        <v>4.8000000000000007</v>
      </c>
      <c r="BF20" s="156">
        <f t="shared" ref="BF20:BR20" si="45">BF192</f>
        <v>4.7</v>
      </c>
      <c r="BG20" s="156">
        <f t="shared" si="45"/>
        <v>4.8500000000000005</v>
      </c>
      <c r="BH20" s="156">
        <f t="shared" si="45"/>
        <v>5.3500000000000005</v>
      </c>
      <c r="BI20" s="156">
        <f t="shared" si="45"/>
        <v>5.5500000000000007</v>
      </c>
      <c r="BJ20" s="156">
        <f t="shared" si="45"/>
        <v>5.45</v>
      </c>
      <c r="BK20" s="156">
        <f t="shared" si="45"/>
        <v>5.7</v>
      </c>
      <c r="BL20" s="156">
        <f t="shared" si="45"/>
        <v>5.95</v>
      </c>
      <c r="BM20" s="156">
        <f t="shared" si="45"/>
        <v>6.5500000000000007</v>
      </c>
      <c r="BN20" s="156">
        <f t="shared" si="45"/>
        <v>6.65</v>
      </c>
      <c r="BO20" s="156">
        <f t="shared" si="45"/>
        <v>6.65</v>
      </c>
      <c r="BP20" s="156" t="e">
        <f t="shared" si="45"/>
        <v>#NUM!</v>
      </c>
      <c r="BQ20" s="156" t="e">
        <f t="shared" si="45"/>
        <v>#NUM!</v>
      </c>
      <c r="BR20" s="156" t="e">
        <f t="shared" si="45"/>
        <v>#NUM!</v>
      </c>
      <c r="BS20" s="157"/>
      <c r="BT20" s="157"/>
      <c r="BU20" s="157"/>
      <c r="BV20" s="2"/>
      <c r="BY20" s="151" t="s">
        <v>14</v>
      </c>
      <c r="BZ20" s="102">
        <f>BZ18/BZ19</f>
        <v>4.4147725440465972</v>
      </c>
      <c r="CA20" s="102">
        <f t="shared" ref="CA20:CK20" si="46">CA18/CA19</f>
        <v>4.6448212712363439</v>
      </c>
      <c r="CB20" s="102">
        <f t="shared" si="46"/>
        <v>4.4854529152032345</v>
      </c>
      <c r="CC20" s="102">
        <f t="shared" si="46"/>
        <v>4.582537492828938</v>
      </c>
      <c r="CD20" s="102">
        <f t="shared" si="46"/>
        <v>4.6619685526228638</v>
      </c>
      <c r="CE20" s="102">
        <f t="shared" si="46"/>
        <v>4.5403423053456224</v>
      </c>
      <c r="CF20" s="102">
        <f t="shared" si="46"/>
        <v>4.4334884428713037</v>
      </c>
      <c r="CG20" s="102">
        <f t="shared" si="46"/>
        <v>4.5899445003421704</v>
      </c>
      <c r="CH20" s="102">
        <f t="shared" si="46"/>
        <v>4.5390281567784623</v>
      </c>
      <c r="CI20" s="102">
        <f t="shared" si="46"/>
        <v>4.3895855370276768</v>
      </c>
      <c r="CJ20" s="102">
        <f t="shared" si="46"/>
        <v>4.5252024768615255</v>
      </c>
      <c r="CK20" s="102">
        <f t="shared" si="46"/>
        <v>4.6976175960877873</v>
      </c>
    </row>
    <row r="21" spans="1:89" ht="17.25" thickBot="1">
      <c r="A21" s="32" t="s">
        <v>27</v>
      </c>
      <c r="B21" s="158">
        <f t="shared" ref="B21:AT21" si="47">SUMPRODUCT(B202:B213,B218:B229)</f>
        <v>2.5441916167664669</v>
      </c>
      <c r="C21" s="158">
        <f t="shared" si="47"/>
        <v>2.2003147208121829</v>
      </c>
      <c r="D21" s="158">
        <f t="shared" si="47"/>
        <v>1.9925542406311632</v>
      </c>
      <c r="E21" s="158">
        <f t="shared" si="47"/>
        <v>2.2226640159045732</v>
      </c>
      <c r="F21" s="158">
        <f t="shared" si="47"/>
        <v>2.4763298969072167</v>
      </c>
      <c r="G21" s="158">
        <f t="shared" si="47"/>
        <v>3.1184690873405301</v>
      </c>
      <c r="H21" s="158">
        <f t="shared" si="47"/>
        <v>2.4677788844621515</v>
      </c>
      <c r="I21" s="158">
        <f t="shared" si="47"/>
        <v>2.5566566866267464</v>
      </c>
      <c r="J21" s="158">
        <f t="shared" si="47"/>
        <v>3.2089882121807469</v>
      </c>
      <c r="K21" s="158">
        <f t="shared" si="47"/>
        <v>2.6319475277497468</v>
      </c>
      <c r="L21" s="158">
        <f t="shared" si="47"/>
        <v>2.2270411233701095</v>
      </c>
      <c r="M21" s="158">
        <f t="shared" si="47"/>
        <v>1.5039</v>
      </c>
      <c r="N21" s="158">
        <f t="shared" si="47"/>
        <v>1.9439800000000003</v>
      </c>
      <c r="O21" s="158">
        <f t="shared" si="47"/>
        <v>2.5421</v>
      </c>
      <c r="P21" s="158">
        <f t="shared" si="47"/>
        <v>2.3633800000000003</v>
      </c>
      <c r="Q21" s="158">
        <f t="shared" si="47"/>
        <v>2.2795699999999997</v>
      </c>
      <c r="R21" s="158">
        <f t="shared" si="47"/>
        <v>2.3682699999999999</v>
      </c>
      <c r="S21" s="158">
        <f t="shared" si="47"/>
        <v>2.07172</v>
      </c>
      <c r="T21" s="158">
        <f t="shared" si="47"/>
        <v>2.5043699999999998</v>
      </c>
      <c r="U21" s="158">
        <f t="shared" si="47"/>
        <v>2.26092</v>
      </c>
      <c r="V21" s="158">
        <f t="shared" si="47"/>
        <v>3.23997</v>
      </c>
      <c r="W21" s="158">
        <f t="shared" si="47"/>
        <v>2.7092499999999999</v>
      </c>
      <c r="X21" s="158">
        <f t="shared" si="47"/>
        <v>2.4323700000000001</v>
      </c>
      <c r="Y21" s="158">
        <f t="shared" si="47"/>
        <v>1.9418599999999999</v>
      </c>
      <c r="Z21" s="158">
        <f t="shared" si="47"/>
        <v>1.8172499999999998</v>
      </c>
      <c r="AA21" s="158">
        <f t="shared" si="47"/>
        <v>1.8481000000000001</v>
      </c>
      <c r="AB21" s="158">
        <f t="shared" si="47"/>
        <v>1.9722200000000001</v>
      </c>
      <c r="AC21" s="158">
        <f t="shared" si="47"/>
        <v>2.3162299999999996</v>
      </c>
      <c r="AD21" s="158">
        <f t="shared" si="47"/>
        <v>2.4198299999999997</v>
      </c>
      <c r="AE21" s="158">
        <f t="shared" si="47"/>
        <v>2.05932</v>
      </c>
      <c r="AF21" s="158">
        <f t="shared" si="47"/>
        <v>1.9954800000000001</v>
      </c>
      <c r="AG21" s="158">
        <f t="shared" si="47"/>
        <v>3.0347899999999997</v>
      </c>
      <c r="AH21" s="158">
        <f t="shared" si="47"/>
        <v>4.2014700000000005</v>
      </c>
      <c r="AI21" s="158">
        <f t="shared" si="47"/>
        <v>4.0608900000000006</v>
      </c>
      <c r="AJ21" s="158">
        <f t="shared" si="47"/>
        <v>3.5487399999999996</v>
      </c>
      <c r="AK21" s="158">
        <f t="shared" si="47"/>
        <v>5.1840400000000004</v>
      </c>
      <c r="AL21" s="158">
        <f t="shared" si="47"/>
        <v>6.2199900000000001</v>
      </c>
      <c r="AM21" s="158">
        <f t="shared" si="47"/>
        <v>6.8923799999999993</v>
      </c>
      <c r="AN21" s="158">
        <f t="shared" si="47"/>
        <v>4.4624199999999998</v>
      </c>
      <c r="AO21" s="158">
        <f t="shared" si="47"/>
        <v>3.6957100000000001</v>
      </c>
      <c r="AP21" s="158">
        <f t="shared" si="47"/>
        <v>3.6142699999999999</v>
      </c>
      <c r="AQ21" s="158">
        <f t="shared" si="47"/>
        <v>3.35954</v>
      </c>
      <c r="AR21" s="158">
        <f t="shared" si="47"/>
        <v>3.3613799999999996</v>
      </c>
      <c r="AS21" s="158">
        <f t="shared" si="47"/>
        <v>3.6105399999999999</v>
      </c>
      <c r="AT21" s="158">
        <f t="shared" si="47"/>
        <v>3.5614800000000004</v>
      </c>
      <c r="AU21" s="158">
        <f>SUMPRODUCT(AU202:AU213,AU218:AU229)</f>
        <v>4.52677</v>
      </c>
      <c r="AV21" s="158">
        <f>SUMPRODUCT(AV202:AV213,AV218:AV229)</f>
        <v>5.9999600000000006</v>
      </c>
      <c r="AW21" s="159">
        <f>SUMPRODUCT(AW202:AW213,AW218:AW229)</f>
        <v>6.546009999999999</v>
      </c>
      <c r="AX21" s="159">
        <f>SUMPRODUCT(AX202:AX213,AX218:AX229)</f>
        <v>4.6083290984207084</v>
      </c>
      <c r="AY21" s="157">
        <f t="shared" ref="AY21:BC21" si="48">MROUND(SUMPRODUCT(AY202:AY213,AY218:AY229),0.05)</f>
        <v>4.45</v>
      </c>
      <c r="AZ21" s="157">
        <f>MROUND(SUMPRODUCT(AZ202:AZ213,AZ218:AZ229),0.05)</f>
        <v>4.8000000000000007</v>
      </c>
      <c r="BA21" s="157">
        <f t="shared" si="48"/>
        <v>4.75</v>
      </c>
      <c r="BB21" s="157">
        <f t="shared" si="48"/>
        <v>4.8000000000000007</v>
      </c>
      <c r="BC21" s="157">
        <f t="shared" si="48"/>
        <v>4.6000000000000005</v>
      </c>
      <c r="BD21" s="157">
        <f>MROUND(SUMPRODUCT(BD202:BD213,BD218:BD229),0.05)</f>
        <v>4.55</v>
      </c>
      <c r="BE21" s="157">
        <f>MROUND(SUMPRODUCT(BE202:BE213,BE218:BE229),0.05)</f>
        <v>4.6500000000000004</v>
      </c>
      <c r="BF21" s="157">
        <f t="shared" ref="BF21:BR21" si="49">MROUND(SUMPRODUCT(BF202:BF213,BF218:BF229),0.05)</f>
        <v>4.6500000000000004</v>
      </c>
      <c r="BG21" s="157">
        <f>MROUND(SUMPRODUCT(BG202:BG213,BG218:BG229),0.05)</f>
        <v>4.7</v>
      </c>
      <c r="BH21" s="157">
        <f t="shared" si="49"/>
        <v>4.45</v>
      </c>
      <c r="BI21" s="157">
        <f t="shared" si="49"/>
        <v>4.3500000000000005</v>
      </c>
      <c r="BJ21" s="157">
        <f t="shared" si="49"/>
        <v>4.3500000000000005</v>
      </c>
      <c r="BK21" s="157">
        <f t="shared" si="49"/>
        <v>4.25</v>
      </c>
      <c r="BL21" s="157">
        <f t="shared" si="49"/>
        <v>4.2</v>
      </c>
      <c r="BM21" s="157">
        <f t="shared" si="49"/>
        <v>4</v>
      </c>
      <c r="BN21" s="157">
        <f t="shared" si="49"/>
        <v>4</v>
      </c>
      <c r="BO21" s="157">
        <f t="shared" si="49"/>
        <v>4</v>
      </c>
      <c r="BP21" s="157">
        <f t="shared" si="49"/>
        <v>8.9500000000000011</v>
      </c>
      <c r="BQ21" s="157">
        <f t="shared" si="49"/>
        <v>17.2</v>
      </c>
      <c r="BR21" s="157">
        <f t="shared" si="49"/>
        <v>17.900000000000002</v>
      </c>
      <c r="BS21" s="157"/>
      <c r="BT21" s="157"/>
      <c r="BU21" s="157"/>
      <c r="BV21" s="2"/>
    </row>
    <row r="22" spans="1:89" ht="16.5">
      <c r="A22" s="160" t="s">
        <v>145</v>
      </c>
      <c r="B22" s="161"/>
      <c r="C22" s="161"/>
      <c r="D22" s="161"/>
      <c r="E22" s="161"/>
      <c r="F22" s="161"/>
      <c r="G22" s="161"/>
      <c r="H22" s="161"/>
      <c r="I22" s="161"/>
      <c r="J22" s="161"/>
      <c r="K22" s="161"/>
      <c r="L22" s="161"/>
      <c r="M22" s="161"/>
      <c r="N22" s="161"/>
      <c r="O22" s="161"/>
      <c r="P22" s="161"/>
      <c r="Q22" s="161"/>
      <c r="R22" s="161"/>
      <c r="S22" s="161"/>
      <c r="T22" s="161"/>
      <c r="U22" s="161"/>
      <c r="V22" s="161"/>
      <c r="W22" s="161"/>
      <c r="X22" s="161"/>
      <c r="Y22" s="161"/>
      <c r="Z22" s="161"/>
      <c r="AA22" s="161"/>
      <c r="AB22" s="161"/>
      <c r="AC22" s="161"/>
      <c r="AD22" s="161"/>
      <c r="AE22" s="161"/>
      <c r="AF22" s="161"/>
      <c r="AG22" s="161"/>
      <c r="AH22" s="161"/>
      <c r="AI22" s="161"/>
      <c r="AJ22" s="161"/>
      <c r="AK22" s="161"/>
      <c r="AL22" s="161"/>
      <c r="AM22" s="161"/>
      <c r="AN22" s="162">
        <f t="shared" ref="AN22:AQ22" si="50">AN20-AN21</f>
        <v>-5.4568061094765419E-2</v>
      </c>
      <c r="AO22" s="162">
        <f t="shared" si="50"/>
        <v>5.2068000000000225E-2</v>
      </c>
      <c r="AP22" s="162">
        <f t="shared" si="50"/>
        <v>7.8086500000000836E-2</v>
      </c>
      <c r="AQ22" s="162">
        <f t="shared" si="50"/>
        <v>0.24010974999999979</v>
      </c>
      <c r="AR22" s="162">
        <f>AR20-AR21</f>
        <v>0.2695850954419976</v>
      </c>
      <c r="AS22" s="162">
        <f t="shared" ref="AS22:AW22" si="51">AS20-AS21</f>
        <v>0.20223299222887015</v>
      </c>
      <c r="AT22" s="162">
        <f t="shared" si="51"/>
        <v>9.8710299298954141E-4</v>
      </c>
      <c r="AU22" s="162">
        <f t="shared" si="51"/>
        <v>0.73069499534821958</v>
      </c>
      <c r="AV22" s="162">
        <f>AV20-AV21</f>
        <v>0.49426757600110349</v>
      </c>
      <c r="AW22" s="162">
        <f t="shared" si="51"/>
        <v>-0.28710046600142647</v>
      </c>
      <c r="AX22" s="162">
        <f>AX20-AX21</f>
        <v>-0.14347988890702545</v>
      </c>
      <c r="AY22" s="162">
        <f t="shared" ref="AY22:BR22" si="52">AY20-AY21</f>
        <v>-2.0818503736121485E-2</v>
      </c>
      <c r="AZ22" s="162">
        <f t="shared" si="52"/>
        <v>-0.30000000000000071</v>
      </c>
      <c r="BA22" s="162">
        <f t="shared" si="52"/>
        <v>-0.14999999999999947</v>
      </c>
      <c r="BB22" s="162">
        <f t="shared" si="52"/>
        <v>-0.25000000000000089</v>
      </c>
      <c r="BC22" s="162">
        <f t="shared" si="52"/>
        <v>0.25</v>
      </c>
      <c r="BD22" s="162">
        <f t="shared" si="52"/>
        <v>0.50000000000000089</v>
      </c>
      <c r="BE22" s="162">
        <f t="shared" si="52"/>
        <v>0.15000000000000036</v>
      </c>
      <c r="BF22" s="162">
        <f t="shared" si="52"/>
        <v>4.9999999999999822E-2</v>
      </c>
      <c r="BG22" s="162">
        <f t="shared" si="52"/>
        <v>0.15000000000000036</v>
      </c>
      <c r="BH22" s="162">
        <f t="shared" si="52"/>
        <v>0.90000000000000036</v>
      </c>
      <c r="BI22" s="162">
        <f t="shared" si="52"/>
        <v>1.2000000000000002</v>
      </c>
      <c r="BJ22" s="162">
        <f t="shared" si="52"/>
        <v>1.0999999999999996</v>
      </c>
      <c r="BK22" s="162">
        <f t="shared" si="52"/>
        <v>1.4500000000000002</v>
      </c>
      <c r="BL22" s="162">
        <f t="shared" si="52"/>
        <v>1.75</v>
      </c>
      <c r="BM22" s="162">
        <f t="shared" si="52"/>
        <v>2.5500000000000007</v>
      </c>
      <c r="BN22" s="162">
        <f t="shared" si="52"/>
        <v>2.6500000000000004</v>
      </c>
      <c r="BO22" s="162">
        <f t="shared" si="52"/>
        <v>2.6500000000000004</v>
      </c>
      <c r="BP22" s="162" t="e">
        <f t="shared" si="52"/>
        <v>#NUM!</v>
      </c>
      <c r="BQ22" s="162" t="e">
        <f t="shared" si="52"/>
        <v>#NUM!</v>
      </c>
      <c r="BR22" s="162" t="e">
        <f t="shared" si="52"/>
        <v>#NUM!</v>
      </c>
      <c r="BS22" s="163"/>
      <c r="BT22" s="163"/>
      <c r="BU22" s="163"/>
      <c r="BV22" s="2"/>
    </row>
    <row r="23" spans="1:89" ht="16.5">
      <c r="A23" s="164"/>
      <c r="B23" s="165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165"/>
      <c r="P23" s="165"/>
      <c r="Q23" s="165"/>
      <c r="R23" s="165"/>
      <c r="S23" s="165"/>
      <c r="T23" s="165"/>
      <c r="U23" s="165"/>
      <c r="V23" s="165"/>
      <c r="W23" s="165"/>
      <c r="X23" s="165"/>
      <c r="Y23" s="166">
        <f t="shared" ref="Y23:AX23" si="53">Y4-X4</f>
        <v>0.62800000000000011</v>
      </c>
      <c r="Z23" s="166">
        <f t="shared" si="53"/>
        <v>-2.7790000000000106</v>
      </c>
      <c r="AA23" s="166">
        <f t="shared" si="53"/>
        <v>2.1650000000000063</v>
      </c>
      <c r="AB23" s="166">
        <f t="shared" si="53"/>
        <v>-3.8490000000000038</v>
      </c>
      <c r="AC23" s="166">
        <f t="shared" si="53"/>
        <v>3.1920000000000073</v>
      </c>
      <c r="AD23" s="166">
        <f t="shared" si="53"/>
        <v>-0.29100000000001103</v>
      </c>
      <c r="AE23" s="166">
        <f t="shared" si="53"/>
        <v>2.3260000000000076</v>
      </c>
      <c r="AF23" s="166">
        <f t="shared" si="53"/>
        <v>0.84999999999999432</v>
      </c>
      <c r="AG23" s="166">
        <f t="shared" si="53"/>
        <v>-3.4519999999999982</v>
      </c>
      <c r="AH23" s="166">
        <f t="shared" si="53"/>
        <v>15.200000000000003</v>
      </c>
      <c r="AI23" s="166">
        <f t="shared" si="53"/>
        <v>-7.5450000000000017</v>
      </c>
      <c r="AJ23" s="166">
        <f t="shared" si="53"/>
        <v>0.40000000000000568</v>
      </c>
      <c r="AK23" s="166">
        <f t="shared" si="53"/>
        <v>1.8099999999999881</v>
      </c>
      <c r="AL23" s="166">
        <f t="shared" si="53"/>
        <v>3.744000000000014</v>
      </c>
      <c r="AM23" s="166">
        <f t="shared" si="53"/>
        <v>5.3549999999999898</v>
      </c>
      <c r="AN23" s="166">
        <f t="shared" si="53"/>
        <v>-1.9260000000000019</v>
      </c>
      <c r="AO23" s="166">
        <f t="shared" si="53"/>
        <v>-4.7680000000000007</v>
      </c>
      <c r="AP23" s="166">
        <f t="shared" si="53"/>
        <v>-2.5779999999999887</v>
      </c>
      <c r="AQ23" s="166">
        <f t="shared" si="53"/>
        <v>5.9849999999999994</v>
      </c>
      <c r="AR23" s="166">
        <f t="shared" si="53"/>
        <v>-3.8370000000000033</v>
      </c>
      <c r="AS23" s="166">
        <f t="shared" si="53"/>
        <v>-1.3460000000000036</v>
      </c>
      <c r="AT23" s="166">
        <f t="shared" si="53"/>
        <v>0.54900000000000659</v>
      </c>
      <c r="AU23" s="166">
        <f t="shared" si="53"/>
        <v>1.0619999999999976</v>
      </c>
      <c r="AV23" s="166">
        <f t="shared" si="53"/>
        <v>2.4689999999999941</v>
      </c>
      <c r="AW23" s="166">
        <f t="shared" si="53"/>
        <v>-4.7389999999999901</v>
      </c>
      <c r="AX23" s="166">
        <f t="shared" si="53"/>
        <v>6.4789999999999992</v>
      </c>
      <c r="AY23" s="166">
        <f>AY4-AX4</f>
        <v>-4.0470000000000113</v>
      </c>
      <c r="AZ23" s="163"/>
      <c r="BA23" s="163"/>
      <c r="BB23" s="163"/>
      <c r="BC23" s="163"/>
      <c r="BD23" s="163"/>
      <c r="BE23" s="163"/>
      <c r="BF23" s="163"/>
      <c r="BG23" s="163"/>
      <c r="BH23" s="163"/>
      <c r="BI23" s="163"/>
      <c r="BJ23" s="163"/>
      <c r="BK23" s="163"/>
      <c r="BL23" s="163"/>
      <c r="BM23" s="163"/>
      <c r="BN23" s="163"/>
      <c r="BO23" s="163"/>
      <c r="BP23" s="163"/>
      <c r="BQ23" s="163"/>
      <c r="BR23" s="163"/>
      <c r="BS23" s="163"/>
      <c r="BT23" s="163"/>
      <c r="BU23" s="163"/>
      <c r="BV23" s="2"/>
    </row>
    <row r="24" spans="1:89" ht="17.25" thickBot="1">
      <c r="A24" s="167" t="s">
        <v>146</v>
      </c>
      <c r="B24" s="168">
        <f>B4-'[4]Soy Complex'!Q$4</f>
        <v>24.128999999999991</v>
      </c>
      <c r="C24" s="168">
        <f>C4-'[4]Soy Complex'!R$4</f>
        <v>34.318999999999996</v>
      </c>
      <c r="D24" s="168">
        <f>D4-'[4]Soy Complex'!S$4</f>
        <v>25.35</v>
      </c>
      <c r="E24" s="168">
        <f>E4-'[4]Soy Complex'!T$4</f>
        <v>16.966999999999999</v>
      </c>
      <c r="F24" s="168">
        <f>F4-'[4]Soy Complex'!U$4</f>
        <v>9.9830000000000041</v>
      </c>
      <c r="G24" s="168">
        <f>G4-'[4]Soy Complex'!V$4</f>
        <v>14.113</v>
      </c>
      <c r="H24" s="168">
        <f>H4-'[4]Soy Complex'!W$4</f>
        <v>16.553999999999988</v>
      </c>
      <c r="I24" s="168">
        <f>I4-'[4]Soy Complex'!X$4</f>
        <v>10.972999999999999</v>
      </c>
      <c r="J24" s="168">
        <f>J4-'[4]Soy Complex'!Y$4</f>
        <v>-3.5720000000000027</v>
      </c>
      <c r="K24" s="168">
        <f>K4-'[4]Soy Complex'!Z$4</f>
        <v>12.762</v>
      </c>
      <c r="L24" s="168">
        <f>L4-'[4]Soy Complex'!AA$4</f>
        <v>20.252999999999993</v>
      </c>
      <c r="M24" s="168">
        <f>M4-'[4]Soy Complex'!AB$4</f>
        <v>16.174999999999997</v>
      </c>
      <c r="N24" s="168">
        <f>N4-'[4]Soy Complex'!AC$4</f>
        <v>8.0200000000000031</v>
      </c>
      <c r="O24" s="168">
        <f>O4-'[4]Soy Complex'!AD$4</f>
        <v>8.8769999999999953</v>
      </c>
      <c r="P24" s="168">
        <f>P4-'[4]Soy Complex'!AE$4</f>
        <v>11.502000000000002</v>
      </c>
      <c r="Q24" s="168">
        <f>Q4-'[4]Soy Complex'!AF$4</f>
        <v>16.370999999999995</v>
      </c>
      <c r="R24" s="168">
        <f>R4-'[4]Soy Complex'!AG$4</f>
        <v>16.776999999999994</v>
      </c>
      <c r="S24" s="168">
        <f>S4-'[4]Soy Complex'!AH$4</f>
        <v>20.131000000000007</v>
      </c>
      <c r="T24" s="168">
        <f>T4-'[4]Soy Complex'!AI$4</f>
        <v>13.154000000000003</v>
      </c>
      <c r="U24" s="168">
        <f>U4-'[4]Soy Complex'!AJ$4</f>
        <v>17.301000000000009</v>
      </c>
      <c r="V24" s="168">
        <f>V4-'[4]Soy Complex'!AK$4</f>
        <v>8.9840000000000018</v>
      </c>
      <c r="W24" s="168">
        <f>W4-'[4]Soy Complex'!AL$4</f>
        <v>15.034000000000006</v>
      </c>
      <c r="X24" s="168">
        <f>X4-'[4]Soy Complex'!AM$4</f>
        <v>9.5320000000000107</v>
      </c>
      <c r="Y24" s="168">
        <f>Y4-'[4]Soy Complex'!AN$4</f>
        <v>8.14</v>
      </c>
      <c r="Z24" s="168">
        <f>Z4-'[4]Soy Complex'!AO$4</f>
        <v>3.6559999999999917</v>
      </c>
      <c r="AA24" s="168">
        <f>AA4-'[4]Soy Complex'!AP$4</f>
        <v>5.2849999999999966</v>
      </c>
      <c r="AB24" s="168">
        <f>AB4-'[4]Soy Complex'!AQ$4</f>
        <v>1.6269999999999953</v>
      </c>
      <c r="AC24" s="168">
        <f>AC4-'[4]Soy Complex'!AR$4</f>
        <v>4.9310000000000116</v>
      </c>
      <c r="AD24" s="168">
        <f>AD4-'[4]Soy Complex'!AS$4</f>
        <v>5.1989999999999981</v>
      </c>
      <c r="AE24" s="168">
        <f>AE4-'[4]Soy Complex'!AT$4</f>
        <v>5.7210000000000036</v>
      </c>
      <c r="AF24" s="168">
        <f>AF4-'[4]Soy Complex'!AU$4</f>
        <v>9.7469999999999999</v>
      </c>
      <c r="AG24" s="168">
        <f>AG4-'[4]Soy Complex'!AV$4</f>
        <v>2.8049999999999926</v>
      </c>
      <c r="AH24" s="168">
        <f>AH4-'[4]Soy Complex'!AW$4</f>
        <v>28.786000000000001</v>
      </c>
      <c r="AI24" s="168">
        <f>AI4-'[4]Soy Complex'!AX$4</f>
        <v>10.263999999999996</v>
      </c>
      <c r="AJ24" s="168">
        <f>AJ4-'[4]Soy Complex'!AY$4</f>
        <v>8.9310000000000116</v>
      </c>
      <c r="AK24" s="168">
        <f>AK4-'[4]Soy Complex'!AZ$4</f>
        <v>10.787999999999997</v>
      </c>
      <c r="AL24" s="168">
        <f>AL4-'[4]Soy Complex'!BA$4</f>
        <v>16.89</v>
      </c>
      <c r="AM24" s="168">
        <f>AM4-'[4]Soy Complex'!BB$4</f>
        <v>20.093000000000004</v>
      </c>
      <c r="AN24" s="168">
        <f>AN4-'[4]Soy Complex'!BC$4</f>
        <v>18.524999999999991</v>
      </c>
      <c r="AO24" s="168">
        <f>AO4-'[4]Soy Complex'!BD$4</f>
        <v>7.320999999999998</v>
      </c>
      <c r="AP24" s="168">
        <f>AP4-'[4]Soy Complex'!BE$4</f>
        <v>5.3689999999999998</v>
      </c>
      <c r="AQ24" s="168">
        <f>AQ4-'[4]Soy Complex'!BF$4</f>
        <v>10.551000000000002</v>
      </c>
      <c r="AR24" s="168">
        <f>AR4-'[4]Soy Complex'!BG$4</f>
        <v>4.9999999999954525E-3</v>
      </c>
      <c r="AS24" s="168">
        <f>AS4-'[4]Soy Complex'!BH$4</f>
        <v>-0.34600000000000364</v>
      </c>
      <c r="AT24" s="168">
        <f>AT4-'[4]Soy Complex'!BI$4</f>
        <v>13.27000000000001</v>
      </c>
      <c r="AU24" s="168">
        <f>AU4-'[4]Soy Complex'!BJ$4</f>
        <v>7.078000000000003</v>
      </c>
      <c r="AV24" s="168">
        <f>AV4-'[4]Soy Complex'!BK$4</f>
        <v>5.7060000000000031</v>
      </c>
      <c r="AW24" s="168">
        <f>AW4-'[4]Soy Complex'!BL$4</f>
        <v>0.7120000000000033</v>
      </c>
      <c r="AX24" s="168">
        <f>AX4-'[4]Soy Complex'!BM$4</f>
        <v>11.041000000000011</v>
      </c>
      <c r="AY24" s="168">
        <f>AY4-'[4]Soy Complex'!BN$4</f>
        <v>3.5439999999999969</v>
      </c>
      <c r="AZ24" s="168">
        <f>AZ4-'[4]Soy Complex'!BO$4</f>
        <v>4.4000000000000057</v>
      </c>
      <c r="BA24" s="168">
        <f>BA4-'[4]Soy Complex'!BP$4</f>
        <v>1.5</v>
      </c>
      <c r="BB24" s="168">
        <f>BB4-'[4]Soy Complex'!BQ$4</f>
        <v>-3</v>
      </c>
      <c r="BC24" s="168">
        <f>BC4-'[4]Soy Complex'!BR$4</f>
        <v>-4</v>
      </c>
      <c r="BD24" s="168">
        <f>BD4-'[4]Soy Complex'!BS$4</f>
        <v>-4.5</v>
      </c>
      <c r="BE24" s="168">
        <f>BE4-'[4]Soy Complex'!BT$4</f>
        <v>-5.5</v>
      </c>
      <c r="BF24" s="168">
        <f>BF4-'[4]Soy Complex'!BU$4</f>
        <v>-5.5</v>
      </c>
      <c r="BG24" s="168">
        <f>BG4-'[4]Soy Complex'!BV$4</f>
        <v>-4.5</v>
      </c>
      <c r="BH24" s="168">
        <f>BH4-'[4]Soy Complex'!BW$4</f>
        <v>-3.5</v>
      </c>
      <c r="BI24" s="168">
        <f>BI4-'[4]Soy Complex'!BX$4</f>
        <v>-2</v>
      </c>
      <c r="BJ24" s="168">
        <f>BJ4-'[4]Soy Complex'!BY$4</f>
        <v>-1.5</v>
      </c>
      <c r="BK24" s="168">
        <f>BK4-'[4]Soy Complex'!BZ$4</f>
        <v>-9.5</v>
      </c>
      <c r="BL24" s="168">
        <f>BL4-'[4]Soy Complex'!CA$4</f>
        <v>-9.5</v>
      </c>
      <c r="BM24" s="168">
        <f>BM4-'[4]Soy Complex'!CB$4</f>
        <v>-10</v>
      </c>
      <c r="BN24" s="168">
        <f>BN4-'[4]Soy Complex'!CC$4</f>
        <v>-9.5</v>
      </c>
      <c r="BO24" s="168">
        <f>BO4-'[4]Soy Complex'!CD$4</f>
        <v>-9.5</v>
      </c>
      <c r="BP24" s="168">
        <f>BP4-'[4]Soy Complex'!CE$4</f>
        <v>-9.5</v>
      </c>
      <c r="BQ24" s="168">
        <f>BQ4-'[4]Soy Complex'!CF$4</f>
        <v>-9.5</v>
      </c>
      <c r="BR24" s="168">
        <f>BR4-'[4]Soy Complex'!CG$4</f>
        <v>-9.5</v>
      </c>
      <c r="BS24" s="169"/>
      <c r="BT24" s="169"/>
      <c r="BU24" s="169"/>
    </row>
    <row r="25" spans="1:89" ht="12.75" customHeight="1">
      <c r="A25" s="120" t="s">
        <v>147</v>
      </c>
    </row>
    <row r="26" spans="1:89" ht="12.75" customHeight="1">
      <c r="A26" s="70" t="s">
        <v>148</v>
      </c>
      <c r="B26" s="71">
        <v>361.387</v>
      </c>
      <c r="C26" s="71">
        <f>B71</f>
        <v>633.20000000000005</v>
      </c>
      <c r="D26" s="71">
        <f t="shared" ref="D26:BO26" si="54">C71</f>
        <v>1135.5999999999999</v>
      </c>
      <c r="E26" s="71">
        <f t="shared" si="54"/>
        <v>1435.9</v>
      </c>
      <c r="F26" s="71">
        <f t="shared" si="54"/>
        <v>1709.5</v>
      </c>
      <c r="G26" s="71">
        <f t="shared" si="54"/>
        <v>2034.3</v>
      </c>
      <c r="H26" s="71">
        <f t="shared" si="54"/>
        <v>1392.1</v>
      </c>
      <c r="I26" s="71">
        <f t="shared" si="54"/>
        <v>2536.6</v>
      </c>
      <c r="J26" s="71">
        <f t="shared" si="54"/>
        <v>3523.1</v>
      </c>
      <c r="K26" s="71">
        <f t="shared" si="54"/>
        <v>1006.3</v>
      </c>
      <c r="L26" s="71">
        <f t="shared" si="54"/>
        <v>1648.2</v>
      </c>
      <c r="M26" s="71">
        <f t="shared" si="54"/>
        <v>4039.5219999999999</v>
      </c>
      <c r="N26" s="71">
        <f t="shared" si="54"/>
        <v>4881.6930000000002</v>
      </c>
      <c r="O26" s="71">
        <f t="shared" si="54"/>
        <v>4259.0860000000002</v>
      </c>
      <c r="P26" s="71">
        <f t="shared" si="54"/>
        <v>1930.4280000000001</v>
      </c>
      <c r="Q26" s="71">
        <f t="shared" si="54"/>
        <v>1344.4570000000001</v>
      </c>
      <c r="R26" s="71">
        <f t="shared" si="54"/>
        <v>1521.2449999999999</v>
      </c>
      <c r="S26" s="71">
        <f t="shared" si="54"/>
        <v>1100.3109999999999</v>
      </c>
      <c r="T26" s="71">
        <f t="shared" si="54"/>
        <v>2112.9810000000002</v>
      </c>
      <c r="U26" s="71">
        <f t="shared" si="54"/>
        <v>850.14300000000003</v>
      </c>
      <c r="V26" s="71">
        <f t="shared" si="54"/>
        <v>1557.84</v>
      </c>
      <c r="W26" s="71">
        <f t="shared" si="54"/>
        <v>425.94200000000001</v>
      </c>
      <c r="X26" s="71">
        <f t="shared" si="54"/>
        <v>883.16099999999994</v>
      </c>
      <c r="Y26" s="71">
        <f t="shared" si="54"/>
        <v>1307.8030000000001</v>
      </c>
      <c r="Z26" s="71">
        <f t="shared" si="54"/>
        <v>1786.9770000000001</v>
      </c>
      <c r="AA26" s="71">
        <f t="shared" si="54"/>
        <v>1717.549</v>
      </c>
      <c r="AB26" s="71">
        <f t="shared" si="54"/>
        <v>1899.1079999999999</v>
      </c>
      <c r="AC26" s="71">
        <f t="shared" si="54"/>
        <v>1596.4259999999999</v>
      </c>
      <c r="AD26" s="71">
        <f t="shared" si="54"/>
        <v>1086.673</v>
      </c>
      <c r="AE26" s="71">
        <f t="shared" si="54"/>
        <v>958.09100000000001</v>
      </c>
      <c r="AF26" s="71">
        <f t="shared" si="54"/>
        <v>2113.9720000000002</v>
      </c>
      <c r="AG26" s="71">
        <f t="shared" si="54"/>
        <v>1967.1610000000001</v>
      </c>
      <c r="AH26" s="71">
        <f t="shared" si="54"/>
        <v>1303.6469999999999</v>
      </c>
      <c r="AI26" s="71">
        <f t="shared" si="54"/>
        <v>1624.15</v>
      </c>
      <c r="AJ26" s="71">
        <f t="shared" si="54"/>
        <v>1673.3109999999999</v>
      </c>
      <c r="AK26" s="71">
        <f t="shared" si="54"/>
        <v>1707.787</v>
      </c>
      <c r="AL26" s="71">
        <f t="shared" si="54"/>
        <v>1127.645</v>
      </c>
      <c r="AM26" s="71">
        <f t="shared" si="54"/>
        <v>989.02700000000004</v>
      </c>
      <c r="AN26" s="71">
        <f t="shared" si="54"/>
        <v>821.18499999999995</v>
      </c>
      <c r="AO26" s="71">
        <f t="shared" si="54"/>
        <v>1231.904</v>
      </c>
      <c r="AP26" s="71">
        <f t="shared" si="54"/>
        <v>1731.164</v>
      </c>
      <c r="AQ26" s="71">
        <f t="shared" si="54"/>
        <v>1737.058</v>
      </c>
      <c r="AR26" s="71">
        <f t="shared" si="54"/>
        <v>2293.3029999999999</v>
      </c>
      <c r="AS26" s="71">
        <f t="shared" si="54"/>
        <v>2140.335</v>
      </c>
      <c r="AT26" s="71">
        <f t="shared" si="54"/>
        <v>2220.7489999999998</v>
      </c>
      <c r="AU26" s="71">
        <f t="shared" si="54"/>
        <v>1919.462</v>
      </c>
      <c r="AV26" s="71">
        <f t="shared" si="54"/>
        <v>1234.5119999999999</v>
      </c>
      <c r="AW26" s="71">
        <f t="shared" si="54"/>
        <v>1376.89</v>
      </c>
      <c r="AX26" s="71">
        <f t="shared" si="54"/>
        <v>1360.201</v>
      </c>
      <c r="AY26" s="71">
        <f t="shared" si="54"/>
        <v>1763.4</v>
      </c>
      <c r="AZ26" s="122">
        <f t="shared" si="54"/>
        <v>1470.3440000000005</v>
      </c>
      <c r="BA26" s="122">
        <f t="shared" si="54"/>
        <v>1920.344000000001</v>
      </c>
      <c r="BB26" s="122">
        <f t="shared" si="54"/>
        <v>1829.5705453875266</v>
      </c>
      <c r="BC26" s="122">
        <f t="shared" si="54"/>
        <v>1814.6450962589565</v>
      </c>
      <c r="BD26" s="122">
        <f t="shared" si="54"/>
        <v>1711.6578757912225</v>
      </c>
      <c r="BE26" s="122">
        <f t="shared" si="54"/>
        <v>1657.2132459417157</v>
      </c>
      <c r="BF26" s="122">
        <f t="shared" si="54"/>
        <v>1769.8774368868699</v>
      </c>
      <c r="BG26" s="122">
        <f t="shared" si="54"/>
        <v>1867.1541077013208</v>
      </c>
      <c r="BH26" s="122">
        <f t="shared" si="54"/>
        <v>1867.941693586894</v>
      </c>
      <c r="BI26" s="122">
        <f t="shared" si="54"/>
        <v>1727.9650047706518</v>
      </c>
      <c r="BJ26" s="122">
        <f t="shared" si="54"/>
        <v>1700.9936527161935</v>
      </c>
      <c r="BK26" s="122">
        <f t="shared" si="54"/>
        <v>1769.9666603416554</v>
      </c>
      <c r="BL26" s="122">
        <f t="shared" si="54"/>
        <v>1752.3319493219415</v>
      </c>
      <c r="BM26" s="122">
        <f t="shared" si="54"/>
        <v>1725.692394821579</v>
      </c>
      <c r="BN26" s="122">
        <f t="shared" si="54"/>
        <v>1599.2571099633092</v>
      </c>
      <c r="BO26" s="122">
        <f t="shared" si="54"/>
        <v>1627.327627816911</v>
      </c>
      <c r="BP26" s="122">
        <f t="shared" ref="BP26:BR26" si="55">BO71</f>
        <v>1697.3705575656363</v>
      </c>
      <c r="BQ26" s="122">
        <f t="shared" si="55"/>
        <v>5773.5915763214362</v>
      </c>
      <c r="BR26" s="122">
        <f t="shared" si="55"/>
        <v>11716.47918293544</v>
      </c>
      <c r="BS26" s="122"/>
      <c r="BT26" s="122"/>
      <c r="BU26" s="122"/>
    </row>
    <row r="27" spans="1:89" ht="12.75" customHeight="1">
      <c r="A27" t="s">
        <v>16</v>
      </c>
      <c r="B27" s="71">
        <f>B9</f>
        <v>5840.7569999999996</v>
      </c>
      <c r="C27" s="71">
        <f t="shared" ref="C27:BC27" si="56">C9</f>
        <v>6289.1689999999999</v>
      </c>
      <c r="D27" s="71">
        <f t="shared" si="56"/>
        <v>6505.0410000000002</v>
      </c>
      <c r="E27" s="71">
        <f t="shared" si="56"/>
        <v>7267.9269999999997</v>
      </c>
      <c r="F27" s="71">
        <f t="shared" si="56"/>
        <v>7928.1390000000001</v>
      </c>
      <c r="G27" s="71">
        <f t="shared" si="56"/>
        <v>6639.3959999999997</v>
      </c>
      <c r="H27" s="71">
        <f t="shared" si="56"/>
        <v>8118.65</v>
      </c>
      <c r="I27" s="71">
        <f t="shared" si="56"/>
        <v>8235.1010000000006</v>
      </c>
      <c r="J27" s="71">
        <f t="shared" si="56"/>
        <v>4174.2510000000002</v>
      </c>
      <c r="K27" s="71">
        <f t="shared" si="56"/>
        <v>7672.13</v>
      </c>
      <c r="L27" s="71">
        <f t="shared" si="56"/>
        <v>8875.4529999999995</v>
      </c>
      <c r="M27" s="71">
        <f t="shared" si="56"/>
        <v>8225.7639999999992</v>
      </c>
      <c r="N27" s="71">
        <f t="shared" si="56"/>
        <v>7131.3</v>
      </c>
      <c r="O27" s="71">
        <f t="shared" si="56"/>
        <v>4928.6809999999996</v>
      </c>
      <c r="P27" s="71">
        <f t="shared" si="56"/>
        <v>7531.9530000000004</v>
      </c>
      <c r="Q27" s="71">
        <f t="shared" si="56"/>
        <v>7934.0280000000002</v>
      </c>
      <c r="R27" s="71">
        <f t="shared" si="56"/>
        <v>7474.7650000000003</v>
      </c>
      <c r="S27" s="71">
        <f t="shared" si="56"/>
        <v>9476.6980000000003</v>
      </c>
      <c r="T27" s="71">
        <f t="shared" si="56"/>
        <v>6337.73</v>
      </c>
      <c r="U27" s="71">
        <f t="shared" si="56"/>
        <v>10050.52</v>
      </c>
      <c r="V27" s="71">
        <f t="shared" si="56"/>
        <v>7400.0510000000004</v>
      </c>
      <c r="W27" s="71">
        <f t="shared" si="56"/>
        <v>9232.5570000000007</v>
      </c>
      <c r="X27" s="71">
        <f t="shared" si="56"/>
        <v>9206.8320000000003</v>
      </c>
      <c r="Y27" s="71">
        <f t="shared" si="56"/>
        <v>9758.6849999999995</v>
      </c>
      <c r="Z27" s="71">
        <f t="shared" si="56"/>
        <v>9430.6119999999992</v>
      </c>
      <c r="AA27" s="71">
        <f t="shared" si="56"/>
        <v>9915.0509999999995</v>
      </c>
      <c r="AB27" s="71">
        <f t="shared" si="56"/>
        <v>9502.58</v>
      </c>
      <c r="AC27" s="71">
        <f t="shared" si="56"/>
        <v>8966.7870000000003</v>
      </c>
      <c r="AD27" s="71">
        <f t="shared" si="56"/>
        <v>10087.291999999999</v>
      </c>
      <c r="AE27" s="71">
        <f t="shared" si="56"/>
        <v>11805.581</v>
      </c>
      <c r="AF27" s="71">
        <f t="shared" si="56"/>
        <v>11112.187</v>
      </c>
      <c r="AG27" s="71">
        <f t="shared" si="56"/>
        <v>10531.123</v>
      </c>
      <c r="AH27" s="71">
        <f t="shared" si="56"/>
        <v>13037.875</v>
      </c>
      <c r="AI27" s="71">
        <f t="shared" si="56"/>
        <v>12043.203</v>
      </c>
      <c r="AJ27" s="71">
        <f t="shared" si="56"/>
        <v>13067.156000000001</v>
      </c>
      <c r="AK27" s="71">
        <f t="shared" si="56"/>
        <v>12425.33</v>
      </c>
      <c r="AL27" s="71">
        <f t="shared" si="56"/>
        <v>12313.956</v>
      </c>
      <c r="AM27" s="71">
        <f t="shared" si="56"/>
        <v>10755.111000000001</v>
      </c>
      <c r="AN27" s="71">
        <f t="shared" si="56"/>
        <v>13830.704</v>
      </c>
      <c r="AO27" s="71">
        <f t="shared" si="56"/>
        <v>14217.291999999999</v>
      </c>
      <c r="AP27" s="71">
        <f t="shared" si="56"/>
        <v>13601.964</v>
      </c>
      <c r="AQ27" s="71">
        <f t="shared" si="56"/>
        <v>15148.038</v>
      </c>
      <c r="AR27" s="71">
        <f t="shared" si="56"/>
        <v>14609.406999999999</v>
      </c>
      <c r="AS27" s="71">
        <f t="shared" si="56"/>
        <v>14321.674000000001</v>
      </c>
      <c r="AT27" s="71">
        <f t="shared" si="56"/>
        <v>13568.306</v>
      </c>
      <c r="AU27" s="71">
        <f t="shared" si="56"/>
        <v>14086.699000000001</v>
      </c>
      <c r="AV27" s="71">
        <f t="shared" si="56"/>
        <v>15017.788</v>
      </c>
      <c r="AW27" s="71">
        <f t="shared" si="56"/>
        <v>13650.531000000001</v>
      </c>
      <c r="AX27" s="71">
        <f t="shared" si="56"/>
        <v>15340.52</v>
      </c>
      <c r="AY27" s="71">
        <f t="shared" si="56"/>
        <v>14866.744000000001</v>
      </c>
      <c r="AZ27" s="122">
        <f t="shared" si="56"/>
        <v>15500</v>
      </c>
      <c r="BA27" s="122">
        <f t="shared" si="56"/>
        <v>14734.226545387524</v>
      </c>
      <c r="BB27" s="122">
        <f t="shared" si="56"/>
        <v>14640.07455087143</v>
      </c>
      <c r="BC27" s="122">
        <f t="shared" si="56"/>
        <v>14642.312779532267</v>
      </c>
      <c r="BD27" s="122">
        <f>BD9</f>
        <v>14755.955370150494</v>
      </c>
      <c r="BE27" s="122">
        <f>BE9</f>
        <v>15028.064190945155</v>
      </c>
      <c r="BF27" s="122">
        <f t="shared" ref="BF27:BR27" si="57">BF9</f>
        <v>15397.576670814451</v>
      </c>
      <c r="BG27" s="122">
        <f t="shared" si="57"/>
        <v>15705.987585885572</v>
      </c>
      <c r="BH27" s="122">
        <f t="shared" si="57"/>
        <v>15755.123311183756</v>
      </c>
      <c r="BI27" s="122">
        <f t="shared" si="57"/>
        <v>16013.128647945543</v>
      </c>
      <c r="BJ27" s="122">
        <f t="shared" si="57"/>
        <v>16364.07300762546</v>
      </c>
      <c r="BK27" s="122">
        <f t="shared" si="57"/>
        <v>16702.265288980288</v>
      </c>
      <c r="BL27" s="122">
        <f t="shared" si="57"/>
        <v>17088.260445499636</v>
      </c>
      <c r="BM27" s="122">
        <f t="shared" si="57"/>
        <v>17493.364715141728</v>
      </c>
      <c r="BN27" s="122">
        <f t="shared" si="57"/>
        <v>17937.770517853598</v>
      </c>
      <c r="BO27" s="122">
        <f t="shared" si="57"/>
        <v>18274.742929748725</v>
      </c>
      <c r="BP27" s="122">
        <f t="shared" si="57"/>
        <v>18625.8210187558</v>
      </c>
      <c r="BQ27" s="122">
        <f t="shared" si="57"/>
        <v>19012.387606614004</v>
      </c>
      <c r="BR27" s="122">
        <f t="shared" si="57"/>
        <v>19356.334317890858</v>
      </c>
      <c r="BS27" s="122"/>
      <c r="BT27" s="122"/>
      <c r="BU27" s="122"/>
    </row>
    <row r="28" spans="1:89" ht="12.75" customHeight="1">
      <c r="A28" t="s">
        <v>17</v>
      </c>
      <c r="B28" s="71">
        <f t="shared" ref="B28:S28" si="58">SUM(B77:B79)</f>
        <v>0.23999999999999996</v>
      </c>
      <c r="C28" s="71">
        <f t="shared" si="58"/>
        <v>0.48600000000000004</v>
      </c>
      <c r="D28" s="71">
        <f t="shared" si="58"/>
        <v>0.64100000000000001</v>
      </c>
      <c r="E28" s="71">
        <f t="shared" si="58"/>
        <v>0.13500000000000001</v>
      </c>
      <c r="F28" s="71">
        <f t="shared" si="58"/>
        <v>0.215</v>
      </c>
      <c r="G28" s="71">
        <f t="shared" si="58"/>
        <v>0.29299999999999998</v>
      </c>
      <c r="H28" s="71">
        <f t="shared" si="58"/>
        <v>0.11000000000000001</v>
      </c>
      <c r="I28" s="71">
        <f t="shared" si="58"/>
        <v>0.249</v>
      </c>
      <c r="J28" s="71">
        <f t="shared" si="58"/>
        <v>0.39700000000000002</v>
      </c>
      <c r="K28" s="71">
        <f t="shared" si="58"/>
        <v>0.72199999999999998</v>
      </c>
      <c r="L28" s="71">
        <f t="shared" si="58"/>
        <v>0.86299999999999999</v>
      </c>
      <c r="M28" s="71">
        <f t="shared" si="58"/>
        <v>0.71100000000000008</v>
      </c>
      <c r="N28" s="71">
        <f t="shared" si="58"/>
        <v>0.56099999999999994</v>
      </c>
      <c r="O28" s="71">
        <f t="shared" si="58"/>
        <v>0.62599999999999989</v>
      </c>
      <c r="P28" s="71">
        <f t="shared" si="58"/>
        <v>0.6419999999999999</v>
      </c>
      <c r="Q28" s="71">
        <f t="shared" si="58"/>
        <v>0.88500000000000001</v>
      </c>
      <c r="R28" s="71">
        <f t="shared" si="58"/>
        <v>6.4809999999999999</v>
      </c>
      <c r="S28" s="71">
        <f t="shared" si="58"/>
        <v>1.258</v>
      </c>
      <c r="T28" s="71">
        <f>SUM(T77:T79)</f>
        <v>5.2090139355749994</v>
      </c>
      <c r="U28" s="71">
        <f t="shared" ref="U28:AS28" si="59">SUM(U77:U79)</f>
        <v>2.0600224177499999</v>
      </c>
      <c r="V28" s="71">
        <f t="shared" si="59"/>
        <v>3.6478738554749999</v>
      </c>
      <c r="W28" s="71">
        <f t="shared" si="59"/>
        <v>3.4378245575999999</v>
      </c>
      <c r="X28" s="71">
        <f t="shared" si="59"/>
        <v>2.2048818304499997</v>
      </c>
      <c r="Y28" s="71">
        <f t="shared" si="59"/>
        <v>4.0246043870249997</v>
      </c>
      <c r="Z28" s="71">
        <f t="shared" si="59"/>
        <v>3.5471305037249996</v>
      </c>
      <c r="AA28" s="71">
        <f t="shared" si="59"/>
        <v>1.2916407879</v>
      </c>
      <c r="AB28" s="71">
        <f t="shared" si="59"/>
        <v>2.4485201192249999</v>
      </c>
      <c r="AC28" s="71">
        <f t="shared" si="59"/>
        <v>3.4288131651749998</v>
      </c>
      <c r="AD28" s="71">
        <f t="shared" si="59"/>
        <v>2.4614407788749997</v>
      </c>
      <c r="AE28" s="71">
        <f t="shared" si="59"/>
        <v>1.6347311498249999</v>
      </c>
      <c r="AF28" s="71">
        <f t="shared" si="59"/>
        <v>2.113535679975</v>
      </c>
      <c r="AG28" s="71">
        <f t="shared" si="59"/>
        <v>1.1528637698250002</v>
      </c>
      <c r="AH28" s="71">
        <f t="shared" si="59"/>
        <v>2.1844733296499999</v>
      </c>
      <c r="AI28" s="71">
        <f t="shared" si="59"/>
        <v>2.8148495591250002</v>
      </c>
      <c r="AJ28" s="71">
        <f t="shared" si="59"/>
        <v>0.97953717554999997</v>
      </c>
      <c r="AK28" s="71">
        <f t="shared" si="59"/>
        <v>5.3214063525000004</v>
      </c>
      <c r="AL28" s="71">
        <f t="shared" si="59"/>
        <v>4.0547329087500001</v>
      </c>
      <c r="AM28" s="71">
        <f t="shared" si="59"/>
        <v>34.785329028299998</v>
      </c>
      <c r="AN28" s="71">
        <f t="shared" si="59"/>
        <v>14.5248528483</v>
      </c>
      <c r="AO28" s="71">
        <f t="shared" si="59"/>
        <v>5.0037321327750002</v>
      </c>
      <c r="AP28" s="71">
        <f t="shared" si="59"/>
        <v>12.882921245550001</v>
      </c>
      <c r="AQ28" s="71">
        <f t="shared" si="59"/>
        <v>14.296095520000001</v>
      </c>
      <c r="AR28" s="71">
        <f t="shared" si="59"/>
        <v>10.815806848000001</v>
      </c>
      <c r="AS28" s="71">
        <f t="shared" si="59"/>
        <v>6.1758943679999998</v>
      </c>
      <c r="AT28" s="71">
        <f>CB77</f>
        <v>17.949000000000002</v>
      </c>
      <c r="AU28" s="71">
        <f t="shared" ref="AU28:AW28" si="60">CC77</f>
        <v>5.75</v>
      </c>
      <c r="AV28" s="71">
        <f t="shared" si="60"/>
        <v>6.681</v>
      </c>
      <c r="AW28" s="71">
        <f t="shared" si="60"/>
        <v>5.8769999999999998</v>
      </c>
      <c r="AX28" s="71">
        <f>SUM(AX77:AX79)</f>
        <v>9.1840192872999999</v>
      </c>
      <c r="AY28" s="71">
        <f>SUM(AY77:AY79)</f>
        <v>8.8080383837689187</v>
      </c>
      <c r="AZ28" s="122">
        <f t="shared" ref="AZ28:BC28" si="61">SUM(AZ77:AZ79)</f>
        <v>9.204854190008108</v>
      </c>
      <c r="BA28" s="122">
        <f t="shared" si="61"/>
        <v>8.1104342827461604</v>
      </c>
      <c r="BB28" s="122">
        <f t="shared" si="61"/>
        <v>10.559133301792254</v>
      </c>
      <c r="BC28" s="122">
        <f t="shared" si="61"/>
        <v>9.2968865438296291</v>
      </c>
      <c r="BD28" s="122">
        <f>SUM(BD77:BD79)</f>
        <v>9.7013760012748111</v>
      </c>
      <c r="BE28" s="122">
        <f>SUM(BE77:BE79)</f>
        <v>9.5979755406992631</v>
      </c>
      <c r="BF28" s="122">
        <f t="shared" ref="BF28:BR28" si="62">SUM(BF77:BF79)</f>
        <v>11.46661986140386</v>
      </c>
      <c r="BG28" s="122">
        <f t="shared" si="62"/>
        <v>9.1958693404290148</v>
      </c>
      <c r="BH28" s="122">
        <f t="shared" si="62"/>
        <v>9.3745368639301923</v>
      </c>
      <c r="BI28" s="122">
        <f t="shared" si="62"/>
        <v>9.4531611340684236</v>
      </c>
      <c r="BJ28" s="122">
        <f t="shared" si="62"/>
        <v>10.124398249799963</v>
      </c>
      <c r="BK28" s="122">
        <f t="shared" si="62"/>
        <v>9.8517454575273167</v>
      </c>
      <c r="BL28" s="122">
        <f t="shared" si="62"/>
        <v>9.8672755215474286</v>
      </c>
      <c r="BM28" s="122">
        <f t="shared" si="62"/>
        <v>9.8176325481061504</v>
      </c>
      <c r="BN28" s="122">
        <f t="shared" si="62"/>
        <v>9.9229170899262922</v>
      </c>
      <c r="BO28" s="122">
        <f t="shared" si="62"/>
        <v>9.5999422091509832</v>
      </c>
      <c r="BP28" s="122">
        <f t="shared" si="62"/>
        <v>9.7342234453746652</v>
      </c>
      <c r="BQ28" s="122">
        <f t="shared" si="62"/>
        <v>9.8228425822098568</v>
      </c>
      <c r="BR28" s="122">
        <f t="shared" si="62"/>
        <v>9.9167937733814302</v>
      </c>
      <c r="BS28" s="122"/>
      <c r="BT28" s="122"/>
      <c r="BU28" s="122"/>
      <c r="BW28" s="71"/>
      <c r="BX28" s="42"/>
    </row>
    <row r="29" spans="1:89" ht="12.75" customHeight="1">
      <c r="A29" t="s">
        <v>149</v>
      </c>
      <c r="B29" s="71">
        <f t="shared" ref="B29:S29" si="63">SUM(B26:B28)</f>
        <v>6202.3839999999991</v>
      </c>
      <c r="C29" s="71">
        <f t="shared" si="63"/>
        <v>6922.8549999999996</v>
      </c>
      <c r="D29" s="71">
        <f t="shared" si="63"/>
        <v>7641.2819999999992</v>
      </c>
      <c r="E29" s="71">
        <f t="shared" si="63"/>
        <v>8703.9619999999995</v>
      </c>
      <c r="F29" s="71">
        <f t="shared" si="63"/>
        <v>9637.8539999999994</v>
      </c>
      <c r="G29" s="71">
        <f t="shared" si="63"/>
        <v>8673.9889999999996</v>
      </c>
      <c r="H29" s="71">
        <f t="shared" si="63"/>
        <v>9510.86</v>
      </c>
      <c r="I29" s="71">
        <f t="shared" si="63"/>
        <v>10771.95</v>
      </c>
      <c r="J29" s="71">
        <f t="shared" si="63"/>
        <v>7697.7480000000005</v>
      </c>
      <c r="K29" s="71">
        <f t="shared" si="63"/>
        <v>8679.152</v>
      </c>
      <c r="L29" s="71">
        <f t="shared" si="63"/>
        <v>10524.516</v>
      </c>
      <c r="M29" s="71">
        <f t="shared" si="63"/>
        <v>12265.996999999999</v>
      </c>
      <c r="N29" s="71">
        <f t="shared" si="63"/>
        <v>12013.554</v>
      </c>
      <c r="O29" s="71">
        <f t="shared" si="63"/>
        <v>9188.393</v>
      </c>
      <c r="P29" s="71">
        <f t="shared" si="63"/>
        <v>9463.023000000001</v>
      </c>
      <c r="Q29" s="71">
        <f t="shared" si="63"/>
        <v>9279.3700000000008</v>
      </c>
      <c r="R29" s="71">
        <f t="shared" si="63"/>
        <v>9002.491</v>
      </c>
      <c r="S29" s="71">
        <f t="shared" si="63"/>
        <v>10578.267</v>
      </c>
      <c r="T29" s="71">
        <f>SUM(T26:T28)</f>
        <v>8455.9200139355744</v>
      </c>
      <c r="U29" s="71">
        <f t="shared" ref="U29:BC29" si="64">SUM(U26:U28)</f>
        <v>10902.723022417751</v>
      </c>
      <c r="V29" s="71">
        <f t="shared" si="64"/>
        <v>8961.5388738554739</v>
      </c>
      <c r="W29" s="71">
        <f t="shared" si="64"/>
        <v>9661.9368245576006</v>
      </c>
      <c r="X29" s="71">
        <f t="shared" si="64"/>
        <v>10092.197881830451</v>
      </c>
      <c r="Y29" s="71">
        <f t="shared" si="64"/>
        <v>11070.512604387024</v>
      </c>
      <c r="Z29" s="71">
        <f t="shared" si="64"/>
        <v>11221.136130503724</v>
      </c>
      <c r="AA29" s="71">
        <f t="shared" si="64"/>
        <v>11633.891640787899</v>
      </c>
      <c r="AB29" s="71">
        <f t="shared" si="64"/>
        <v>11404.136520119226</v>
      </c>
      <c r="AC29" s="71">
        <f t="shared" si="64"/>
        <v>10566.641813165175</v>
      </c>
      <c r="AD29" s="71">
        <f t="shared" si="64"/>
        <v>11176.426440778876</v>
      </c>
      <c r="AE29" s="71">
        <f t="shared" si="64"/>
        <v>12765.306731149825</v>
      </c>
      <c r="AF29" s="71">
        <f t="shared" si="64"/>
        <v>13228.272535679975</v>
      </c>
      <c r="AG29" s="71">
        <f t="shared" si="64"/>
        <v>12499.436863769824</v>
      </c>
      <c r="AH29" s="71">
        <f t="shared" si="64"/>
        <v>14343.70647332965</v>
      </c>
      <c r="AI29" s="71">
        <f t="shared" si="64"/>
        <v>13670.167849559124</v>
      </c>
      <c r="AJ29" s="71">
        <f t="shared" si="64"/>
        <v>14741.44653717555</v>
      </c>
      <c r="AK29" s="71">
        <f t="shared" si="64"/>
        <v>14138.438406352499</v>
      </c>
      <c r="AL29" s="71">
        <f t="shared" si="64"/>
        <v>13445.65573290875</v>
      </c>
      <c r="AM29" s="71">
        <f t="shared" si="64"/>
        <v>11778.923329028301</v>
      </c>
      <c r="AN29" s="71">
        <f t="shared" si="64"/>
        <v>14666.4138528483</v>
      </c>
      <c r="AO29" s="71">
        <f t="shared" si="64"/>
        <v>15454.199732132774</v>
      </c>
      <c r="AP29" s="71">
        <f t="shared" si="64"/>
        <v>15346.01092124555</v>
      </c>
      <c r="AQ29" s="71">
        <f t="shared" si="64"/>
        <v>16899.392095520001</v>
      </c>
      <c r="AR29" s="71">
        <f t="shared" si="64"/>
        <v>16913.525806848</v>
      </c>
      <c r="AS29" s="71">
        <f t="shared" si="64"/>
        <v>16468.184894368002</v>
      </c>
      <c r="AT29" s="71">
        <f t="shared" si="64"/>
        <v>15807.004000000001</v>
      </c>
      <c r="AU29" s="71">
        <f t="shared" si="64"/>
        <v>16011.911</v>
      </c>
      <c r="AV29" s="71">
        <f t="shared" si="64"/>
        <v>16258.981000000002</v>
      </c>
      <c r="AW29" s="71">
        <f t="shared" si="64"/>
        <v>15033.298000000001</v>
      </c>
      <c r="AX29" s="71">
        <f t="shared" si="64"/>
        <v>16709.9050192873</v>
      </c>
      <c r="AY29" s="71">
        <f t="shared" si="64"/>
        <v>16638.95203838377</v>
      </c>
      <c r="AZ29" s="122">
        <f t="shared" si="64"/>
        <v>16979.548854190009</v>
      </c>
      <c r="BA29" s="122">
        <f t="shared" si="64"/>
        <v>16662.680979670273</v>
      </c>
      <c r="BB29" s="122">
        <f t="shared" si="64"/>
        <v>16480.204229560746</v>
      </c>
      <c r="BC29" s="122">
        <f t="shared" si="64"/>
        <v>16466.254762335055</v>
      </c>
      <c r="BD29" s="122">
        <f>SUM(BD26:BD28)</f>
        <v>16477.314621942991</v>
      </c>
      <c r="BE29" s="122">
        <f>SUM(BE26:BE28)</f>
        <v>16694.875412427569</v>
      </c>
      <c r="BF29" s="122">
        <f t="shared" ref="BF29:BR29" si="65">SUM(BF26:BF28)</f>
        <v>17178.920727562723</v>
      </c>
      <c r="BG29" s="122">
        <f t="shared" si="65"/>
        <v>17582.337562927321</v>
      </c>
      <c r="BH29" s="122">
        <f t="shared" si="65"/>
        <v>17632.439541634583</v>
      </c>
      <c r="BI29" s="122">
        <f t="shared" si="65"/>
        <v>17750.546813850262</v>
      </c>
      <c r="BJ29" s="122">
        <f t="shared" si="65"/>
        <v>18075.191058591456</v>
      </c>
      <c r="BK29" s="122">
        <f t="shared" si="65"/>
        <v>18482.083694779471</v>
      </c>
      <c r="BL29" s="122">
        <f t="shared" si="65"/>
        <v>18850.459670343127</v>
      </c>
      <c r="BM29" s="122">
        <f t="shared" si="65"/>
        <v>19228.874742511416</v>
      </c>
      <c r="BN29" s="122">
        <f t="shared" si="65"/>
        <v>19546.950544906835</v>
      </c>
      <c r="BO29" s="122">
        <f t="shared" si="65"/>
        <v>19911.670499774787</v>
      </c>
      <c r="BP29" s="122">
        <f t="shared" si="65"/>
        <v>20332.92579976681</v>
      </c>
      <c r="BQ29" s="122">
        <f t="shared" si="65"/>
        <v>24795.802025517649</v>
      </c>
      <c r="BR29" s="122">
        <f t="shared" si="65"/>
        <v>31082.730294599678</v>
      </c>
      <c r="BS29" s="122"/>
      <c r="BT29" s="122"/>
      <c r="BU29" s="122"/>
    </row>
    <row r="30" spans="1:89" ht="12.75" customHeight="1">
      <c r="A30" s="170" t="s">
        <v>150</v>
      </c>
      <c r="B30" s="171"/>
      <c r="C30" s="171"/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1"/>
      <c r="S30" s="171"/>
      <c r="T30" s="171"/>
      <c r="U30" s="171"/>
      <c r="V30" s="171"/>
      <c r="W30" s="171"/>
      <c r="X30" s="171"/>
      <c r="Y30" s="171"/>
      <c r="Z30" s="171"/>
      <c r="AA30" s="171"/>
      <c r="AB30" s="171"/>
      <c r="AC30" s="171"/>
      <c r="AD30" s="171"/>
      <c r="AE30" s="171"/>
      <c r="AF30" s="171"/>
      <c r="AG30" s="171"/>
      <c r="AH30" s="171"/>
      <c r="AI30" s="171"/>
      <c r="AJ30" s="171"/>
      <c r="AK30" s="171"/>
      <c r="AL30" s="171"/>
      <c r="AM30" s="171"/>
      <c r="AN30" s="171"/>
      <c r="AO30" s="171"/>
      <c r="AP30" s="171"/>
      <c r="AQ30" s="171"/>
      <c r="AR30" s="171"/>
      <c r="AS30" s="171"/>
      <c r="AT30" s="171"/>
      <c r="AU30" s="171"/>
      <c r="AV30" s="171"/>
      <c r="AW30" s="171"/>
      <c r="AX30" s="171"/>
      <c r="AY30" s="171"/>
      <c r="AZ30" s="171"/>
      <c r="BA30" s="171"/>
      <c r="BB30" s="171"/>
      <c r="BC30" s="171"/>
      <c r="BD30" s="171"/>
      <c r="BE30" s="171"/>
      <c r="BF30" s="171"/>
      <c r="BG30" s="171"/>
      <c r="BH30" s="171"/>
      <c r="BI30" s="171"/>
      <c r="BJ30" s="171"/>
      <c r="BK30" s="171"/>
      <c r="BL30" s="171"/>
      <c r="BM30" s="171"/>
      <c r="BN30" s="171"/>
      <c r="BO30" s="171"/>
      <c r="BP30" s="171"/>
      <c r="BQ30" s="171"/>
      <c r="BR30" s="171"/>
      <c r="BS30" s="172"/>
      <c r="BT30" s="172"/>
      <c r="BU30" s="172"/>
      <c r="BZ30">
        <v>2017</v>
      </c>
      <c r="CA30">
        <v>2018</v>
      </c>
      <c r="CB30">
        <v>2019</v>
      </c>
      <c r="CC30">
        <v>2020</v>
      </c>
      <c r="CD30">
        <v>2021</v>
      </c>
      <c r="CE30">
        <v>2017</v>
      </c>
      <c r="CF30">
        <v>2018</v>
      </c>
      <c r="CG30">
        <v>2019</v>
      </c>
      <c r="CH30">
        <v>2020</v>
      </c>
      <c r="CI30">
        <v>2021</v>
      </c>
    </row>
    <row r="31" spans="1:89" ht="12.75" customHeight="1">
      <c r="A31" t="s">
        <v>20</v>
      </c>
      <c r="B31" s="71">
        <f t="shared" ref="B31:S31" si="66">B34-B33-B32</f>
        <v>1232.1179999999988</v>
      </c>
      <c r="C31" s="71">
        <f t="shared" si="66"/>
        <v>1421.7539999999997</v>
      </c>
      <c r="D31" s="71">
        <f t="shared" si="66"/>
        <v>1550.9749999999988</v>
      </c>
      <c r="E31" s="71">
        <f t="shared" si="66"/>
        <v>1769.7249999999992</v>
      </c>
      <c r="F31" s="71">
        <f t="shared" si="66"/>
        <v>1984.9089999999997</v>
      </c>
      <c r="G31" s="71">
        <f t="shared" si="66"/>
        <v>1974.8769999999995</v>
      </c>
      <c r="H31" s="71">
        <f t="shared" si="66"/>
        <v>1897.7790000000007</v>
      </c>
      <c r="I31" s="71">
        <f t="shared" si="66"/>
        <v>1916.6210000000015</v>
      </c>
      <c r="J31" s="71">
        <f t="shared" si="66"/>
        <v>2064.1070000000004</v>
      </c>
      <c r="K31" s="71">
        <f t="shared" si="66"/>
        <v>2067.5819999999999</v>
      </c>
      <c r="L31" s="71">
        <f t="shared" si="66"/>
        <v>1938.693</v>
      </c>
      <c r="M31" s="71">
        <f t="shared" si="66"/>
        <v>1347.8129999999996</v>
      </c>
      <c r="N31" s="71">
        <f t="shared" si="66"/>
        <v>1550.8560000000009</v>
      </c>
      <c r="O31" s="71">
        <f t="shared" si="66"/>
        <v>1343.7669999999998</v>
      </c>
      <c r="P31" s="71">
        <f t="shared" si="66"/>
        <v>1486.7210000000011</v>
      </c>
      <c r="Q31" s="71">
        <f t="shared" si="66"/>
        <v>1618.7440000000011</v>
      </c>
      <c r="R31" s="71">
        <f t="shared" si="66"/>
        <v>1672.7395981489751</v>
      </c>
      <c r="S31" s="71">
        <f t="shared" si="66"/>
        <v>1811.9872817173496</v>
      </c>
      <c r="T31" s="71">
        <f>T34-T33-T32</f>
        <v>1706.3512157592497</v>
      </c>
      <c r="U31" s="71">
        <f t="shared" ref="U31:AY31" si="67">U34-U33-U32</f>
        <v>1952.0809402252514</v>
      </c>
      <c r="V31" s="71">
        <f t="shared" si="67"/>
        <v>1784.8320977603487</v>
      </c>
      <c r="W31" s="71">
        <f t="shared" si="67"/>
        <v>1884.1039583774002</v>
      </c>
      <c r="X31" s="71">
        <f t="shared" si="67"/>
        <v>2026.6140770829666</v>
      </c>
      <c r="Y31" s="71">
        <f t="shared" si="67"/>
        <v>2116.930064805666</v>
      </c>
      <c r="Z31" s="71">
        <f t="shared" si="67"/>
        <v>2183.031364922083</v>
      </c>
      <c r="AA31" s="71">
        <f t="shared" si="67"/>
        <v>2125.1629953859697</v>
      </c>
      <c r="AB31" s="71">
        <f t="shared" si="67"/>
        <v>2194.2684627554795</v>
      </c>
      <c r="AC31" s="71">
        <f t="shared" si="67"/>
        <v>1982.5631690589403</v>
      </c>
      <c r="AD31" s="71">
        <f t="shared" si="67"/>
        <v>2160.4829521309302</v>
      </c>
      <c r="AE31" s="71">
        <f t="shared" si="67"/>
        <v>2168.6592896178822</v>
      </c>
      <c r="AF31" s="71">
        <f t="shared" si="67"/>
        <v>2229.9233318438196</v>
      </c>
      <c r="AG31" s="71">
        <f t="shared" si="67"/>
        <v>2159.3603988054356</v>
      </c>
      <c r="AH31" s="71">
        <f t="shared" si="67"/>
        <v>2386.7610017213456</v>
      </c>
      <c r="AI31" s="71">
        <f t="shared" si="67"/>
        <v>1930.0292510800698</v>
      </c>
      <c r="AJ31" s="71">
        <f t="shared" si="67"/>
        <v>1990.0763350510015</v>
      </c>
      <c r="AK31" s="71">
        <f t="shared" si="67"/>
        <v>2047.3278116353742</v>
      </c>
      <c r="AL31" s="71">
        <f t="shared" si="67"/>
        <v>1781.8599286306746</v>
      </c>
      <c r="AM31" s="71">
        <f t="shared" si="67"/>
        <v>2059.6978449372759</v>
      </c>
      <c r="AN31" s="71">
        <f t="shared" si="67"/>
        <v>2313.5202687381243</v>
      </c>
      <c r="AO31" s="71">
        <f t="shared" si="67"/>
        <v>2226.8965108336643</v>
      </c>
      <c r="AP31" s="71">
        <f t="shared" si="67"/>
        <v>2178.4907720991168</v>
      </c>
      <c r="AQ31" s="71">
        <f t="shared" si="67"/>
        <v>2278.8773361418407</v>
      </c>
      <c r="AR31" s="71">
        <f t="shared" si="67"/>
        <v>2255.6613685474085</v>
      </c>
      <c r="AS31" s="71">
        <f t="shared" si="67"/>
        <v>2183.6790880214867</v>
      </c>
      <c r="AT31" s="71">
        <f t="shared" si="67"/>
        <v>2573.2670000000007</v>
      </c>
      <c r="AU31" s="71">
        <f t="shared" si="67"/>
        <v>2653.4029999999998</v>
      </c>
      <c r="AV31" s="71">
        <f t="shared" si="67"/>
        <v>2497.7050000000008</v>
      </c>
      <c r="AW31" s="71">
        <f t="shared" si="67"/>
        <v>2324.1690000000003</v>
      </c>
      <c r="AX31" s="71">
        <f t="shared" si="67"/>
        <v>2483.6992301310993</v>
      </c>
      <c r="AY31" s="71">
        <f t="shared" si="67"/>
        <v>2316.6301420397704</v>
      </c>
      <c r="AZ31" s="122">
        <f t="shared" ref="AZ31:BC31" si="68">AZ109</f>
        <v>2561.3956433802718</v>
      </c>
      <c r="BA31" s="122">
        <f t="shared" si="68"/>
        <v>2530.3189653754389</v>
      </c>
      <c r="BB31" s="122">
        <f t="shared" si="68"/>
        <v>2513.9321904618764</v>
      </c>
      <c r="BC31" s="122">
        <f t="shared" si="68"/>
        <v>2525.5437196931748</v>
      </c>
      <c r="BD31" s="122">
        <f>BD109</f>
        <v>2549.5921376781098</v>
      </c>
      <c r="BE31" s="122">
        <f>BE109</f>
        <v>2565.9051106899738</v>
      </c>
      <c r="BF31" s="122">
        <f t="shared" ref="BF31:BR31" si="69">BF109</f>
        <v>2622.1279391590551</v>
      </c>
      <c r="BG31" s="122">
        <f t="shared" si="69"/>
        <v>2664.9773369534819</v>
      </c>
      <c r="BH31" s="122">
        <f t="shared" si="69"/>
        <v>2683.1912305132596</v>
      </c>
      <c r="BI31" s="122">
        <f t="shared" si="69"/>
        <v>2683.6020210311335</v>
      </c>
      <c r="BJ31" s="122">
        <f t="shared" si="69"/>
        <v>2727.9830629303201</v>
      </c>
      <c r="BK31" s="122">
        <f t="shared" si="69"/>
        <v>2814.5388391319216</v>
      </c>
      <c r="BL31" s="122">
        <f t="shared" si="69"/>
        <v>2902.6090850396586</v>
      </c>
      <c r="BM31" s="122">
        <f t="shared" si="69"/>
        <v>2983.360986936289</v>
      </c>
      <c r="BN31" s="122">
        <f t="shared" si="69"/>
        <v>2984.0577058803724</v>
      </c>
      <c r="BO31" s="122">
        <f t="shared" si="69"/>
        <v>3091.0175668958482</v>
      </c>
      <c r="BP31" s="122">
        <f t="shared" si="69"/>
        <v>3198.0509644789704</v>
      </c>
      <c r="BQ31" s="122">
        <f t="shared" si="69"/>
        <v>3304.7843412727761</v>
      </c>
      <c r="BR31" s="122">
        <f t="shared" si="69"/>
        <v>3304.7256370335117</v>
      </c>
      <c r="BS31" s="122"/>
      <c r="BT31" s="122"/>
      <c r="BU31" s="122"/>
      <c r="BX31" s="42"/>
      <c r="BY31" t="s">
        <v>20</v>
      </c>
      <c r="BZ31" s="71">
        <v>2255.7020000000002</v>
      </c>
      <c r="CA31" s="71">
        <v>2207.654</v>
      </c>
      <c r="CB31" s="71">
        <v>2632.3980000000001</v>
      </c>
      <c r="CC31" s="71">
        <v>2681.6460000000002</v>
      </c>
      <c r="CD31">
        <v>2584.299</v>
      </c>
      <c r="CE31" s="42">
        <f>BZ31-AR31</f>
        <v>4.0631452591696871E-2</v>
      </c>
      <c r="CF31" s="42">
        <f>CA31-AS31</f>
        <v>23.974911978513319</v>
      </c>
      <c r="CG31" s="42">
        <f>CB31-AT31</f>
        <v>59.130999999999403</v>
      </c>
      <c r="CH31" s="42">
        <f>CC31-AU31</f>
        <v>28.243000000000393</v>
      </c>
      <c r="CI31" s="42">
        <f>CD31-AV31</f>
        <v>86.593999999999141</v>
      </c>
      <c r="CJ31" s="42"/>
    </row>
    <row r="32" spans="1:89" ht="12.75" customHeight="1">
      <c r="A32" t="s">
        <v>21</v>
      </c>
      <c r="B32" s="71">
        <f t="shared" ref="B32:S32" si="70">B138</f>
        <v>123.8</v>
      </c>
      <c r="C32" s="71">
        <f t="shared" si="70"/>
        <v>130.30000000000001</v>
      </c>
      <c r="D32" s="71">
        <f t="shared" si="70"/>
        <v>138.9</v>
      </c>
      <c r="E32" s="71">
        <f t="shared" si="70"/>
        <v>146.69999999999999</v>
      </c>
      <c r="F32" s="71">
        <f t="shared" si="70"/>
        <v>151.5</v>
      </c>
      <c r="G32" s="71">
        <f t="shared" si="70"/>
        <v>154.5</v>
      </c>
      <c r="H32" s="71">
        <f t="shared" si="70"/>
        <v>173.3</v>
      </c>
      <c r="I32" s="71">
        <f t="shared" si="70"/>
        <v>207.5</v>
      </c>
      <c r="J32" s="71">
        <f t="shared" si="70"/>
        <v>227.4</v>
      </c>
      <c r="K32" s="71">
        <f t="shared" si="70"/>
        <v>244.1</v>
      </c>
      <c r="L32" s="71">
        <f t="shared" si="70"/>
        <v>276.3</v>
      </c>
      <c r="M32" s="71">
        <f t="shared" si="70"/>
        <v>294.47300000000001</v>
      </c>
      <c r="N32" s="71">
        <f t="shared" si="70"/>
        <v>296.13299999999998</v>
      </c>
      <c r="O32" s="71">
        <f t="shared" si="70"/>
        <v>302.286</v>
      </c>
      <c r="P32" s="71">
        <f t="shared" si="70"/>
        <v>311.94</v>
      </c>
      <c r="Q32" s="71">
        <f t="shared" si="70"/>
        <v>337.53200000000004</v>
      </c>
      <c r="R32" s="71">
        <f t="shared" si="70"/>
        <v>360.45100000000002</v>
      </c>
      <c r="S32" s="71">
        <f t="shared" si="70"/>
        <v>370.07599999999996</v>
      </c>
      <c r="T32" s="71">
        <f>T138</f>
        <v>382.78700000000003</v>
      </c>
      <c r="U32" s="71">
        <f t="shared" ref="U32:AS32" si="71">U138</f>
        <v>410.36100000000005</v>
      </c>
      <c r="V32" s="71">
        <f t="shared" si="71"/>
        <v>417.15100000000007</v>
      </c>
      <c r="W32" s="71">
        <f t="shared" si="71"/>
        <v>387.86300000000006</v>
      </c>
      <c r="X32" s="71">
        <f t="shared" si="71"/>
        <v>438.73172481005838</v>
      </c>
      <c r="Y32" s="71">
        <f t="shared" si="71"/>
        <v>450.27621167510864</v>
      </c>
      <c r="Z32" s="71">
        <f t="shared" si="71"/>
        <v>463.64471276634094</v>
      </c>
      <c r="AA32" s="71">
        <f t="shared" si="71"/>
        <v>472.41945714822884</v>
      </c>
      <c r="AB32" s="71">
        <f t="shared" si="71"/>
        <v>497.27194508497075</v>
      </c>
      <c r="AC32" s="71">
        <f t="shared" si="71"/>
        <v>552.68189989591076</v>
      </c>
      <c r="AD32" s="71">
        <f t="shared" si="71"/>
        <v>592.61885142284598</v>
      </c>
      <c r="AE32" s="71">
        <f t="shared" si="71"/>
        <v>645.26929322114347</v>
      </c>
      <c r="AF32" s="71">
        <f t="shared" si="71"/>
        <v>706.06314451743003</v>
      </c>
      <c r="AG32" s="71">
        <f t="shared" si="71"/>
        <v>811.43045864071314</v>
      </c>
      <c r="AH32" s="71">
        <f t="shared" si="71"/>
        <v>985.70130814235563</v>
      </c>
      <c r="AI32" s="71">
        <f t="shared" si="71"/>
        <v>1219.2445283304294</v>
      </c>
      <c r="AJ32" s="71">
        <f t="shared" si="71"/>
        <v>1382.029</v>
      </c>
      <c r="AK32" s="71">
        <f t="shared" si="71"/>
        <v>1582.4379999999999</v>
      </c>
      <c r="AL32" s="71">
        <f t="shared" si="71"/>
        <v>1610.771</v>
      </c>
      <c r="AM32" s="71">
        <f t="shared" si="71"/>
        <v>1465.6210000000001</v>
      </c>
      <c r="AN32" s="71">
        <f t="shared" si="71"/>
        <v>1550.106</v>
      </c>
      <c r="AO32" s="71">
        <f t="shared" si="71"/>
        <v>1614.7010000000002</v>
      </c>
      <c r="AP32" s="71">
        <f t="shared" si="71"/>
        <v>1631.1499999999999</v>
      </c>
      <c r="AQ32" s="71">
        <f t="shared" si="71"/>
        <v>1688.915</v>
      </c>
      <c r="AR32" s="71">
        <f t="shared" si="71"/>
        <v>1742.8030000000001</v>
      </c>
      <c r="AS32" s="71">
        <f t="shared" si="71"/>
        <v>1715.6200000000001</v>
      </c>
      <c r="AT32" s="71">
        <f>AT138</f>
        <v>1635.5130000000001</v>
      </c>
      <c r="AU32" s="71">
        <f>AU138</f>
        <v>1615.9079999999999</v>
      </c>
      <c r="AV32" s="173">
        <f>AV138+(BU134-AV134)</f>
        <v>1689.3570000000002</v>
      </c>
      <c r="AW32" s="71">
        <f>AW138</f>
        <v>1612.9679999999998</v>
      </c>
      <c r="AX32" s="71">
        <f>AX138</f>
        <v>1678.1505999999999</v>
      </c>
      <c r="AY32" s="71">
        <f>AY138</f>
        <v>1714.1995999999999</v>
      </c>
      <c r="AZ32" s="122">
        <f t="shared" ref="AZ32:BC32" si="72">AZ138</f>
        <v>1673.5426188893425</v>
      </c>
      <c r="BA32" s="122">
        <f t="shared" si="72"/>
        <v>1661.9059678689036</v>
      </c>
      <c r="BB32" s="122">
        <f t="shared" si="72"/>
        <v>1656.8190946503646</v>
      </c>
      <c r="BC32" s="122">
        <f t="shared" si="72"/>
        <v>1662.7800780644961</v>
      </c>
      <c r="BD32" s="122">
        <f>BD138</f>
        <v>1659.6124199096616</v>
      </c>
      <c r="BE32" s="122">
        <f>BE138</f>
        <v>1674.6107312466859</v>
      </c>
      <c r="BF32" s="122">
        <f t="shared" ref="BF32:BR32" si="73">BF138</f>
        <v>1674.3471364531247</v>
      </c>
      <c r="BG32" s="122">
        <f t="shared" si="73"/>
        <v>1681.7609259441924</v>
      </c>
      <c r="BH32" s="122">
        <f t="shared" si="73"/>
        <v>1685.2975584283613</v>
      </c>
      <c r="BI32" s="122">
        <f t="shared" si="73"/>
        <v>1688.6996842356793</v>
      </c>
      <c r="BJ32" s="122">
        <f t="shared" si="73"/>
        <v>1696.523688257269</v>
      </c>
      <c r="BK32" s="122">
        <f t="shared" si="73"/>
        <v>1701.5804075623882</v>
      </c>
      <c r="BL32" s="122">
        <f t="shared" si="73"/>
        <v>1706.80187458308</v>
      </c>
      <c r="BM32" s="122">
        <f t="shared" si="73"/>
        <v>1714.016456757563</v>
      </c>
      <c r="BN32" s="122">
        <f t="shared" si="73"/>
        <v>1717.366420080893</v>
      </c>
      <c r="BO32" s="122">
        <f t="shared" si="73"/>
        <v>1722.6873353712963</v>
      </c>
      <c r="BP32" s="122">
        <f t="shared" si="73"/>
        <v>1783.4289843984518</v>
      </c>
      <c r="BQ32" s="122">
        <f t="shared" si="73"/>
        <v>1799.7407570285968</v>
      </c>
      <c r="BR32" s="122">
        <f t="shared" si="73"/>
        <v>1820.2459648036825</v>
      </c>
      <c r="BS32" s="122"/>
      <c r="BT32" s="122"/>
      <c r="BU32" s="122"/>
      <c r="BX32" s="42"/>
      <c r="BY32" t="s">
        <v>21</v>
      </c>
      <c r="BZ32" s="71">
        <v>1742.7460000000001</v>
      </c>
      <c r="CA32" s="71">
        <v>1710.327</v>
      </c>
      <c r="CB32" s="71">
        <v>1628.0039999999999</v>
      </c>
      <c r="CC32" s="71">
        <v>1614.4190000000001</v>
      </c>
      <c r="CE32" s="42">
        <f>BZ32-AR32</f>
        <v>-5.7000000000016371E-2</v>
      </c>
      <c r="CF32" s="42">
        <f>CA32-AS32</f>
        <v>-5.2930000000001201</v>
      </c>
      <c r="CG32" s="42">
        <f>CB32-AT32</f>
        <v>-7.5090000000002419</v>
      </c>
      <c r="CH32" s="42">
        <f>CC32-AU32</f>
        <v>-1.4889999999998054</v>
      </c>
      <c r="CI32" s="42">
        <f t="shared" ref="CI32" si="74">CD32-AV32</f>
        <v>-1689.3570000000002</v>
      </c>
      <c r="CJ32" s="42"/>
    </row>
    <row r="33" spans="1:86" ht="12.75" customHeight="1">
      <c r="A33" t="s">
        <v>151</v>
      </c>
      <c r="B33" s="71">
        <f t="shared" ref="B33:S33" si="75">SUM(B93:B95)</f>
        <v>372.92399999999998</v>
      </c>
      <c r="C33" s="71">
        <f t="shared" si="75"/>
        <v>468.78300000000002</v>
      </c>
      <c r="D33" s="71">
        <f t="shared" si="75"/>
        <v>399.10599999999999</v>
      </c>
      <c r="E33" s="71">
        <f t="shared" si="75"/>
        <v>468.83900000000006</v>
      </c>
      <c r="F33" s="71">
        <f t="shared" si="75"/>
        <v>621.27300000000002</v>
      </c>
      <c r="G33" s="71">
        <f t="shared" si="75"/>
        <v>687.86599999999999</v>
      </c>
      <c r="H33" s="71">
        <f t="shared" si="75"/>
        <v>519.07899999999995</v>
      </c>
      <c r="I33" s="71">
        <f t="shared" si="75"/>
        <v>443.137</v>
      </c>
      <c r="J33" s="71">
        <f t="shared" si="75"/>
        <v>493.37400000000002</v>
      </c>
      <c r="K33" s="71">
        <f t="shared" si="75"/>
        <v>503.245</v>
      </c>
      <c r="L33" s="71">
        <f t="shared" si="75"/>
        <v>414.80200000000002</v>
      </c>
      <c r="M33" s="71">
        <f t="shared" si="75"/>
        <v>318.21199999999999</v>
      </c>
      <c r="N33" s="71">
        <f t="shared" si="75"/>
        <v>395.56</v>
      </c>
      <c r="O33" s="71">
        <f t="shared" si="75"/>
        <v>470.77300000000002</v>
      </c>
      <c r="P33" s="71">
        <f t="shared" si="75"/>
        <v>582.28700000000003</v>
      </c>
      <c r="Q33" s="71">
        <f t="shared" si="75"/>
        <v>382.80500000000001</v>
      </c>
      <c r="R33" s="71">
        <f t="shared" si="75"/>
        <v>421.98440185102504</v>
      </c>
      <c r="S33" s="71">
        <f t="shared" si="75"/>
        <v>489.84071828264996</v>
      </c>
      <c r="T33" s="71">
        <f>SUM(T93:T95)</f>
        <v>430.23379817632497</v>
      </c>
      <c r="U33" s="71">
        <f t="shared" ref="U33:AS33" si="76">SUM(U93:U95)</f>
        <v>459.80108219250002</v>
      </c>
      <c r="V33" s="71">
        <f t="shared" si="76"/>
        <v>653.781776095125</v>
      </c>
      <c r="W33" s="71">
        <f t="shared" si="76"/>
        <v>486.99586618019998</v>
      </c>
      <c r="X33" s="71">
        <f t="shared" si="76"/>
        <v>380.09607993742497</v>
      </c>
      <c r="Y33" s="71">
        <f t="shared" si="76"/>
        <v>451.46032790624997</v>
      </c>
      <c r="Z33" s="71">
        <f t="shared" si="76"/>
        <v>535.01705281530008</v>
      </c>
      <c r="AA33" s="71">
        <f t="shared" si="76"/>
        <v>506.67518825370007</v>
      </c>
      <c r="AB33" s="71">
        <f t="shared" si="76"/>
        <v>447.88111227877505</v>
      </c>
      <c r="AC33" s="71">
        <f t="shared" si="76"/>
        <v>393.42574421032498</v>
      </c>
      <c r="AD33" s="71">
        <f t="shared" si="76"/>
        <v>469.54963722510001</v>
      </c>
      <c r="AE33" s="71">
        <f t="shared" si="76"/>
        <v>498.89014831080004</v>
      </c>
      <c r="AF33" s="71">
        <f t="shared" si="76"/>
        <v>477.32905931872494</v>
      </c>
      <c r="AG33" s="71">
        <f t="shared" si="76"/>
        <v>595.93900632367513</v>
      </c>
      <c r="AH33" s="71">
        <f t="shared" si="76"/>
        <v>693.15916346594997</v>
      </c>
      <c r="AI33" s="71">
        <f t="shared" si="76"/>
        <v>448.78807014862502</v>
      </c>
      <c r="AJ33" s="71">
        <f t="shared" si="76"/>
        <v>466.88120212454987</v>
      </c>
      <c r="AK33" s="71">
        <f t="shared" si="76"/>
        <v>451.90359471712503</v>
      </c>
      <c r="AL33" s="71">
        <f t="shared" si="76"/>
        <v>406.20180427807497</v>
      </c>
      <c r="AM33" s="71">
        <f t="shared" si="76"/>
        <v>220.872484091025</v>
      </c>
      <c r="AN33" s="71">
        <f t="shared" si="76"/>
        <v>350.257584110175</v>
      </c>
      <c r="AO33" s="71">
        <f t="shared" si="76"/>
        <v>401.2222212991112</v>
      </c>
      <c r="AP33" s="71">
        <f t="shared" si="76"/>
        <v>301.19014914643327</v>
      </c>
      <c r="AQ33" s="71">
        <f t="shared" si="76"/>
        <v>548.12875937816102</v>
      </c>
      <c r="AR33" s="71">
        <f t="shared" si="76"/>
        <v>348.56043830059099</v>
      </c>
      <c r="AS33" s="71">
        <f t="shared" si="76"/>
        <v>632.08780634651396</v>
      </c>
      <c r="AT33" s="71">
        <f>CB93</f>
        <v>270.88600000000002</v>
      </c>
      <c r="AU33" s="71">
        <f t="shared" ref="AU33:AW33" si="77">CC93</f>
        <v>448.85</v>
      </c>
      <c r="AV33" s="71">
        <f t="shared" si="77"/>
        <v>430.738</v>
      </c>
      <c r="AW33" s="71">
        <f t="shared" si="77"/>
        <v>282.95400000000001</v>
      </c>
      <c r="AX33" s="71">
        <f>SUM(AX93:AX95)</f>
        <v>376.8921891562</v>
      </c>
      <c r="AY33" s="71">
        <f>SUM(AY93:AY95)</f>
        <v>532.71529634400008</v>
      </c>
      <c r="AZ33" s="122">
        <f t="shared" ref="AZ33:BC33" si="78">SUM(AZ93:AZ95)</f>
        <v>437.80448607945192</v>
      </c>
      <c r="BA33" s="122">
        <f t="shared" si="78"/>
        <v>413.36905340792828</v>
      </c>
      <c r="BB33" s="122">
        <f t="shared" si="78"/>
        <v>370.47204132704269</v>
      </c>
      <c r="BC33" s="122">
        <f t="shared" si="78"/>
        <v>371.28495576744416</v>
      </c>
      <c r="BD33" s="122">
        <f>SUM(BD93:BD95)</f>
        <v>373.0238234332968</v>
      </c>
      <c r="BE33" s="122">
        <f>SUM(BE93:BE95)</f>
        <v>378.29290246985767</v>
      </c>
      <c r="BF33" s="122">
        <f t="shared" ref="BF33:BR33" si="79">SUM(BF93:BF95)</f>
        <v>417.54782867578706</v>
      </c>
      <c r="BG33" s="122">
        <f t="shared" si="79"/>
        <v>461.09313661902149</v>
      </c>
      <c r="BH33" s="122">
        <f t="shared" si="79"/>
        <v>477.65538791835706</v>
      </c>
      <c r="BI33" s="122">
        <f t="shared" si="79"/>
        <v>495.88313376133988</v>
      </c>
      <c r="BJ33" s="122">
        <f t="shared" si="79"/>
        <v>513.61999407036376</v>
      </c>
      <c r="BK33" s="122">
        <f t="shared" si="79"/>
        <v>548.76701645059723</v>
      </c>
      <c r="BL33" s="122">
        <f t="shared" si="79"/>
        <v>573.79465025341983</v>
      </c>
      <c r="BM33" s="122">
        <f t="shared" si="79"/>
        <v>619.82732913963673</v>
      </c>
      <c r="BN33" s="122">
        <f t="shared" si="79"/>
        <v>663.4881819798502</v>
      </c>
      <c r="BO33" s="122">
        <f t="shared" si="79"/>
        <v>663.63957966447526</v>
      </c>
      <c r="BP33" s="122">
        <f t="shared" si="79"/>
        <v>663.52208452133357</v>
      </c>
      <c r="BQ33" s="122">
        <f t="shared" si="79"/>
        <v>707.66956944967831</v>
      </c>
      <c r="BR33" s="122">
        <f t="shared" si="79"/>
        <v>751.84195881247456</v>
      </c>
      <c r="BS33" s="122"/>
      <c r="BT33" s="122"/>
      <c r="BU33" s="122"/>
      <c r="BX33" s="42"/>
    </row>
    <row r="34" spans="1:86" ht="12.75" customHeight="1">
      <c r="A34" t="s">
        <v>152</v>
      </c>
      <c r="B34" s="71">
        <f t="shared" ref="B34:S34" si="80">B29-B35</f>
        <v>1728.8419999999987</v>
      </c>
      <c r="C34" s="71">
        <f t="shared" si="80"/>
        <v>2020.8369999999995</v>
      </c>
      <c r="D34" s="71">
        <f t="shared" si="80"/>
        <v>2088.9809999999989</v>
      </c>
      <c r="E34" s="71">
        <f t="shared" si="80"/>
        <v>2385.2639999999992</v>
      </c>
      <c r="F34" s="71">
        <f t="shared" si="80"/>
        <v>2757.6819999999998</v>
      </c>
      <c r="G34" s="71">
        <f t="shared" si="80"/>
        <v>2817.2429999999995</v>
      </c>
      <c r="H34" s="71">
        <f t="shared" si="80"/>
        <v>2590.1580000000004</v>
      </c>
      <c r="I34" s="71">
        <f t="shared" si="80"/>
        <v>2567.2580000000016</v>
      </c>
      <c r="J34" s="71">
        <f t="shared" si="80"/>
        <v>2784.8810000000003</v>
      </c>
      <c r="K34" s="71">
        <f t="shared" si="80"/>
        <v>2814.9269999999997</v>
      </c>
      <c r="L34" s="71">
        <f t="shared" si="80"/>
        <v>2629.7950000000001</v>
      </c>
      <c r="M34" s="71">
        <f t="shared" si="80"/>
        <v>1960.4979999999996</v>
      </c>
      <c r="N34" s="71">
        <f t="shared" si="80"/>
        <v>2242.5490000000009</v>
      </c>
      <c r="O34" s="71">
        <f t="shared" si="80"/>
        <v>2116.826</v>
      </c>
      <c r="P34" s="71">
        <f t="shared" si="80"/>
        <v>2380.9480000000012</v>
      </c>
      <c r="Q34" s="71">
        <f t="shared" si="80"/>
        <v>2339.081000000001</v>
      </c>
      <c r="R34" s="71">
        <f t="shared" si="80"/>
        <v>2455.1750000000002</v>
      </c>
      <c r="S34" s="71">
        <f t="shared" si="80"/>
        <v>2671.9039999999995</v>
      </c>
      <c r="T34" s="71">
        <f>T29-T35</f>
        <v>2519.3720139355746</v>
      </c>
      <c r="U34" s="71">
        <f t="shared" ref="U34:AY34" si="81">U29-U35</f>
        <v>2822.2430224177515</v>
      </c>
      <c r="V34" s="71">
        <f t="shared" si="81"/>
        <v>2855.7648738554735</v>
      </c>
      <c r="W34" s="71">
        <f t="shared" si="81"/>
        <v>2758.9628245576005</v>
      </c>
      <c r="X34" s="71">
        <f t="shared" si="81"/>
        <v>2845.4418818304503</v>
      </c>
      <c r="Y34" s="71">
        <f t="shared" si="81"/>
        <v>3018.6666043870246</v>
      </c>
      <c r="Z34" s="71">
        <f t="shared" si="81"/>
        <v>3181.6931305037242</v>
      </c>
      <c r="AA34" s="71">
        <f t="shared" si="81"/>
        <v>3104.2576407878987</v>
      </c>
      <c r="AB34" s="71">
        <f t="shared" si="81"/>
        <v>3139.4215201192255</v>
      </c>
      <c r="AC34" s="71">
        <f t="shared" si="81"/>
        <v>2928.6708131651758</v>
      </c>
      <c r="AD34" s="71">
        <f t="shared" si="81"/>
        <v>3222.6514407788763</v>
      </c>
      <c r="AE34" s="71">
        <f t="shared" si="81"/>
        <v>3312.8187311498259</v>
      </c>
      <c r="AF34" s="71">
        <f t="shared" si="81"/>
        <v>3413.3155356799743</v>
      </c>
      <c r="AG34" s="71">
        <f t="shared" si="81"/>
        <v>3566.7298637698241</v>
      </c>
      <c r="AH34" s="71">
        <f t="shared" si="81"/>
        <v>4065.6214733296511</v>
      </c>
      <c r="AI34" s="71">
        <f t="shared" si="81"/>
        <v>3598.0618495591243</v>
      </c>
      <c r="AJ34" s="71">
        <f t="shared" si="81"/>
        <v>3838.9865371755513</v>
      </c>
      <c r="AK34" s="71">
        <f t="shared" si="81"/>
        <v>4081.6694063524992</v>
      </c>
      <c r="AL34" s="71">
        <f t="shared" si="81"/>
        <v>3798.8327329087497</v>
      </c>
      <c r="AM34" s="71">
        <f t="shared" si="81"/>
        <v>3746.191329028301</v>
      </c>
      <c r="AN34" s="71">
        <f t="shared" si="81"/>
        <v>4213.8838528482993</v>
      </c>
      <c r="AO34" s="71">
        <f t="shared" si="81"/>
        <v>4242.8197321327752</v>
      </c>
      <c r="AP34" s="71">
        <f t="shared" si="81"/>
        <v>4110.8309212455497</v>
      </c>
      <c r="AQ34" s="71">
        <f t="shared" si="81"/>
        <v>4515.9210955200015</v>
      </c>
      <c r="AR34" s="71">
        <f t="shared" si="81"/>
        <v>4347.0248068479996</v>
      </c>
      <c r="AS34" s="71">
        <f t="shared" si="81"/>
        <v>4531.3868943680009</v>
      </c>
      <c r="AT34" s="71">
        <f t="shared" si="81"/>
        <v>4479.6660000000011</v>
      </c>
      <c r="AU34" s="71">
        <f t="shared" si="81"/>
        <v>4718.1610000000001</v>
      </c>
      <c r="AV34" s="71">
        <f t="shared" si="81"/>
        <v>4617.8000000000011</v>
      </c>
      <c r="AW34" s="71">
        <f t="shared" si="81"/>
        <v>4220.0910000000003</v>
      </c>
      <c r="AX34" s="71">
        <f t="shared" si="81"/>
        <v>4538.7420192872996</v>
      </c>
      <c r="AY34" s="71">
        <f t="shared" si="81"/>
        <v>4563.5450383837706</v>
      </c>
      <c r="AZ34" s="122">
        <f t="shared" ref="AZ34:BC34" si="82">SUM(AZ31:AZ33)</f>
        <v>4672.7427483490656</v>
      </c>
      <c r="BA34" s="122">
        <f t="shared" si="82"/>
        <v>4605.5939866522713</v>
      </c>
      <c r="BB34" s="122">
        <f t="shared" si="82"/>
        <v>4541.2233264392835</v>
      </c>
      <c r="BC34" s="122">
        <f t="shared" si="82"/>
        <v>4559.6087535251154</v>
      </c>
      <c r="BD34" s="122">
        <f>SUM(BD31:BD33)</f>
        <v>4582.2283810210674</v>
      </c>
      <c r="BE34" s="122">
        <f>SUM(BE31:BE33)</f>
        <v>4618.8087444065177</v>
      </c>
      <c r="BF34" s="122">
        <f t="shared" ref="BF34:BR34" si="83">SUM(BF31:BF33)</f>
        <v>4714.0229042879664</v>
      </c>
      <c r="BG34" s="122">
        <f t="shared" si="83"/>
        <v>4807.8313995166955</v>
      </c>
      <c r="BH34" s="122">
        <f t="shared" si="83"/>
        <v>4846.144176859978</v>
      </c>
      <c r="BI34" s="122">
        <f t="shared" si="83"/>
        <v>4868.184839028153</v>
      </c>
      <c r="BJ34" s="122">
        <f t="shared" si="83"/>
        <v>4938.1267452579532</v>
      </c>
      <c r="BK34" s="122">
        <f t="shared" si="83"/>
        <v>5064.8862631449074</v>
      </c>
      <c r="BL34" s="122">
        <f t="shared" si="83"/>
        <v>5183.2056098761586</v>
      </c>
      <c r="BM34" s="122">
        <f t="shared" si="83"/>
        <v>5317.2047728334892</v>
      </c>
      <c r="BN34" s="122">
        <f t="shared" si="83"/>
        <v>5364.9123079411156</v>
      </c>
      <c r="BO34" s="122">
        <f t="shared" si="83"/>
        <v>5477.3444819316201</v>
      </c>
      <c r="BP34" s="122">
        <f t="shared" si="83"/>
        <v>5645.0020333987559</v>
      </c>
      <c r="BQ34" s="122">
        <f t="shared" si="83"/>
        <v>5812.1946677510514</v>
      </c>
      <c r="BR34" s="122">
        <f t="shared" si="83"/>
        <v>5876.8135606496689</v>
      </c>
      <c r="BS34" s="122"/>
      <c r="BT34" s="122"/>
      <c r="BU34" s="122"/>
      <c r="BV34" s="42"/>
      <c r="BW34" t="s">
        <v>153</v>
      </c>
      <c r="BX34" t="s">
        <v>154</v>
      </c>
    </row>
    <row r="35" spans="1:86" ht="12.75" customHeight="1">
      <c r="A35" t="s">
        <v>155</v>
      </c>
      <c r="B35" s="71">
        <v>4473.5420000000004</v>
      </c>
      <c r="C35" s="71">
        <v>4902.018</v>
      </c>
      <c r="D35" s="71">
        <v>5552.3010000000004</v>
      </c>
      <c r="E35" s="71">
        <v>6318.6980000000003</v>
      </c>
      <c r="F35" s="71">
        <v>6880.1719999999996</v>
      </c>
      <c r="G35" s="71">
        <v>5856.7460000000001</v>
      </c>
      <c r="H35" s="71">
        <v>6920.7020000000002</v>
      </c>
      <c r="I35" s="71">
        <v>8204.6919999999991</v>
      </c>
      <c r="J35" s="71">
        <v>4912.8670000000002</v>
      </c>
      <c r="K35" s="71">
        <v>5864.2250000000004</v>
      </c>
      <c r="L35" s="71">
        <v>7894.7209999999995</v>
      </c>
      <c r="M35" s="71">
        <v>10305.499</v>
      </c>
      <c r="N35" s="71">
        <v>9771.0049999999992</v>
      </c>
      <c r="O35" s="71">
        <v>7071.567</v>
      </c>
      <c r="P35" s="71">
        <v>7082.0749999999998</v>
      </c>
      <c r="Q35" s="71">
        <v>6940.2889999999998</v>
      </c>
      <c r="R35" s="71">
        <v>6547.3159999999998</v>
      </c>
      <c r="S35" s="71">
        <v>7906.3630000000003</v>
      </c>
      <c r="T35" s="71">
        <v>5936.5479999999998</v>
      </c>
      <c r="U35" s="71">
        <v>8080.48</v>
      </c>
      <c r="V35" s="71">
        <v>6105.7740000000003</v>
      </c>
      <c r="W35" s="71">
        <v>6902.9740000000002</v>
      </c>
      <c r="X35" s="71">
        <v>7246.7560000000003</v>
      </c>
      <c r="Y35" s="71">
        <v>8051.8459999999995</v>
      </c>
      <c r="Z35" s="71">
        <v>8039.4430000000002</v>
      </c>
      <c r="AA35" s="71">
        <v>8529.634</v>
      </c>
      <c r="AB35" s="71">
        <v>8264.7150000000001</v>
      </c>
      <c r="AC35" s="71">
        <v>7637.9709999999995</v>
      </c>
      <c r="AD35" s="71">
        <v>7953.7749999999996</v>
      </c>
      <c r="AE35" s="71">
        <v>9452.4879999999994</v>
      </c>
      <c r="AF35" s="71">
        <v>9814.9570000000003</v>
      </c>
      <c r="AG35" s="71">
        <v>8932.7070000000003</v>
      </c>
      <c r="AH35" s="71">
        <v>10278.084999999999</v>
      </c>
      <c r="AI35" s="71">
        <v>10072.106</v>
      </c>
      <c r="AJ35" s="71">
        <v>10902.46</v>
      </c>
      <c r="AK35" s="71">
        <v>10056.769</v>
      </c>
      <c r="AL35" s="71">
        <v>9646.8230000000003</v>
      </c>
      <c r="AM35" s="71">
        <v>8032.732</v>
      </c>
      <c r="AN35" s="71">
        <v>10452.530000000001</v>
      </c>
      <c r="AO35" s="71">
        <v>11211.38</v>
      </c>
      <c r="AP35" s="71">
        <v>11235.18</v>
      </c>
      <c r="AQ35" s="71">
        <v>12383.471</v>
      </c>
      <c r="AR35" s="71">
        <v>12566.501</v>
      </c>
      <c r="AS35" s="71">
        <v>11936.798000000001</v>
      </c>
      <c r="AT35" s="71">
        <v>11327.338</v>
      </c>
      <c r="AU35" s="71">
        <v>11293.75</v>
      </c>
      <c r="AV35" s="71">
        <v>11641.181</v>
      </c>
      <c r="AW35" s="71">
        <v>10813.207</v>
      </c>
      <c r="AX35" s="71">
        <v>12171.163</v>
      </c>
      <c r="AY35" s="71">
        <v>12075.406999999999</v>
      </c>
      <c r="AZ35" s="122">
        <f t="shared" ref="AZ35:BC35" si="84">AZ29-AZ34</f>
        <v>12306.806105840944</v>
      </c>
      <c r="BA35" s="122">
        <f t="shared" si="84"/>
        <v>12057.086993018002</v>
      </c>
      <c r="BB35" s="122">
        <f t="shared" si="84"/>
        <v>11938.980903121463</v>
      </c>
      <c r="BC35" s="122">
        <f t="shared" si="84"/>
        <v>11906.646008809939</v>
      </c>
      <c r="BD35" s="122">
        <f>BD29-BD34</f>
        <v>11895.086240921923</v>
      </c>
      <c r="BE35" s="122">
        <f>BE29-BE34</f>
        <v>12076.066668021052</v>
      </c>
      <c r="BF35" s="122">
        <f t="shared" ref="BF35:BR35" si="85">BF29-BF34</f>
        <v>12464.897823274758</v>
      </c>
      <c r="BG35" s="122">
        <f t="shared" si="85"/>
        <v>12774.506163410626</v>
      </c>
      <c r="BH35" s="122">
        <f t="shared" si="85"/>
        <v>12786.295364774605</v>
      </c>
      <c r="BI35" s="122">
        <f t="shared" si="85"/>
        <v>12882.36197482211</v>
      </c>
      <c r="BJ35" s="122">
        <f t="shared" si="85"/>
        <v>13137.064313333503</v>
      </c>
      <c r="BK35" s="122">
        <f t="shared" si="85"/>
        <v>13417.197431634562</v>
      </c>
      <c r="BL35" s="122">
        <f t="shared" si="85"/>
        <v>13667.254060466968</v>
      </c>
      <c r="BM35" s="122">
        <f t="shared" si="85"/>
        <v>13911.669969677927</v>
      </c>
      <c r="BN35" s="122">
        <f t="shared" si="85"/>
        <v>14182.03823696572</v>
      </c>
      <c r="BO35" s="122">
        <f t="shared" si="85"/>
        <v>14434.326017843166</v>
      </c>
      <c r="BP35" s="122">
        <f t="shared" si="85"/>
        <v>14687.923766368054</v>
      </c>
      <c r="BQ35" s="122">
        <f t="shared" si="85"/>
        <v>18983.607357766596</v>
      </c>
      <c r="BR35" s="122">
        <f t="shared" si="85"/>
        <v>25205.916733950009</v>
      </c>
      <c r="BS35" s="122"/>
      <c r="BT35" s="122"/>
      <c r="BU35" s="122"/>
      <c r="BV35" s="42">
        <v>11788.192568352366</v>
      </c>
      <c r="BW35" s="42">
        <f>AY35-BV35</f>
        <v>287.21443164763332</v>
      </c>
      <c r="BX35" s="71">
        <f>AY35-AX35</f>
        <v>-95.756000000001222</v>
      </c>
    </row>
    <row r="36" spans="1:86" ht="12.75" customHeight="1">
      <c r="A36" t="s">
        <v>156</v>
      </c>
      <c r="B36" s="71">
        <v>3203.2420000000002</v>
      </c>
      <c r="C36" s="71">
        <v>3357.9949999999999</v>
      </c>
      <c r="D36" s="71">
        <v>3873.623</v>
      </c>
      <c r="E36" s="71">
        <v>4637.6620000000003</v>
      </c>
      <c r="F36" s="71">
        <v>5035.6880000000001</v>
      </c>
      <c r="G36" s="71">
        <v>4138.902</v>
      </c>
      <c r="H36" s="71">
        <v>4986.2659999999996</v>
      </c>
      <c r="I36" s="71">
        <v>5935.9859999999999</v>
      </c>
      <c r="J36" s="71">
        <v>3079.9630000000002</v>
      </c>
      <c r="K36" s="71">
        <v>4304.0540000000001</v>
      </c>
      <c r="L36" s="71">
        <v>5528.5590000000002</v>
      </c>
      <c r="M36" s="71">
        <v>6795.5</v>
      </c>
      <c r="N36" s="71">
        <v>6100</v>
      </c>
      <c r="O36" s="71">
        <v>4280.2</v>
      </c>
      <c r="P36" s="71">
        <v>4698.8</v>
      </c>
      <c r="Q36" s="71">
        <v>4874</v>
      </c>
      <c r="R36" s="71">
        <v>4294.5</v>
      </c>
      <c r="S36" s="71">
        <v>5736.9</v>
      </c>
      <c r="T36" s="71">
        <v>3803</v>
      </c>
      <c r="U36" s="71">
        <v>5417.5</v>
      </c>
      <c r="V36" s="71">
        <v>3960</v>
      </c>
      <c r="W36" s="71">
        <v>4800</v>
      </c>
      <c r="X36" s="71">
        <v>4822</v>
      </c>
      <c r="Y36" s="71">
        <v>5320</v>
      </c>
      <c r="Z36" s="71">
        <v>5195</v>
      </c>
      <c r="AA36" s="71">
        <v>5550</v>
      </c>
      <c r="AB36" s="71">
        <v>5275</v>
      </c>
      <c r="AC36" s="71">
        <v>4800</v>
      </c>
      <c r="AD36" s="71">
        <v>5286</v>
      </c>
      <c r="AE36" s="71">
        <v>6144</v>
      </c>
      <c r="AF36" s="71">
        <v>6325</v>
      </c>
      <c r="AG36" s="71">
        <v>5627</v>
      </c>
      <c r="AH36" s="71">
        <v>6530</v>
      </c>
      <c r="AI36" s="71">
        <v>6482</v>
      </c>
      <c r="AJ36" s="71">
        <v>7405</v>
      </c>
      <c r="AK36" s="71">
        <v>6302</v>
      </c>
      <c r="AL36" s="71">
        <v>6175</v>
      </c>
      <c r="AM36" s="71">
        <v>4586</v>
      </c>
      <c r="AN36" s="71">
        <v>6380</v>
      </c>
      <c r="AO36" s="71">
        <v>7087</v>
      </c>
      <c r="AP36" s="71">
        <v>6829</v>
      </c>
      <c r="AQ36" s="71">
        <v>7611</v>
      </c>
      <c r="AR36" s="71">
        <v>7739</v>
      </c>
      <c r="AS36" s="71">
        <v>7451</v>
      </c>
      <c r="AT36" s="71">
        <v>7103</v>
      </c>
      <c r="AU36" s="71">
        <v>7046</v>
      </c>
      <c r="AV36" s="71">
        <v>7234</v>
      </c>
      <c r="AW36" s="71">
        <v>6740</v>
      </c>
      <c r="AX36" s="71">
        <v>7830</v>
      </c>
      <c r="AY36" s="71">
        <v>7663</v>
      </c>
      <c r="AZ36" s="122">
        <f t="shared" ref="AZ36:BC36" si="86">MROUND(FORECAST(AZ35,AP36:AY36,AP35:AY35),10)</f>
        <v>7690</v>
      </c>
      <c r="BA36" s="122">
        <f t="shared" si="86"/>
        <v>7540</v>
      </c>
      <c r="BB36" s="122">
        <f t="shared" si="86"/>
        <v>7480</v>
      </c>
      <c r="BC36" s="122">
        <f t="shared" si="86"/>
        <v>7480</v>
      </c>
      <c r="BD36" s="122">
        <f>MROUND(FORECAST(BD35,AT36:BC36,AT35:BC35),10)</f>
        <v>7480</v>
      </c>
      <c r="BE36" s="122">
        <f>MROUND(FORECAST(BE35,AU36:BD36,AU35:BD35),10)</f>
        <v>7610</v>
      </c>
      <c r="BF36" s="122">
        <f t="shared" ref="BF36:BR36" si="87">MROUND(FORECAST(BF35,AV36:BE36,AV35:BE35),10)</f>
        <v>7880</v>
      </c>
      <c r="BG36" s="122">
        <f t="shared" si="87"/>
        <v>8100</v>
      </c>
      <c r="BH36" s="122">
        <f t="shared" si="87"/>
        <v>8110</v>
      </c>
      <c r="BI36" s="122">
        <f t="shared" si="87"/>
        <v>8170</v>
      </c>
      <c r="BJ36" s="122">
        <f t="shared" si="87"/>
        <v>8350</v>
      </c>
      <c r="BK36" s="122">
        <f t="shared" si="87"/>
        <v>8560</v>
      </c>
      <c r="BL36" s="122">
        <f t="shared" si="87"/>
        <v>8730</v>
      </c>
      <c r="BM36" s="122">
        <f t="shared" si="87"/>
        <v>8900</v>
      </c>
      <c r="BN36" s="122">
        <f t="shared" si="87"/>
        <v>9090</v>
      </c>
      <c r="BO36" s="122">
        <f t="shared" si="87"/>
        <v>9270</v>
      </c>
      <c r="BP36" s="122">
        <f t="shared" si="87"/>
        <v>9450</v>
      </c>
      <c r="BQ36" s="122">
        <f t="shared" si="87"/>
        <v>12480</v>
      </c>
      <c r="BR36" s="122">
        <f t="shared" si="87"/>
        <v>16870</v>
      </c>
      <c r="BS36" s="122"/>
      <c r="BT36" s="122"/>
      <c r="BU36" s="122"/>
      <c r="BV36" s="42">
        <v>7350</v>
      </c>
      <c r="BW36" s="42">
        <f t="shared" ref="BW36:BW37" si="88">AY36-BV36</f>
        <v>313</v>
      </c>
      <c r="BX36" s="71">
        <f t="shared" ref="BX36:BX37" si="89">AY36-AX36</f>
        <v>-167</v>
      </c>
    </row>
    <row r="37" spans="1:86" ht="12.75" customHeight="1" thickBot="1">
      <c r="A37" t="s">
        <v>157</v>
      </c>
      <c r="B37" s="71">
        <f>B35-B36</f>
        <v>1270.3000000000002</v>
      </c>
      <c r="C37" s="71">
        <f t="shared" ref="C37:AS37" si="90">C35-C36</f>
        <v>1544.0230000000001</v>
      </c>
      <c r="D37" s="71">
        <f t="shared" si="90"/>
        <v>1678.6780000000003</v>
      </c>
      <c r="E37" s="71">
        <f t="shared" si="90"/>
        <v>1681.0360000000001</v>
      </c>
      <c r="F37" s="71">
        <f t="shared" si="90"/>
        <v>1844.4839999999995</v>
      </c>
      <c r="G37" s="71">
        <f t="shared" si="90"/>
        <v>1717.8440000000001</v>
      </c>
      <c r="H37" s="71">
        <f t="shared" si="90"/>
        <v>1934.4360000000006</v>
      </c>
      <c r="I37" s="71">
        <f t="shared" si="90"/>
        <v>2268.7059999999992</v>
      </c>
      <c r="J37" s="71">
        <f t="shared" si="90"/>
        <v>1832.904</v>
      </c>
      <c r="K37" s="71">
        <f t="shared" si="90"/>
        <v>1560.1710000000003</v>
      </c>
      <c r="L37" s="71">
        <f t="shared" si="90"/>
        <v>2366.1619999999994</v>
      </c>
      <c r="M37" s="71">
        <f t="shared" si="90"/>
        <v>3509.9989999999998</v>
      </c>
      <c r="N37" s="71">
        <f t="shared" si="90"/>
        <v>3671.0049999999992</v>
      </c>
      <c r="O37" s="71">
        <f t="shared" si="90"/>
        <v>2791.3670000000002</v>
      </c>
      <c r="P37" s="71">
        <f t="shared" si="90"/>
        <v>2383.2749999999996</v>
      </c>
      <c r="Q37" s="71">
        <f t="shared" si="90"/>
        <v>2066.2889999999998</v>
      </c>
      <c r="R37" s="71">
        <f t="shared" si="90"/>
        <v>2252.8159999999998</v>
      </c>
      <c r="S37" s="71">
        <f t="shared" si="90"/>
        <v>2169.4630000000006</v>
      </c>
      <c r="T37" s="71">
        <f t="shared" si="90"/>
        <v>2133.5479999999998</v>
      </c>
      <c r="U37" s="71">
        <f t="shared" si="90"/>
        <v>2662.9799999999996</v>
      </c>
      <c r="V37" s="71">
        <f t="shared" si="90"/>
        <v>2145.7740000000003</v>
      </c>
      <c r="W37" s="71">
        <f t="shared" si="90"/>
        <v>2102.9740000000002</v>
      </c>
      <c r="X37" s="71">
        <f t="shared" si="90"/>
        <v>2424.7560000000003</v>
      </c>
      <c r="Y37" s="71">
        <f t="shared" si="90"/>
        <v>2731.8459999999995</v>
      </c>
      <c r="Z37" s="71">
        <f t="shared" si="90"/>
        <v>2844.4430000000002</v>
      </c>
      <c r="AA37" s="71">
        <f t="shared" si="90"/>
        <v>2979.634</v>
      </c>
      <c r="AB37" s="71">
        <f t="shared" si="90"/>
        <v>2989.7150000000001</v>
      </c>
      <c r="AC37" s="71">
        <f t="shared" si="90"/>
        <v>2837.9709999999995</v>
      </c>
      <c r="AD37" s="71">
        <f t="shared" si="90"/>
        <v>2667.7749999999996</v>
      </c>
      <c r="AE37" s="71">
        <f t="shared" si="90"/>
        <v>3308.4879999999994</v>
      </c>
      <c r="AF37" s="71">
        <f t="shared" si="90"/>
        <v>3489.9570000000003</v>
      </c>
      <c r="AG37" s="71">
        <f t="shared" si="90"/>
        <v>3305.7070000000003</v>
      </c>
      <c r="AH37" s="71">
        <f t="shared" si="90"/>
        <v>3748.0849999999991</v>
      </c>
      <c r="AI37" s="71">
        <f t="shared" si="90"/>
        <v>3590.1059999999998</v>
      </c>
      <c r="AJ37" s="71">
        <f t="shared" si="90"/>
        <v>3497.4599999999991</v>
      </c>
      <c r="AK37" s="71">
        <f t="shared" si="90"/>
        <v>3754.7690000000002</v>
      </c>
      <c r="AL37" s="71">
        <f t="shared" si="90"/>
        <v>3471.8230000000003</v>
      </c>
      <c r="AM37" s="71">
        <f t="shared" si="90"/>
        <v>3446.732</v>
      </c>
      <c r="AN37" s="71">
        <f t="shared" si="90"/>
        <v>4072.5300000000007</v>
      </c>
      <c r="AO37" s="71">
        <f t="shared" si="90"/>
        <v>4124.3799999999992</v>
      </c>
      <c r="AP37" s="71">
        <f t="shared" si="90"/>
        <v>4406.18</v>
      </c>
      <c r="AQ37" s="71">
        <f t="shared" si="90"/>
        <v>4772.4709999999995</v>
      </c>
      <c r="AR37" s="71">
        <f t="shared" si="90"/>
        <v>4827.5010000000002</v>
      </c>
      <c r="AS37" s="71">
        <f t="shared" si="90"/>
        <v>4485.7980000000007</v>
      </c>
      <c r="AT37" s="71">
        <f>AT35-AT36</f>
        <v>4224.3379999999997</v>
      </c>
      <c r="AU37" s="71">
        <f>AU35-AU36</f>
        <v>4247.75</v>
      </c>
      <c r="AV37" s="71">
        <f>AV35-AV36</f>
        <v>4407.1810000000005</v>
      </c>
      <c r="AW37" s="71">
        <f>AW35-AW36</f>
        <v>4073.2070000000003</v>
      </c>
      <c r="AX37" s="71">
        <f>AX35-AX36</f>
        <v>4341.1630000000005</v>
      </c>
      <c r="AY37" s="71">
        <f t="shared" ref="AY37:BC37" si="91">AY35-AY36</f>
        <v>4412.4069999999992</v>
      </c>
      <c r="AZ37" s="122">
        <f t="shared" si="91"/>
        <v>4616.8061058409439</v>
      </c>
      <c r="BA37" s="122">
        <f t="shared" si="91"/>
        <v>4517.0869930180015</v>
      </c>
      <c r="BB37" s="122">
        <f t="shared" si="91"/>
        <v>4458.9809031214627</v>
      </c>
      <c r="BC37" s="122">
        <f t="shared" si="91"/>
        <v>4426.6460088099393</v>
      </c>
      <c r="BD37" s="122">
        <f>BD35-BD36</f>
        <v>4415.0862409219226</v>
      </c>
      <c r="BE37" s="122">
        <f>BE35-BE36</f>
        <v>4466.0666680210525</v>
      </c>
      <c r="BF37" s="122">
        <f t="shared" ref="BF37:BR37" si="92">BF35-BF36</f>
        <v>4584.8978232747577</v>
      </c>
      <c r="BG37" s="122">
        <f t="shared" si="92"/>
        <v>4674.506163410626</v>
      </c>
      <c r="BH37" s="122">
        <f t="shared" si="92"/>
        <v>4676.2953647746053</v>
      </c>
      <c r="BI37" s="122">
        <f t="shared" si="92"/>
        <v>4712.3619748221099</v>
      </c>
      <c r="BJ37" s="122">
        <f t="shared" si="92"/>
        <v>4787.0643133335034</v>
      </c>
      <c r="BK37" s="122">
        <f t="shared" si="92"/>
        <v>4857.1974316345622</v>
      </c>
      <c r="BL37" s="122">
        <f t="shared" si="92"/>
        <v>4937.2540604669684</v>
      </c>
      <c r="BM37" s="122">
        <f t="shared" si="92"/>
        <v>5011.6699696779269</v>
      </c>
      <c r="BN37" s="122">
        <f t="shared" si="92"/>
        <v>5092.03823696572</v>
      </c>
      <c r="BO37" s="122">
        <f t="shared" si="92"/>
        <v>5164.3260178431665</v>
      </c>
      <c r="BP37" s="122">
        <f t="shared" si="92"/>
        <v>5237.9237663680542</v>
      </c>
      <c r="BQ37" s="122">
        <f t="shared" si="92"/>
        <v>6503.6073577665957</v>
      </c>
      <c r="BR37" s="122">
        <f t="shared" si="92"/>
        <v>8335.9167339500091</v>
      </c>
      <c r="BS37" s="122"/>
      <c r="BT37" s="122"/>
      <c r="BU37" s="122"/>
      <c r="BV37" s="42">
        <v>4438.1925683523659</v>
      </c>
      <c r="BW37" s="42">
        <f t="shared" si="88"/>
        <v>-25.785568352366681</v>
      </c>
      <c r="BX37" s="71">
        <f t="shared" si="89"/>
        <v>71.243999999998778</v>
      </c>
    </row>
    <row r="38" spans="1:86" ht="12.75" customHeight="1">
      <c r="A38" s="174" t="s">
        <v>158</v>
      </c>
      <c r="B38" s="175"/>
      <c r="C38" s="175"/>
      <c r="D38" s="175"/>
      <c r="E38" s="175"/>
      <c r="F38" s="175"/>
      <c r="G38" s="175"/>
      <c r="H38" s="175"/>
      <c r="I38" s="175"/>
      <c r="J38" s="175"/>
      <c r="K38" s="175"/>
      <c r="L38" s="175"/>
      <c r="M38" s="175"/>
      <c r="N38" s="175"/>
      <c r="O38" s="175"/>
      <c r="P38" s="175"/>
      <c r="Q38" s="175"/>
      <c r="R38" s="175"/>
      <c r="S38" s="175"/>
      <c r="T38" s="175"/>
      <c r="U38" s="175"/>
      <c r="V38" s="175"/>
      <c r="W38" s="175"/>
      <c r="X38" s="175"/>
      <c r="Y38" s="175"/>
      <c r="Z38" s="175"/>
      <c r="AA38" s="175"/>
      <c r="AB38" s="175"/>
      <c r="AC38" s="175"/>
      <c r="AD38" s="175"/>
      <c r="AE38" s="175"/>
      <c r="AF38" s="175"/>
      <c r="AG38" s="175"/>
      <c r="AH38" s="175"/>
      <c r="AI38" s="175"/>
      <c r="AJ38" s="175"/>
      <c r="AK38" s="175"/>
      <c r="AL38" s="175"/>
      <c r="AM38" s="175"/>
      <c r="AN38" s="175"/>
      <c r="AO38" s="175"/>
      <c r="AP38" s="175"/>
      <c r="AQ38" s="175"/>
      <c r="AR38" s="175"/>
      <c r="AS38" s="175"/>
      <c r="AT38" s="175"/>
      <c r="AU38" s="175"/>
      <c r="AV38" s="175"/>
      <c r="AW38" s="175"/>
      <c r="AX38" s="175"/>
      <c r="AY38" s="175"/>
      <c r="AZ38" s="175"/>
      <c r="BA38" s="175"/>
      <c r="BB38" s="175"/>
      <c r="BC38" s="175"/>
      <c r="BD38" s="175"/>
      <c r="BE38" s="175"/>
      <c r="BF38" s="175"/>
      <c r="BG38" s="175"/>
      <c r="BH38" s="175"/>
      <c r="BI38" s="175"/>
      <c r="BJ38" s="175"/>
      <c r="BK38" s="175"/>
      <c r="BL38" s="175"/>
      <c r="BM38" s="175"/>
      <c r="BN38" s="175"/>
      <c r="BO38" s="175"/>
      <c r="BP38" s="175"/>
      <c r="BQ38" s="175"/>
      <c r="BR38" s="175"/>
      <c r="BS38" s="71"/>
      <c r="BT38" s="71"/>
      <c r="BU38" s="71"/>
    </row>
    <row r="39" spans="1:86" ht="12.75" customHeight="1">
      <c r="A39" s="70" t="s">
        <v>159</v>
      </c>
      <c r="B39" s="71">
        <f>B35</f>
        <v>4473.5420000000004</v>
      </c>
      <c r="C39" s="71">
        <f t="shared" ref="C39:AT39" si="93">C35</f>
        <v>4902.018</v>
      </c>
      <c r="D39" s="71">
        <f t="shared" si="93"/>
        <v>5552.3010000000004</v>
      </c>
      <c r="E39" s="71">
        <f t="shared" si="93"/>
        <v>6318.6980000000003</v>
      </c>
      <c r="F39" s="71">
        <f t="shared" si="93"/>
        <v>6880.1719999999996</v>
      </c>
      <c r="G39" s="71">
        <f t="shared" si="93"/>
        <v>5856.7460000000001</v>
      </c>
      <c r="H39" s="71">
        <f t="shared" si="93"/>
        <v>6920.7020000000002</v>
      </c>
      <c r="I39" s="71">
        <f t="shared" si="93"/>
        <v>8204.6919999999991</v>
      </c>
      <c r="J39" s="71">
        <f t="shared" si="93"/>
        <v>4912.8670000000002</v>
      </c>
      <c r="K39" s="71">
        <f t="shared" si="93"/>
        <v>5864.2250000000004</v>
      </c>
      <c r="L39" s="71">
        <f t="shared" si="93"/>
        <v>7894.7209999999995</v>
      </c>
      <c r="M39" s="71">
        <f t="shared" si="93"/>
        <v>10305.499</v>
      </c>
      <c r="N39" s="71">
        <f t="shared" si="93"/>
        <v>9771.0049999999992</v>
      </c>
      <c r="O39" s="71">
        <f t="shared" si="93"/>
        <v>7071.567</v>
      </c>
      <c r="P39" s="71">
        <f t="shared" si="93"/>
        <v>7082.0749999999998</v>
      </c>
      <c r="Q39" s="71">
        <f t="shared" si="93"/>
        <v>6940.2889999999998</v>
      </c>
      <c r="R39" s="71">
        <f t="shared" si="93"/>
        <v>6547.3159999999998</v>
      </c>
      <c r="S39" s="71">
        <f t="shared" si="93"/>
        <v>7906.3630000000003</v>
      </c>
      <c r="T39" s="71">
        <f t="shared" si="93"/>
        <v>5936.5479999999998</v>
      </c>
      <c r="U39" s="71">
        <f t="shared" si="93"/>
        <v>8080.48</v>
      </c>
      <c r="V39" s="71">
        <f t="shared" si="93"/>
        <v>6105.7740000000003</v>
      </c>
      <c r="W39" s="71">
        <f t="shared" si="93"/>
        <v>6902.9740000000002</v>
      </c>
      <c r="X39" s="71">
        <f t="shared" si="93"/>
        <v>7246.7560000000003</v>
      </c>
      <c r="Y39" s="71">
        <f t="shared" si="93"/>
        <v>8051.8459999999995</v>
      </c>
      <c r="Z39" s="71">
        <f t="shared" si="93"/>
        <v>8039.4430000000002</v>
      </c>
      <c r="AA39" s="71">
        <f t="shared" si="93"/>
        <v>8529.634</v>
      </c>
      <c r="AB39" s="71">
        <f t="shared" si="93"/>
        <v>8264.7150000000001</v>
      </c>
      <c r="AC39" s="71">
        <f t="shared" si="93"/>
        <v>7637.9709999999995</v>
      </c>
      <c r="AD39" s="71">
        <f t="shared" si="93"/>
        <v>7953.7749999999996</v>
      </c>
      <c r="AE39" s="71">
        <f t="shared" si="93"/>
        <v>9452.4879999999994</v>
      </c>
      <c r="AF39" s="71">
        <f t="shared" si="93"/>
        <v>9814.9570000000003</v>
      </c>
      <c r="AG39" s="71">
        <f t="shared" si="93"/>
        <v>8932.7070000000003</v>
      </c>
      <c r="AH39" s="71">
        <f t="shared" si="93"/>
        <v>10278.084999999999</v>
      </c>
      <c r="AI39" s="71">
        <f t="shared" si="93"/>
        <v>10072.106</v>
      </c>
      <c r="AJ39" s="71">
        <f t="shared" si="93"/>
        <v>10902.46</v>
      </c>
      <c r="AK39" s="71">
        <f t="shared" si="93"/>
        <v>10056.769</v>
      </c>
      <c r="AL39" s="71">
        <f t="shared" si="93"/>
        <v>9646.8230000000003</v>
      </c>
      <c r="AM39" s="71">
        <f t="shared" si="93"/>
        <v>8032.732</v>
      </c>
      <c r="AN39" s="71">
        <f t="shared" si="93"/>
        <v>10452.530000000001</v>
      </c>
      <c r="AO39" s="71">
        <f t="shared" si="93"/>
        <v>11211.38</v>
      </c>
      <c r="AP39" s="71">
        <f t="shared" si="93"/>
        <v>11235.18</v>
      </c>
      <c r="AQ39" s="71">
        <f t="shared" si="93"/>
        <v>12383.471</v>
      </c>
      <c r="AR39" s="71">
        <f t="shared" si="93"/>
        <v>12566.501</v>
      </c>
      <c r="AS39" s="71">
        <f t="shared" si="93"/>
        <v>11936.798000000001</v>
      </c>
      <c r="AT39" s="71">
        <f t="shared" si="93"/>
        <v>11327.338</v>
      </c>
      <c r="AU39" s="71">
        <f>AU35</f>
        <v>11293.75</v>
      </c>
      <c r="AV39" s="71">
        <f>AV35</f>
        <v>11641.181</v>
      </c>
      <c r="AW39" s="71">
        <f>AW35</f>
        <v>10813.207</v>
      </c>
      <c r="AX39" s="71">
        <f>AX35</f>
        <v>12171.163</v>
      </c>
      <c r="AY39" s="71">
        <f>AY35</f>
        <v>12075.406999999999</v>
      </c>
      <c r="AZ39" s="122">
        <f t="shared" ref="AZ39:BC39" si="94">AZ35</f>
        <v>12306.806105840944</v>
      </c>
      <c r="BA39" s="122">
        <f t="shared" si="94"/>
        <v>12057.086993018002</v>
      </c>
      <c r="BB39" s="122">
        <f t="shared" si="94"/>
        <v>11938.980903121463</v>
      </c>
      <c r="BC39" s="122">
        <f t="shared" si="94"/>
        <v>11906.646008809939</v>
      </c>
      <c r="BD39" s="122">
        <f>BD35</f>
        <v>11895.086240921923</v>
      </c>
      <c r="BE39" s="122">
        <f>BE35</f>
        <v>12076.066668021052</v>
      </c>
      <c r="BF39" s="122">
        <f t="shared" ref="BF39:BR39" si="95">BF35</f>
        <v>12464.897823274758</v>
      </c>
      <c r="BG39" s="122">
        <f t="shared" si="95"/>
        <v>12774.506163410626</v>
      </c>
      <c r="BH39" s="122">
        <f t="shared" si="95"/>
        <v>12786.295364774605</v>
      </c>
      <c r="BI39" s="122">
        <f t="shared" si="95"/>
        <v>12882.36197482211</v>
      </c>
      <c r="BJ39" s="122">
        <f t="shared" si="95"/>
        <v>13137.064313333503</v>
      </c>
      <c r="BK39" s="122">
        <f t="shared" si="95"/>
        <v>13417.197431634562</v>
      </c>
      <c r="BL39" s="122">
        <f t="shared" si="95"/>
        <v>13667.254060466968</v>
      </c>
      <c r="BM39" s="122">
        <f t="shared" si="95"/>
        <v>13911.669969677927</v>
      </c>
      <c r="BN39" s="122">
        <f t="shared" si="95"/>
        <v>14182.03823696572</v>
      </c>
      <c r="BO39" s="122">
        <f t="shared" si="95"/>
        <v>14434.326017843166</v>
      </c>
      <c r="BP39" s="122">
        <f t="shared" si="95"/>
        <v>14687.923766368054</v>
      </c>
      <c r="BQ39" s="122">
        <f t="shared" si="95"/>
        <v>18983.607357766596</v>
      </c>
      <c r="BR39" s="122">
        <f t="shared" si="95"/>
        <v>25205.916733950009</v>
      </c>
      <c r="BS39" s="122"/>
      <c r="BT39" s="122"/>
      <c r="BU39" s="122"/>
    </row>
    <row r="40" spans="1:86" ht="12.75" customHeight="1">
      <c r="A40" t="s">
        <v>17</v>
      </c>
      <c r="B40" s="71">
        <f t="shared" ref="B40:S40" si="96">SUM(B80:B82)</f>
        <v>0.59699999999999998</v>
      </c>
      <c r="C40" s="71">
        <f t="shared" si="96"/>
        <v>0.39300000000000002</v>
      </c>
      <c r="D40" s="71">
        <f t="shared" si="96"/>
        <v>0.65599999999999992</v>
      </c>
      <c r="E40" s="71">
        <f t="shared" si="96"/>
        <v>0.30399999999999999</v>
      </c>
      <c r="F40" s="71">
        <f t="shared" si="96"/>
        <v>0.16599999999999998</v>
      </c>
      <c r="G40" s="71">
        <f t="shared" si="96"/>
        <v>3.0000000000000001E-3</v>
      </c>
      <c r="H40" s="71">
        <f t="shared" si="96"/>
        <v>0.159</v>
      </c>
      <c r="I40" s="71">
        <f t="shared" si="96"/>
        <v>5.7999999999999996E-2</v>
      </c>
      <c r="J40" s="71">
        <f t="shared" si="96"/>
        <v>0.311</v>
      </c>
      <c r="K40" s="71">
        <f t="shared" si="96"/>
        <v>8.3000000000000004E-2</v>
      </c>
      <c r="L40" s="71">
        <f t="shared" si="96"/>
        <v>0.95300000000000007</v>
      </c>
      <c r="M40" s="71">
        <f t="shared" si="96"/>
        <v>0.16600000000000001</v>
      </c>
      <c r="N40" s="71">
        <f t="shared" si="96"/>
        <v>0.70500000000000007</v>
      </c>
      <c r="O40" s="71">
        <f t="shared" si="96"/>
        <v>0.59099999999999997</v>
      </c>
      <c r="P40" s="71">
        <f t="shared" si="96"/>
        <v>0.43899999999999995</v>
      </c>
      <c r="Q40" s="71">
        <f t="shared" si="96"/>
        <v>0.27400000000000002</v>
      </c>
      <c r="R40" s="71">
        <f t="shared" si="96"/>
        <v>4.4050000000000002</v>
      </c>
      <c r="S40" s="71">
        <f t="shared" si="96"/>
        <v>1.0390000000000001</v>
      </c>
      <c r="T40" s="71">
        <f>SUM(T80:T82)</f>
        <v>7.9537289573249996</v>
      </c>
      <c r="U40" s="71">
        <f t="shared" ref="U40:AS40" si="97">SUM(U80:U82)</f>
        <v>3.7394798363999997</v>
      </c>
      <c r="V40" s="71">
        <f t="shared" si="97"/>
        <v>4.9621198925250001</v>
      </c>
      <c r="W40" s="71">
        <f t="shared" si="97"/>
        <v>2.3498239164750001</v>
      </c>
      <c r="X40" s="71">
        <f t="shared" si="97"/>
        <v>0.98576523269999994</v>
      </c>
      <c r="Y40" s="71">
        <f t="shared" si="97"/>
        <v>5.7162147844500009</v>
      </c>
      <c r="Z40" s="71">
        <f t="shared" si="97"/>
        <v>3.4025781633749999</v>
      </c>
      <c r="AA40" s="71">
        <f t="shared" si="97"/>
        <v>0.91094587357500001</v>
      </c>
      <c r="AB40" s="71">
        <f t="shared" si="97"/>
        <v>1.6840438197750001</v>
      </c>
      <c r="AC40" s="71">
        <f t="shared" si="97"/>
        <v>4.0600948643999999</v>
      </c>
      <c r="AD40" s="71">
        <f t="shared" si="97"/>
        <v>3.5229662718750001</v>
      </c>
      <c r="AE40" s="71">
        <f t="shared" si="97"/>
        <v>1.7041452482249999</v>
      </c>
      <c r="AF40" s="71">
        <f t="shared" si="97"/>
        <v>1.23516309645</v>
      </c>
      <c r="AG40" s="71">
        <f t="shared" si="97"/>
        <v>1.6843548289500001</v>
      </c>
      <c r="AH40" s="71">
        <f t="shared" si="97"/>
        <v>2.8184753749500002</v>
      </c>
      <c r="AI40" s="71">
        <f t="shared" si="97"/>
        <v>4.1077068259500003</v>
      </c>
      <c r="AJ40" s="71">
        <f t="shared" si="97"/>
        <v>1.3187261439</v>
      </c>
      <c r="AK40" s="71">
        <f t="shared" si="97"/>
        <v>8.4637918779749981</v>
      </c>
      <c r="AL40" s="71">
        <f t="shared" si="97"/>
        <v>3.93428181105</v>
      </c>
      <c r="AM40" s="71">
        <f t="shared" si="97"/>
        <v>45.427133906100003</v>
      </c>
      <c r="AN40" s="71">
        <f t="shared" si="97"/>
        <v>6.5670099088500002</v>
      </c>
      <c r="AO40" s="71">
        <f t="shared" si="97"/>
        <v>5.9287679030249993</v>
      </c>
      <c r="AP40" s="71">
        <f t="shared" si="97"/>
        <v>17.696512604475</v>
      </c>
      <c r="AQ40" s="71">
        <f t="shared" si="97"/>
        <v>11.794337856</v>
      </c>
      <c r="AR40" s="71">
        <f t="shared" si="97"/>
        <v>8.3891239600000009</v>
      </c>
      <c r="AS40" s="71">
        <f t="shared" si="97"/>
        <v>8.7061938320000003</v>
      </c>
      <c r="AT40" s="71">
        <f>CB78</f>
        <v>8.92</v>
      </c>
      <c r="AU40" s="71">
        <f t="shared" ref="AU40:AV40" si="98">CC78</f>
        <v>5.4379999999999997</v>
      </c>
      <c r="AV40" s="71">
        <f t="shared" si="98"/>
        <v>7.0949999999999998</v>
      </c>
      <c r="AW40" s="71">
        <f>SUM(AW80:AW82)</f>
        <v>6.2402451968999992</v>
      </c>
      <c r="AX40" s="71">
        <f>SUM(AX80:AX82)</f>
        <v>5.9320732756999988</v>
      </c>
      <c r="AY40" s="71">
        <f>SUM(AY80:AY82)</f>
        <v>6.928715618104647</v>
      </c>
      <c r="AZ40" s="122">
        <f t="shared" ref="AZ40:BC40" si="99">SUM(AZ80:AZ82)</f>
        <v>7.4890863418736693</v>
      </c>
      <c r="BA40" s="122">
        <f t="shared" si="99"/>
        <v>6.9555832800734185</v>
      </c>
      <c r="BB40" s="122">
        <f t="shared" si="99"/>
        <v>7.8162639085729593</v>
      </c>
      <c r="BC40" s="122">
        <f t="shared" si="99"/>
        <v>8.0926333669638666</v>
      </c>
      <c r="BD40" s="122">
        <f>SUM(BD80:BD82)</f>
        <v>8.2189179177125276</v>
      </c>
      <c r="BE40" s="122">
        <f>SUM(BE80:BE82)</f>
        <v>7.8191200620915851</v>
      </c>
      <c r="BF40" s="122">
        <f t="shared" ref="BF40:BR40" si="100">SUM(BF80:BF82)</f>
        <v>8.7804306060811737</v>
      </c>
      <c r="BG40" s="122">
        <f t="shared" si="100"/>
        <v>7.456456503117713</v>
      </c>
      <c r="BH40" s="122">
        <f t="shared" si="100"/>
        <v>7.7144969630392888</v>
      </c>
      <c r="BI40" s="122">
        <f t="shared" si="100"/>
        <v>7.7805037070828709</v>
      </c>
      <c r="BJ40" s="122">
        <f t="shared" si="100"/>
        <v>8.1454731722844222</v>
      </c>
      <c r="BK40" s="122">
        <f t="shared" si="100"/>
        <v>8.0735116911933726</v>
      </c>
      <c r="BL40" s="122">
        <f t="shared" si="100"/>
        <v>7.9978844104084574</v>
      </c>
      <c r="BM40" s="122">
        <f t="shared" si="100"/>
        <v>7.9102015682825257</v>
      </c>
      <c r="BN40" s="122">
        <f t="shared" si="100"/>
        <v>7.9754721903210939</v>
      </c>
      <c r="BO40" s="122">
        <f t="shared" si="100"/>
        <v>7.8340884073435326</v>
      </c>
      <c r="BP40" s="122">
        <f t="shared" si="100"/>
        <v>7.9423739888016822</v>
      </c>
      <c r="BQ40" s="122">
        <f t="shared" si="100"/>
        <v>7.9815149098503291</v>
      </c>
      <c r="BR40" s="122">
        <f t="shared" si="100"/>
        <v>8.0205086064979749</v>
      </c>
      <c r="BS40" s="122"/>
      <c r="BT40" s="122"/>
      <c r="BU40" s="122"/>
      <c r="BX40" s="42"/>
    </row>
    <row r="41" spans="1:86" ht="12.75" customHeight="1">
      <c r="A41" t="s">
        <v>160</v>
      </c>
      <c r="B41" s="71">
        <f t="shared" ref="B41:S41" si="101">SUM(B39:B40)</f>
        <v>4474.1390000000001</v>
      </c>
      <c r="C41" s="71">
        <f t="shared" si="101"/>
        <v>4902.4110000000001</v>
      </c>
      <c r="D41" s="71">
        <f t="shared" si="101"/>
        <v>5552.9570000000003</v>
      </c>
      <c r="E41" s="71">
        <f t="shared" si="101"/>
        <v>6319.0020000000004</v>
      </c>
      <c r="F41" s="71">
        <f t="shared" si="101"/>
        <v>6880.3379999999997</v>
      </c>
      <c r="G41" s="71">
        <f t="shared" si="101"/>
        <v>5856.7489999999998</v>
      </c>
      <c r="H41" s="71">
        <f t="shared" si="101"/>
        <v>6920.8609999999999</v>
      </c>
      <c r="I41" s="71">
        <f t="shared" si="101"/>
        <v>8204.75</v>
      </c>
      <c r="J41" s="71">
        <f t="shared" si="101"/>
        <v>4913.1779999999999</v>
      </c>
      <c r="K41" s="71">
        <f t="shared" si="101"/>
        <v>5864.308</v>
      </c>
      <c r="L41" s="71">
        <f t="shared" si="101"/>
        <v>7895.674</v>
      </c>
      <c r="M41" s="71">
        <f t="shared" si="101"/>
        <v>10305.664999999999</v>
      </c>
      <c r="N41" s="71">
        <f t="shared" si="101"/>
        <v>9771.7099999999991</v>
      </c>
      <c r="O41" s="71">
        <f t="shared" si="101"/>
        <v>7072.1580000000004</v>
      </c>
      <c r="P41" s="71">
        <f t="shared" si="101"/>
        <v>7082.5140000000001</v>
      </c>
      <c r="Q41" s="71">
        <f t="shared" si="101"/>
        <v>6940.5630000000001</v>
      </c>
      <c r="R41" s="71">
        <f t="shared" si="101"/>
        <v>6551.7209999999995</v>
      </c>
      <c r="S41" s="71">
        <f t="shared" si="101"/>
        <v>7907.402</v>
      </c>
      <c r="T41" s="71">
        <f>SUM(T39:T40)</f>
        <v>5944.5017289573252</v>
      </c>
      <c r="U41" s="71">
        <f t="shared" ref="U41:BC41" si="102">SUM(U39:U40)</f>
        <v>8084.2194798363998</v>
      </c>
      <c r="V41" s="71">
        <f t="shared" si="102"/>
        <v>6110.7361198925255</v>
      </c>
      <c r="W41" s="71">
        <f t="shared" si="102"/>
        <v>6905.3238239164748</v>
      </c>
      <c r="X41" s="71">
        <f t="shared" si="102"/>
        <v>7247.7417652327003</v>
      </c>
      <c r="Y41" s="71">
        <f t="shared" si="102"/>
        <v>8057.5622147844497</v>
      </c>
      <c r="Z41" s="71">
        <f t="shared" si="102"/>
        <v>8042.8455781633756</v>
      </c>
      <c r="AA41" s="71">
        <f t="shared" si="102"/>
        <v>8530.5449458735748</v>
      </c>
      <c r="AB41" s="71">
        <f t="shared" si="102"/>
        <v>8266.3990438197743</v>
      </c>
      <c r="AC41" s="71">
        <f t="shared" si="102"/>
        <v>7642.0310948643992</v>
      </c>
      <c r="AD41" s="71">
        <f t="shared" si="102"/>
        <v>7957.2979662718744</v>
      </c>
      <c r="AE41" s="71">
        <f t="shared" si="102"/>
        <v>9454.1921452482238</v>
      </c>
      <c r="AF41" s="71">
        <f t="shared" si="102"/>
        <v>9816.1921630964498</v>
      </c>
      <c r="AG41" s="71">
        <f t="shared" si="102"/>
        <v>8934.3913548289511</v>
      </c>
      <c r="AH41" s="71">
        <f t="shared" si="102"/>
        <v>10280.903475374949</v>
      </c>
      <c r="AI41" s="71">
        <f t="shared" si="102"/>
        <v>10076.213706825949</v>
      </c>
      <c r="AJ41" s="71">
        <f t="shared" si="102"/>
        <v>10903.778726143899</v>
      </c>
      <c r="AK41" s="71">
        <f t="shared" si="102"/>
        <v>10065.232791877976</v>
      </c>
      <c r="AL41" s="71">
        <f t="shared" si="102"/>
        <v>9650.7572818110511</v>
      </c>
      <c r="AM41" s="71">
        <f t="shared" si="102"/>
        <v>8078.1591339060997</v>
      </c>
      <c r="AN41" s="71">
        <f t="shared" si="102"/>
        <v>10459.09700990885</v>
      </c>
      <c r="AO41" s="71">
        <f t="shared" si="102"/>
        <v>11217.308767903025</v>
      </c>
      <c r="AP41" s="71">
        <f t="shared" si="102"/>
        <v>11252.876512604475</v>
      </c>
      <c r="AQ41" s="71">
        <f t="shared" si="102"/>
        <v>12395.265337855999</v>
      </c>
      <c r="AR41" s="71">
        <f t="shared" si="102"/>
        <v>12574.89012396</v>
      </c>
      <c r="AS41" s="71">
        <f t="shared" si="102"/>
        <v>11945.504193832001</v>
      </c>
      <c r="AT41" s="71">
        <f t="shared" si="102"/>
        <v>11336.258</v>
      </c>
      <c r="AU41" s="71">
        <f t="shared" si="102"/>
        <v>11299.188</v>
      </c>
      <c r="AV41" s="71">
        <f t="shared" si="102"/>
        <v>11648.276</v>
      </c>
      <c r="AW41" s="71">
        <f t="shared" si="102"/>
        <v>10819.4472451969</v>
      </c>
      <c r="AX41" s="71">
        <f t="shared" si="102"/>
        <v>12177.095073275701</v>
      </c>
      <c r="AY41" s="71">
        <f t="shared" si="102"/>
        <v>12082.335715618105</v>
      </c>
      <c r="AZ41" s="122">
        <f t="shared" si="102"/>
        <v>12314.295192182817</v>
      </c>
      <c r="BA41" s="122">
        <f t="shared" si="102"/>
        <v>12064.042576298076</v>
      </c>
      <c r="BB41" s="122">
        <f t="shared" si="102"/>
        <v>11946.797167030036</v>
      </c>
      <c r="BC41" s="122">
        <f t="shared" si="102"/>
        <v>11914.738642176902</v>
      </c>
      <c r="BD41" s="122">
        <f>SUM(BD39:BD40)</f>
        <v>11903.305158839636</v>
      </c>
      <c r="BE41" s="122">
        <f>SUM(BE39:BE40)</f>
        <v>12083.885788083144</v>
      </c>
      <c r="BF41" s="122">
        <f t="shared" ref="BF41:BR41" si="103">SUM(BF39:BF40)</f>
        <v>12473.678253880838</v>
      </c>
      <c r="BG41" s="122">
        <f t="shared" si="103"/>
        <v>12781.962619913744</v>
      </c>
      <c r="BH41" s="122">
        <f t="shared" si="103"/>
        <v>12794.009861737644</v>
      </c>
      <c r="BI41" s="122">
        <f t="shared" si="103"/>
        <v>12890.142478529193</v>
      </c>
      <c r="BJ41" s="122">
        <f t="shared" si="103"/>
        <v>13145.209786505788</v>
      </c>
      <c r="BK41" s="122">
        <f t="shared" si="103"/>
        <v>13425.270943325755</v>
      </c>
      <c r="BL41" s="122">
        <f t="shared" si="103"/>
        <v>13675.251944877376</v>
      </c>
      <c r="BM41" s="122">
        <f t="shared" si="103"/>
        <v>13919.580171246209</v>
      </c>
      <c r="BN41" s="122">
        <f t="shared" si="103"/>
        <v>14190.013709156041</v>
      </c>
      <c r="BO41" s="122">
        <f t="shared" si="103"/>
        <v>14442.160106250511</v>
      </c>
      <c r="BP41" s="122">
        <f t="shared" si="103"/>
        <v>14695.866140356857</v>
      </c>
      <c r="BQ41" s="122">
        <f t="shared" si="103"/>
        <v>18991.588872676446</v>
      </c>
      <c r="BR41" s="122">
        <f t="shared" si="103"/>
        <v>25213.937242556509</v>
      </c>
      <c r="BS41" s="122"/>
      <c r="BT41" s="122"/>
      <c r="BU41" s="122"/>
    </row>
    <row r="42" spans="1:86">
      <c r="A42" s="170" t="s">
        <v>161</v>
      </c>
      <c r="B42" s="176"/>
      <c r="C42" s="176"/>
      <c r="D42" s="176"/>
      <c r="E42" s="176"/>
      <c r="F42" s="176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  <c r="R42" s="176"/>
      <c r="S42" s="176"/>
      <c r="T42" s="176"/>
      <c r="U42" s="176"/>
      <c r="V42" s="176"/>
      <c r="W42" s="176"/>
      <c r="X42" s="176"/>
      <c r="Y42" s="176"/>
      <c r="Z42" s="176"/>
      <c r="AA42" s="176"/>
      <c r="AB42" s="176"/>
      <c r="AC42" s="176"/>
      <c r="AD42" s="176"/>
      <c r="AE42" s="176"/>
      <c r="AF42" s="176"/>
      <c r="AG42" s="176"/>
      <c r="AH42" s="176"/>
      <c r="AI42" s="176"/>
      <c r="AJ42" s="176"/>
      <c r="AK42" s="176"/>
      <c r="AL42" s="176"/>
      <c r="AM42" s="176"/>
      <c r="AN42" s="176"/>
      <c r="AO42" s="176"/>
      <c r="AP42" s="176"/>
      <c r="AQ42" s="176"/>
      <c r="AR42" s="176"/>
      <c r="AS42" s="176"/>
      <c r="AT42" s="176"/>
      <c r="AU42" s="177"/>
      <c r="AV42" s="176"/>
      <c r="AW42" s="176"/>
      <c r="AX42" s="176"/>
      <c r="AY42" s="176"/>
      <c r="AZ42" s="176"/>
      <c r="BA42" s="176"/>
      <c r="BB42" s="176"/>
      <c r="BC42" s="176"/>
      <c r="BD42" s="176"/>
      <c r="BE42" s="176"/>
      <c r="BF42" s="176"/>
      <c r="BG42" s="176"/>
      <c r="BH42" s="176"/>
      <c r="BI42" s="176"/>
      <c r="BJ42" s="176"/>
      <c r="BK42" s="176"/>
      <c r="BL42" s="176"/>
      <c r="BM42" s="176"/>
      <c r="BN42" s="176"/>
      <c r="BO42" s="176"/>
      <c r="BP42" s="176"/>
      <c r="BQ42" s="176"/>
      <c r="BR42" s="176"/>
      <c r="BS42" s="71"/>
      <c r="BT42" s="71"/>
      <c r="BU42" s="71"/>
    </row>
    <row r="43" spans="1:86">
      <c r="A43" t="s">
        <v>20</v>
      </c>
      <c r="B43" s="71">
        <f t="shared" ref="B43:S43" si="104">B46-B45-B44</f>
        <v>1096.1489999999999</v>
      </c>
      <c r="C43" s="71">
        <f t="shared" si="104"/>
        <v>1100.9559999999997</v>
      </c>
      <c r="D43" s="71">
        <f t="shared" si="104"/>
        <v>1107.0790000000004</v>
      </c>
      <c r="E43" s="71">
        <f t="shared" si="104"/>
        <v>1270.2160000000001</v>
      </c>
      <c r="F43" s="71">
        <f t="shared" si="104"/>
        <v>1288.6780000000001</v>
      </c>
      <c r="G43" s="71">
        <f t="shared" si="104"/>
        <v>1080.0029999999997</v>
      </c>
      <c r="H43" s="71">
        <f t="shared" si="104"/>
        <v>1187.0309999999995</v>
      </c>
      <c r="I43" s="71">
        <f t="shared" si="104"/>
        <v>1304.7940000000001</v>
      </c>
      <c r="J43" s="71">
        <f t="shared" si="104"/>
        <v>943.77599999999984</v>
      </c>
      <c r="K43" s="71">
        <f t="shared" si="104"/>
        <v>1082.25</v>
      </c>
      <c r="L43" s="71">
        <f t="shared" si="104"/>
        <v>1225.9880000000003</v>
      </c>
      <c r="M43" s="71">
        <f t="shared" si="104"/>
        <v>1463.1509999999998</v>
      </c>
      <c r="N43" s="71">
        <f t="shared" si="104"/>
        <v>1443.791999999999</v>
      </c>
      <c r="O43" s="71">
        <f t="shared" si="104"/>
        <v>1064.2570000000001</v>
      </c>
      <c r="P43" s="71">
        <f t="shared" si="104"/>
        <v>1275.5639999999999</v>
      </c>
      <c r="Q43" s="71">
        <f t="shared" si="104"/>
        <v>1351.049</v>
      </c>
      <c r="R43" s="71">
        <f t="shared" si="104"/>
        <v>1269.56074501935</v>
      </c>
      <c r="S43" s="71">
        <f t="shared" si="104"/>
        <v>1404.535022917675</v>
      </c>
      <c r="T43" s="71">
        <f>T46-T45-T44</f>
        <v>1243.7999700893752</v>
      </c>
      <c r="U43" s="71">
        <f t="shared" ref="U43:AY43" si="105">U46-U45-U44</f>
        <v>1501.9535106980497</v>
      </c>
      <c r="V43" s="71">
        <f t="shared" si="105"/>
        <v>1345.6340080508255</v>
      </c>
      <c r="W43" s="71">
        <f t="shared" si="105"/>
        <v>1486.6862994493749</v>
      </c>
      <c r="X43" s="71">
        <f t="shared" si="105"/>
        <v>1491.8286755630957</v>
      </c>
      <c r="Y43" s="71">
        <f t="shared" si="105"/>
        <v>1455.8086047558274</v>
      </c>
      <c r="Z43" s="71">
        <f t="shared" si="105"/>
        <v>1521.7426712688423</v>
      </c>
      <c r="AA43" s="71">
        <f t="shared" si="105"/>
        <v>1601.9656698529807</v>
      </c>
      <c r="AB43" s="71">
        <f t="shared" si="105"/>
        <v>1537.6109170275704</v>
      </c>
      <c r="AC43" s="71">
        <f t="shared" si="105"/>
        <v>1554.2988018687995</v>
      </c>
      <c r="AD43" s="71">
        <f t="shared" si="105"/>
        <v>1569.3277890181109</v>
      </c>
      <c r="AE43" s="71">
        <f t="shared" si="105"/>
        <v>1618.9616345302879</v>
      </c>
      <c r="AF43" s="71">
        <f t="shared" si="105"/>
        <v>1639.0278052780409</v>
      </c>
      <c r="AG43" s="71">
        <f t="shared" si="105"/>
        <v>1521.7524654611623</v>
      </c>
      <c r="AH43" s="71">
        <f t="shared" si="105"/>
        <v>1734.1133826492185</v>
      </c>
      <c r="AI43" s="71">
        <f t="shared" si="105"/>
        <v>1572.8896629065448</v>
      </c>
      <c r="AJ43" s="71">
        <f t="shared" si="105"/>
        <v>1341.2406408889735</v>
      </c>
      <c r="AK43" s="71">
        <f t="shared" si="105"/>
        <v>1562.4154278464753</v>
      </c>
      <c r="AL43" s="71">
        <f t="shared" si="105"/>
        <v>1546.1954994441764</v>
      </c>
      <c r="AM43" s="71">
        <f t="shared" si="105"/>
        <v>1087.3116429795741</v>
      </c>
      <c r="AN43" s="71">
        <f t="shared" si="105"/>
        <v>1457.9796920565504</v>
      </c>
      <c r="AO43" s="71">
        <f t="shared" si="105"/>
        <v>1445.9982035896082</v>
      </c>
      <c r="AP43" s="71">
        <f t="shared" si="105"/>
        <v>1437.8443313283562</v>
      </c>
      <c r="AQ43" s="71">
        <f t="shared" si="105"/>
        <v>1523.2301062381489</v>
      </c>
      <c r="AR43" s="71">
        <f t="shared" si="105"/>
        <v>1501.1915273607849</v>
      </c>
      <c r="AS43" s="71">
        <f t="shared" si="105"/>
        <v>1195.4989015678332</v>
      </c>
      <c r="AT43" s="71">
        <f t="shared" si="105"/>
        <v>1325.3199999999997</v>
      </c>
      <c r="AU43" s="71">
        <f t="shared" si="105"/>
        <v>1427.8010000000004</v>
      </c>
      <c r="AV43" s="71">
        <f t="shared" si="105"/>
        <v>1540.451</v>
      </c>
      <c r="AW43" s="71">
        <f t="shared" si="105"/>
        <v>1429.6769066856991</v>
      </c>
      <c r="AX43" s="71">
        <f t="shared" si="105"/>
        <v>1565.5078592333002</v>
      </c>
      <c r="AY43" s="71">
        <f t="shared" si="105"/>
        <v>1606.7034680262975</v>
      </c>
      <c r="AZ43" s="122">
        <f t="shared" ref="AZ43:BC43" si="106">AZ110</f>
        <v>1489.7085448355203</v>
      </c>
      <c r="BA43" s="122">
        <f t="shared" si="106"/>
        <v>1560.4010770439866</v>
      </c>
      <c r="BB43" s="122">
        <f t="shared" si="106"/>
        <v>1574.7769247601284</v>
      </c>
      <c r="BC43" s="122">
        <f t="shared" si="106"/>
        <v>1581.9513918148932</v>
      </c>
      <c r="BD43" s="122">
        <f>BD110</f>
        <v>1602.406707974139</v>
      </c>
      <c r="BE43" s="122">
        <f>BE110</f>
        <v>1610.6277856629983</v>
      </c>
      <c r="BF43" s="122">
        <f t="shared" ref="BF43:BR43" si="107">BF110</f>
        <v>1614.7929607869448</v>
      </c>
      <c r="BG43" s="122">
        <f t="shared" si="107"/>
        <v>1666.0008166504508</v>
      </c>
      <c r="BH43" s="122">
        <f t="shared" si="107"/>
        <v>1676.7567119098119</v>
      </c>
      <c r="BI43" s="122">
        <f t="shared" si="107"/>
        <v>1676.3562397431101</v>
      </c>
      <c r="BJ43" s="122">
        <f t="shared" si="107"/>
        <v>1703.3141332605801</v>
      </c>
      <c r="BK43" s="122">
        <f t="shared" si="107"/>
        <v>1755.2879934636089</v>
      </c>
      <c r="BL43" s="122">
        <f t="shared" si="107"/>
        <v>1808.3924039549001</v>
      </c>
      <c r="BM43" s="122">
        <f t="shared" si="107"/>
        <v>1863.2342626434202</v>
      </c>
      <c r="BN43" s="122">
        <f t="shared" si="107"/>
        <v>1862.3689005038293</v>
      </c>
      <c r="BO43" s="122">
        <f t="shared" si="107"/>
        <v>1928.9347882092368</v>
      </c>
      <c r="BP43" s="122">
        <f t="shared" si="107"/>
        <v>1995.3988965590986</v>
      </c>
      <c r="BQ43" s="122">
        <f t="shared" si="107"/>
        <v>2061.794868773628</v>
      </c>
      <c r="BR43" s="122">
        <f t="shared" si="107"/>
        <v>2061.9423826159286</v>
      </c>
      <c r="BS43" s="122"/>
      <c r="BT43" s="122"/>
      <c r="BU43" s="122"/>
      <c r="BV43" s="71"/>
      <c r="BW43" s="71"/>
      <c r="BX43" s="42"/>
      <c r="BY43" t="s">
        <v>20</v>
      </c>
      <c r="BZ43" s="71">
        <v>1497.2739999999999</v>
      </c>
      <c r="CA43" s="71">
        <v>1190.99</v>
      </c>
      <c r="CB43" s="71">
        <v>1317.8309999999999</v>
      </c>
      <c r="CC43" s="71">
        <v>1429.827</v>
      </c>
      <c r="CE43" s="42">
        <f t="shared" ref="CE43:CH44" si="108">BZ43-AR43</f>
        <v>-3.9175273607850158</v>
      </c>
      <c r="CF43" s="42">
        <f t="shared" si="108"/>
        <v>-4.5089015678331634</v>
      </c>
      <c r="CG43" s="42">
        <f t="shared" si="108"/>
        <v>-7.4889999999998054</v>
      </c>
      <c r="CH43" s="42">
        <f t="shared" si="108"/>
        <v>2.0259999999996126</v>
      </c>
    </row>
    <row r="44" spans="1:86">
      <c r="A44" t="s">
        <v>21</v>
      </c>
      <c r="B44" s="71">
        <f t="shared" ref="B44:S44" si="109">B147</f>
        <v>114.4</v>
      </c>
      <c r="C44" s="71">
        <f t="shared" si="109"/>
        <v>117.9</v>
      </c>
      <c r="D44" s="71">
        <f t="shared" si="109"/>
        <v>128.6</v>
      </c>
      <c r="E44" s="71">
        <f t="shared" si="109"/>
        <v>135.1</v>
      </c>
      <c r="F44" s="71">
        <f t="shared" si="109"/>
        <v>140.30000000000001</v>
      </c>
      <c r="G44" s="71">
        <f t="shared" si="109"/>
        <v>144.69999999999999</v>
      </c>
      <c r="H44" s="71">
        <f t="shared" si="109"/>
        <v>165.4</v>
      </c>
      <c r="I44" s="71">
        <f t="shared" si="109"/>
        <v>192.4</v>
      </c>
      <c r="J44" s="71">
        <f t="shared" si="109"/>
        <v>212.3</v>
      </c>
      <c r="K44" s="71">
        <f t="shared" si="109"/>
        <v>236.1</v>
      </c>
      <c r="L44" s="71">
        <f t="shared" si="109"/>
        <v>262.39999999999998</v>
      </c>
      <c r="M44" s="71">
        <f t="shared" si="109"/>
        <v>281.49099999999999</v>
      </c>
      <c r="N44" s="71">
        <f t="shared" si="109"/>
        <v>287.58</v>
      </c>
      <c r="O44" s="71">
        <f t="shared" si="109"/>
        <v>301.35099999999994</v>
      </c>
      <c r="P44" s="71">
        <f t="shared" si="109"/>
        <v>312.90499999999997</v>
      </c>
      <c r="Q44" s="71">
        <f t="shared" si="109"/>
        <v>329.87</v>
      </c>
      <c r="R44" s="71">
        <f t="shared" si="109"/>
        <v>362.22199999999998</v>
      </c>
      <c r="S44" s="71">
        <f t="shared" si="109"/>
        <v>365.04599999999999</v>
      </c>
      <c r="T44" s="71">
        <f>T147</f>
        <v>378.91800000000001</v>
      </c>
      <c r="U44" s="71">
        <f t="shared" ref="U44:AS44" si="110">U147</f>
        <v>410.53</v>
      </c>
      <c r="V44" s="71">
        <f t="shared" si="110"/>
        <v>405.541</v>
      </c>
      <c r="W44" s="71">
        <f t="shared" si="110"/>
        <v>400.32400000000001</v>
      </c>
      <c r="X44" s="71">
        <f t="shared" si="110"/>
        <v>433.01089678880464</v>
      </c>
      <c r="Y44" s="71">
        <f t="shared" si="110"/>
        <v>441.04767832419731</v>
      </c>
      <c r="Z44" s="71">
        <f t="shared" si="110"/>
        <v>454.10810627200789</v>
      </c>
      <c r="AA44" s="71">
        <f t="shared" si="110"/>
        <v>470.29333864844426</v>
      </c>
      <c r="AB44" s="71">
        <f t="shared" si="110"/>
        <v>485.14720688255403</v>
      </c>
      <c r="AC44" s="71">
        <f t="shared" si="110"/>
        <v>565.67009922792499</v>
      </c>
      <c r="AD44" s="71">
        <f t="shared" si="110"/>
        <v>610.6006778880635</v>
      </c>
      <c r="AE44" s="71">
        <f t="shared" si="110"/>
        <v>639.68893254266106</v>
      </c>
      <c r="AF44" s="71">
        <f t="shared" si="110"/>
        <v>715.59347403780851</v>
      </c>
      <c r="AG44" s="71">
        <f t="shared" si="110"/>
        <v>831.39528595668912</v>
      </c>
      <c r="AH44" s="71">
        <f t="shared" si="110"/>
        <v>1045.962325435906</v>
      </c>
      <c r="AI44" s="71">
        <f t="shared" si="110"/>
        <v>1178.2439793779286</v>
      </c>
      <c r="AJ44" s="71">
        <f t="shared" si="110"/>
        <v>1447.24</v>
      </c>
      <c r="AK44" s="71">
        <f t="shared" si="110"/>
        <v>1576.7080000000001</v>
      </c>
      <c r="AL44" s="71">
        <f t="shared" si="110"/>
        <v>1637.0710000000001</v>
      </c>
      <c r="AM44" s="71">
        <f t="shared" si="110"/>
        <v>1429.8630000000003</v>
      </c>
      <c r="AN44" s="71">
        <f t="shared" si="110"/>
        <v>1602.3029999999999</v>
      </c>
      <c r="AO44" s="71">
        <f t="shared" si="110"/>
        <v>1621.4270000000001</v>
      </c>
      <c r="AP44" s="71">
        <f t="shared" si="110"/>
        <v>1651.5730000000001</v>
      </c>
      <c r="AQ44" s="71">
        <f t="shared" si="110"/>
        <v>1711.4169999999999</v>
      </c>
      <c r="AR44" s="71">
        <f t="shared" si="110"/>
        <v>1734.9880000000001</v>
      </c>
      <c r="AS44" s="71">
        <f t="shared" si="110"/>
        <v>1637.0983999999996</v>
      </c>
      <c r="AT44" s="71">
        <f>AT147</f>
        <v>1705.875</v>
      </c>
      <c r="AU44" s="71">
        <f>AU147</f>
        <v>1500.7549999999997</v>
      </c>
      <c r="AV44" s="173">
        <f>AV147+(BU143-AV143)</f>
        <v>1687.366</v>
      </c>
      <c r="AW44" s="71">
        <f>AW147</f>
        <v>1591.5920000000001</v>
      </c>
      <c r="AX44" s="71">
        <f>AX147</f>
        <v>1688.623</v>
      </c>
      <c r="AY44" s="71">
        <f>AY147</f>
        <v>1696.4685309274939</v>
      </c>
      <c r="AZ44" s="122">
        <f t="shared" ref="AZ44:BC44" si="111">AZ147</f>
        <v>1636.1971912589834</v>
      </c>
      <c r="BA44" s="122">
        <f t="shared" si="111"/>
        <v>1645.2899152039363</v>
      </c>
      <c r="BB44" s="122">
        <f t="shared" si="111"/>
        <v>1645.3710608695728</v>
      </c>
      <c r="BC44" s="122">
        <f t="shared" si="111"/>
        <v>1647.9039225604181</v>
      </c>
      <c r="BD44" s="122">
        <f>BD147</f>
        <v>1640.3575318987082</v>
      </c>
      <c r="BE44" s="122">
        <f>BE147</f>
        <v>1658.3540185919887</v>
      </c>
      <c r="BF44" s="122">
        <f t="shared" ref="BF44:BR44" si="112">BF147</f>
        <v>1659.9627005586697</v>
      </c>
      <c r="BG44" s="122">
        <f t="shared" si="112"/>
        <v>1665.9428247666656</v>
      </c>
      <c r="BH44" s="122">
        <f t="shared" si="112"/>
        <v>1669.1016953122921</v>
      </c>
      <c r="BI44" s="122">
        <f t="shared" si="112"/>
        <v>1676.310866775083</v>
      </c>
      <c r="BJ44" s="122">
        <f t="shared" si="112"/>
        <v>1681.1285193906465</v>
      </c>
      <c r="BK44" s="122">
        <f t="shared" si="112"/>
        <v>1687.2448583474775</v>
      </c>
      <c r="BL44" s="122">
        <f t="shared" si="112"/>
        <v>1691.9945719600044</v>
      </c>
      <c r="BM44" s="122">
        <f t="shared" si="112"/>
        <v>1699.0628322612415</v>
      </c>
      <c r="BN44" s="122">
        <f t="shared" si="112"/>
        <v>1702.238964118475</v>
      </c>
      <c r="BO44" s="122">
        <f t="shared" si="112"/>
        <v>1766.6412478256179</v>
      </c>
      <c r="BP44" s="122">
        <f t="shared" si="112"/>
        <v>1809.4683073012179</v>
      </c>
      <c r="BQ44" s="122">
        <f t="shared" si="112"/>
        <v>1833.5039921210341</v>
      </c>
      <c r="BR44" s="122">
        <f t="shared" si="112"/>
        <v>1863.3868840519301</v>
      </c>
      <c r="BS44" s="122"/>
      <c r="BT44" s="122"/>
      <c r="BU44" s="122"/>
      <c r="BV44" s="71"/>
      <c r="BW44" s="71"/>
      <c r="BX44" s="42"/>
      <c r="BY44" t="s">
        <v>21</v>
      </c>
      <c r="BZ44" s="71">
        <v>1738.7760000000001</v>
      </c>
      <c r="CA44" s="71">
        <v>1641.5963999999999</v>
      </c>
      <c r="CB44" s="71">
        <v>1713.354</v>
      </c>
      <c r="CC44" s="71">
        <v>1520.0329999999999</v>
      </c>
      <c r="CE44" s="42">
        <f t="shared" si="108"/>
        <v>3.7880000000000109</v>
      </c>
      <c r="CF44" s="42">
        <f t="shared" si="108"/>
        <v>4.4980000000002747</v>
      </c>
      <c r="CG44" s="42">
        <f t="shared" si="108"/>
        <v>7.4790000000000418</v>
      </c>
      <c r="CH44" s="42">
        <f t="shared" si="108"/>
        <v>19.278000000000247</v>
      </c>
    </row>
    <row r="45" spans="1:86">
      <c r="A45" t="s">
        <v>151</v>
      </c>
      <c r="B45" s="71">
        <f t="shared" ref="B45:S45" si="113">SUM(B96:B98)</f>
        <v>426.83499999999998</v>
      </c>
      <c r="C45" s="71">
        <f t="shared" si="113"/>
        <v>382.60300000000001</v>
      </c>
      <c r="D45" s="71">
        <f t="shared" si="113"/>
        <v>407.863</v>
      </c>
      <c r="E45" s="71">
        <f t="shared" si="113"/>
        <v>413.30899999999997</v>
      </c>
      <c r="F45" s="71">
        <f t="shared" si="113"/>
        <v>597.73599999999999</v>
      </c>
      <c r="G45" s="71">
        <f t="shared" si="113"/>
        <v>645.97399999999993</v>
      </c>
      <c r="H45" s="71">
        <f t="shared" si="113"/>
        <v>470.22299999999996</v>
      </c>
      <c r="I45" s="71">
        <f t="shared" si="113"/>
        <v>509.57</v>
      </c>
      <c r="J45" s="71">
        <f t="shared" si="113"/>
        <v>505.89200000000005</v>
      </c>
      <c r="K45" s="71">
        <f t="shared" si="113"/>
        <v>580.41600000000005</v>
      </c>
      <c r="L45" s="71">
        <f t="shared" si="113"/>
        <v>460.20699999999999</v>
      </c>
      <c r="M45" s="71">
        <f t="shared" si="113"/>
        <v>312.83</v>
      </c>
      <c r="N45" s="71">
        <f t="shared" si="113"/>
        <v>404.74799999999999</v>
      </c>
      <c r="O45" s="71">
        <f t="shared" si="113"/>
        <v>502.62400000000002</v>
      </c>
      <c r="P45" s="71">
        <f t="shared" si="113"/>
        <v>681.62400000000002</v>
      </c>
      <c r="Q45" s="71">
        <f t="shared" si="113"/>
        <v>470.67</v>
      </c>
      <c r="R45" s="71">
        <f t="shared" si="113"/>
        <v>358.95325498065</v>
      </c>
      <c r="S45" s="71">
        <f t="shared" si="113"/>
        <v>459.60597708232501</v>
      </c>
      <c r="T45" s="71">
        <f>SUM(T96:T98)</f>
        <v>326.06975886794999</v>
      </c>
      <c r="U45" s="71">
        <f t="shared" ref="U45:AS45" si="114">SUM(U96:U98)</f>
        <v>580.04296913834992</v>
      </c>
      <c r="V45" s="71">
        <f t="shared" si="114"/>
        <v>560.02011184169999</v>
      </c>
      <c r="W45" s="71">
        <f t="shared" si="114"/>
        <v>524.18552446709998</v>
      </c>
      <c r="X45" s="71">
        <f t="shared" si="114"/>
        <v>383.00419288080002</v>
      </c>
      <c r="Y45" s="71">
        <f t="shared" si="114"/>
        <v>462.27793170442499</v>
      </c>
      <c r="Z45" s="71">
        <f>SUM(Z96:Z98)</f>
        <v>465.09980062252498</v>
      </c>
      <c r="AA45" s="71">
        <f t="shared" si="114"/>
        <v>415.28693737214996</v>
      </c>
      <c r="AB45" s="71">
        <f t="shared" si="114"/>
        <v>448.37791990965002</v>
      </c>
      <c r="AC45" s="71">
        <f t="shared" si="114"/>
        <v>390.18919376767496</v>
      </c>
      <c r="AD45" s="71">
        <f t="shared" si="114"/>
        <v>505.91049936570005</v>
      </c>
      <c r="AE45" s="71">
        <f t="shared" si="114"/>
        <v>439.20757817527505</v>
      </c>
      <c r="AF45" s="71">
        <f t="shared" si="114"/>
        <v>474.24288378059998</v>
      </c>
      <c r="AG45" s="71">
        <f t="shared" si="114"/>
        <v>512.99360341109991</v>
      </c>
      <c r="AH45" s="71">
        <f t="shared" si="114"/>
        <v>642.10576728982505</v>
      </c>
      <c r="AI45" s="71">
        <f t="shared" si="114"/>
        <v>370.93506454147501</v>
      </c>
      <c r="AJ45" s="71">
        <f t="shared" si="114"/>
        <v>421.51108525492498</v>
      </c>
      <c r="AK45" s="71">
        <f t="shared" si="114"/>
        <v>402.88136403150003</v>
      </c>
      <c r="AL45" s="71">
        <f t="shared" si="114"/>
        <v>444.13478236687502</v>
      </c>
      <c r="AM45" s="71">
        <f t="shared" si="114"/>
        <v>161.058490926525</v>
      </c>
      <c r="AN45" s="71">
        <f t="shared" si="114"/>
        <v>389.80631785230003</v>
      </c>
      <c r="AO45" s="71">
        <f t="shared" si="114"/>
        <v>400.07756431341704</v>
      </c>
      <c r="AP45" s="71">
        <f t="shared" si="114"/>
        <v>341.22618127611798</v>
      </c>
      <c r="AQ45" s="71">
        <f t="shared" si="114"/>
        <v>538.62623161784995</v>
      </c>
      <c r="AR45" s="71">
        <f t="shared" si="114"/>
        <v>446.58459659921505</v>
      </c>
      <c r="AS45" s="71">
        <f t="shared" si="114"/>
        <v>499.70089226416803</v>
      </c>
      <c r="AT45" s="71">
        <f>CB94</f>
        <v>353.49599999999998</v>
      </c>
      <c r="AU45" s="71">
        <f t="shared" ref="AU45:AV45" si="115">CC94</f>
        <v>674.48400000000004</v>
      </c>
      <c r="AV45" s="71">
        <f t="shared" si="115"/>
        <v>662.423</v>
      </c>
      <c r="AW45" s="71">
        <f>SUM(AW96:AW98)</f>
        <v>401.77533851120006</v>
      </c>
      <c r="AX45" s="71">
        <f>SUM(AX96:AX98)</f>
        <v>570.58621404240012</v>
      </c>
      <c r="AY45" s="71">
        <f>SUM(AY96:AY98)</f>
        <v>628.49471666431305</v>
      </c>
      <c r="AZ45" s="122">
        <f t="shared" ref="AZ45:BC45" si="116">SUM(AZ96:AZ98)</f>
        <v>644.22798294877816</v>
      </c>
      <c r="BA45" s="122">
        <f t="shared" si="116"/>
        <v>586.29688458379678</v>
      </c>
      <c r="BB45" s="122">
        <f t="shared" si="116"/>
        <v>522.83508987023492</v>
      </c>
      <c r="BC45" s="122">
        <f t="shared" si="116"/>
        <v>513.98744537821653</v>
      </c>
      <c r="BD45" s="122">
        <f>SUM(BD96:BD98)</f>
        <v>516.75270569714246</v>
      </c>
      <c r="BE45" s="122">
        <f>SUM(BE96:BE98)</f>
        <v>515.36173312162828</v>
      </c>
      <c r="BF45" s="122">
        <f t="shared" ref="BF45:BR45" si="117">SUM(BF96:BF98)</f>
        <v>591.31329737589431</v>
      </c>
      <c r="BG45" s="122">
        <f t="shared" si="117"/>
        <v>642.19609604582786</v>
      </c>
      <c r="BH45" s="122">
        <f t="shared" si="117"/>
        <v>665.06256786077904</v>
      </c>
      <c r="BI45" s="122">
        <f t="shared" si="117"/>
        <v>688.75323693206951</v>
      </c>
      <c r="BJ45" s="122">
        <f t="shared" si="117"/>
        <v>714.20088741963764</v>
      </c>
      <c r="BK45" s="122">
        <f t="shared" si="117"/>
        <v>763.35948310652509</v>
      </c>
      <c r="BL45" s="122">
        <f t="shared" si="117"/>
        <v>800.74326703814768</v>
      </c>
      <c r="BM45" s="122">
        <f t="shared" si="117"/>
        <v>862.23425175722969</v>
      </c>
      <c r="BN45" s="122">
        <f t="shared" si="117"/>
        <v>923.42019720944722</v>
      </c>
      <c r="BO45" s="122">
        <f t="shared" si="117"/>
        <v>923.46249025408588</v>
      </c>
      <c r="BP45" s="122">
        <f t="shared" si="117"/>
        <v>923.62683784795161</v>
      </c>
      <c r="BQ45" s="122">
        <f t="shared" si="117"/>
        <v>985.18033184217529</v>
      </c>
      <c r="BR45" s="122">
        <f t="shared" si="117"/>
        <v>1046.7955520807868</v>
      </c>
      <c r="BS45" s="122"/>
      <c r="BT45" s="122"/>
      <c r="BU45" s="122"/>
      <c r="BX45" s="42"/>
    </row>
    <row r="46" spans="1:86">
      <c r="A46" t="s">
        <v>162</v>
      </c>
      <c r="B46" s="71">
        <f t="shared" ref="B46:S46" si="118">B41-B47</f>
        <v>1637.384</v>
      </c>
      <c r="C46" s="71">
        <f t="shared" si="118"/>
        <v>1601.4589999999998</v>
      </c>
      <c r="D46" s="71">
        <f t="shared" si="118"/>
        <v>1643.5420000000004</v>
      </c>
      <c r="E46" s="71">
        <f t="shared" si="118"/>
        <v>1818.625</v>
      </c>
      <c r="F46" s="71">
        <f t="shared" si="118"/>
        <v>2026.7139999999999</v>
      </c>
      <c r="G46" s="71">
        <f t="shared" si="118"/>
        <v>1870.6769999999997</v>
      </c>
      <c r="H46" s="71">
        <f t="shared" si="118"/>
        <v>1822.6539999999995</v>
      </c>
      <c r="I46" s="71">
        <f t="shared" si="118"/>
        <v>2006.7640000000001</v>
      </c>
      <c r="J46" s="71">
        <f t="shared" si="118"/>
        <v>1661.9679999999998</v>
      </c>
      <c r="K46" s="71">
        <f t="shared" si="118"/>
        <v>1898.7660000000001</v>
      </c>
      <c r="L46" s="71">
        <f t="shared" si="118"/>
        <v>1948.5950000000003</v>
      </c>
      <c r="M46" s="71">
        <f t="shared" si="118"/>
        <v>2057.4719999999998</v>
      </c>
      <c r="N46" s="71">
        <f t="shared" si="118"/>
        <v>2136.119999999999</v>
      </c>
      <c r="O46" s="71">
        <f t="shared" si="118"/>
        <v>1868.232</v>
      </c>
      <c r="P46" s="71">
        <f t="shared" si="118"/>
        <v>2270.0929999999998</v>
      </c>
      <c r="Q46" s="71">
        <f t="shared" si="118"/>
        <v>2151.5889999999999</v>
      </c>
      <c r="R46" s="71">
        <f t="shared" si="118"/>
        <v>1990.7359999999999</v>
      </c>
      <c r="S46" s="71">
        <f t="shared" si="118"/>
        <v>2229.1869999999999</v>
      </c>
      <c r="T46" s="71">
        <f>T41-T47</f>
        <v>1948.7877289573253</v>
      </c>
      <c r="U46" s="71">
        <f t="shared" ref="U46:AY46" si="119">U41-U47</f>
        <v>2492.5264798363996</v>
      </c>
      <c r="V46" s="71">
        <f t="shared" si="119"/>
        <v>2311.1951198925253</v>
      </c>
      <c r="W46" s="71">
        <f t="shared" si="119"/>
        <v>2411.1958239164751</v>
      </c>
      <c r="X46" s="71">
        <f t="shared" si="119"/>
        <v>2307.8437652327002</v>
      </c>
      <c r="Y46" s="71">
        <f t="shared" si="119"/>
        <v>2359.1342147844498</v>
      </c>
      <c r="Z46" s="71">
        <f t="shared" si="119"/>
        <v>2440.9505781633752</v>
      </c>
      <c r="AA46" s="71">
        <f t="shared" si="119"/>
        <v>2487.545945873575</v>
      </c>
      <c r="AB46" s="71">
        <f t="shared" si="119"/>
        <v>2471.1360438197744</v>
      </c>
      <c r="AC46" s="71">
        <f t="shared" si="119"/>
        <v>2510.1580948643996</v>
      </c>
      <c r="AD46" s="71">
        <f t="shared" si="119"/>
        <v>2685.8389662718746</v>
      </c>
      <c r="AE46" s="71">
        <f t="shared" si="119"/>
        <v>2697.858145248224</v>
      </c>
      <c r="AF46" s="71">
        <f t="shared" si="119"/>
        <v>2828.8641630964494</v>
      </c>
      <c r="AG46" s="71">
        <f t="shared" si="119"/>
        <v>2866.1413548289511</v>
      </c>
      <c r="AH46" s="71">
        <f t="shared" si="119"/>
        <v>3422.1814753749495</v>
      </c>
      <c r="AI46" s="71">
        <f t="shared" si="119"/>
        <v>3122.0687068259485</v>
      </c>
      <c r="AJ46" s="71">
        <f t="shared" si="119"/>
        <v>3209.9917261438986</v>
      </c>
      <c r="AK46" s="71">
        <f t="shared" si="119"/>
        <v>3542.0047918779755</v>
      </c>
      <c r="AL46" s="71">
        <f t="shared" si="119"/>
        <v>3627.4012818110514</v>
      </c>
      <c r="AM46" s="71">
        <f t="shared" si="119"/>
        <v>2678.2331339060993</v>
      </c>
      <c r="AN46" s="71">
        <f t="shared" si="119"/>
        <v>3450.0890099088501</v>
      </c>
      <c r="AO46" s="71">
        <f t="shared" si="119"/>
        <v>3467.5027679030254</v>
      </c>
      <c r="AP46" s="71">
        <f t="shared" si="119"/>
        <v>3430.6435126044744</v>
      </c>
      <c r="AQ46" s="71">
        <f t="shared" si="119"/>
        <v>3773.2733378559988</v>
      </c>
      <c r="AR46" s="71">
        <f t="shared" si="119"/>
        <v>3682.7641239599998</v>
      </c>
      <c r="AS46" s="71">
        <f t="shared" si="119"/>
        <v>3332.2981938320008</v>
      </c>
      <c r="AT46" s="71">
        <f t="shared" si="119"/>
        <v>3384.6909999999998</v>
      </c>
      <c r="AU46" s="71">
        <f t="shared" si="119"/>
        <v>3603.04</v>
      </c>
      <c r="AV46" s="71">
        <f t="shared" si="119"/>
        <v>3890.24</v>
      </c>
      <c r="AW46" s="71">
        <f t="shared" si="119"/>
        <v>3423.0442451968993</v>
      </c>
      <c r="AX46" s="71">
        <f t="shared" si="119"/>
        <v>3824.7170732757004</v>
      </c>
      <c r="AY46" s="71">
        <f t="shared" si="119"/>
        <v>3931.6667156181047</v>
      </c>
      <c r="AZ46" s="122">
        <f t="shared" ref="AZ46:BC46" si="120">SUM(AZ43:AZ45)</f>
        <v>3770.1337190432814</v>
      </c>
      <c r="BA46" s="122">
        <f t="shared" si="120"/>
        <v>3791.9878768317194</v>
      </c>
      <c r="BB46" s="122">
        <f t="shared" si="120"/>
        <v>3742.9830754999357</v>
      </c>
      <c r="BC46" s="122">
        <f t="shared" si="120"/>
        <v>3743.8427597535283</v>
      </c>
      <c r="BD46" s="122">
        <f>SUM(BD43:BD45)</f>
        <v>3759.5169455699897</v>
      </c>
      <c r="BE46" s="122">
        <f>SUM(BE43:BE45)</f>
        <v>3784.3435373766151</v>
      </c>
      <c r="BF46" s="122">
        <f t="shared" ref="BF46:BR46" si="121">SUM(BF43:BF45)</f>
        <v>3866.0689587215088</v>
      </c>
      <c r="BG46" s="122">
        <f t="shared" si="121"/>
        <v>3974.1397374629441</v>
      </c>
      <c r="BH46" s="122">
        <f t="shared" si="121"/>
        <v>4010.9209750828827</v>
      </c>
      <c r="BI46" s="122">
        <f t="shared" si="121"/>
        <v>4041.4203434502624</v>
      </c>
      <c r="BJ46" s="122">
        <f t="shared" si="121"/>
        <v>4098.6435400708642</v>
      </c>
      <c r="BK46" s="122">
        <f t="shared" si="121"/>
        <v>4205.8923349176112</v>
      </c>
      <c r="BL46" s="122">
        <f t="shared" si="121"/>
        <v>4301.1302429530524</v>
      </c>
      <c r="BM46" s="122">
        <f t="shared" si="121"/>
        <v>4424.5313466618918</v>
      </c>
      <c r="BN46" s="122">
        <f t="shared" si="121"/>
        <v>4488.0280618317511</v>
      </c>
      <c r="BO46" s="122">
        <f t="shared" si="121"/>
        <v>4619.0385262889413</v>
      </c>
      <c r="BP46" s="122">
        <f t="shared" si="121"/>
        <v>4728.494041708268</v>
      </c>
      <c r="BQ46" s="122">
        <f t="shared" si="121"/>
        <v>4880.4791927368369</v>
      </c>
      <c r="BR46" s="122">
        <f t="shared" si="121"/>
        <v>4972.1248187486453</v>
      </c>
      <c r="BS46" s="122"/>
      <c r="BT46" s="122"/>
      <c r="BU46" s="122"/>
      <c r="BV46" s="42"/>
      <c r="BW46" t="s">
        <v>153</v>
      </c>
      <c r="BX46" t="s">
        <v>154</v>
      </c>
    </row>
    <row r="47" spans="1:86">
      <c r="A47" t="s">
        <v>163</v>
      </c>
      <c r="B47" s="71">
        <v>2836.7550000000001</v>
      </c>
      <c r="C47" s="71">
        <v>3300.9520000000002</v>
      </c>
      <c r="D47" s="71">
        <v>3909.415</v>
      </c>
      <c r="E47" s="71">
        <v>4500.3770000000004</v>
      </c>
      <c r="F47" s="71">
        <v>4853.6239999999998</v>
      </c>
      <c r="G47" s="71">
        <v>3986.0720000000001</v>
      </c>
      <c r="H47" s="71">
        <v>5098.2070000000003</v>
      </c>
      <c r="I47" s="71">
        <v>6197.9859999999999</v>
      </c>
      <c r="J47" s="71">
        <v>3251.21</v>
      </c>
      <c r="K47" s="71">
        <v>3965.5419999999999</v>
      </c>
      <c r="L47" s="71">
        <v>5947.0789999999997</v>
      </c>
      <c r="M47" s="71">
        <v>8248.1929999999993</v>
      </c>
      <c r="N47" s="71">
        <v>7635.59</v>
      </c>
      <c r="O47" s="71">
        <v>5203.9260000000004</v>
      </c>
      <c r="P47" s="71">
        <v>4812.4210000000003</v>
      </c>
      <c r="Q47" s="71">
        <v>4788.9740000000002</v>
      </c>
      <c r="R47" s="71">
        <v>4560.9849999999997</v>
      </c>
      <c r="S47" s="71">
        <v>5678.2150000000001</v>
      </c>
      <c r="T47" s="71">
        <v>3995.7139999999999</v>
      </c>
      <c r="U47" s="71">
        <v>5591.6930000000002</v>
      </c>
      <c r="V47" s="71">
        <v>3799.5410000000002</v>
      </c>
      <c r="W47" s="71">
        <v>4494.1279999999997</v>
      </c>
      <c r="X47" s="71">
        <v>4939.8980000000001</v>
      </c>
      <c r="Y47" s="71">
        <v>5698.4279999999999</v>
      </c>
      <c r="Z47" s="71">
        <v>5601.8950000000004</v>
      </c>
      <c r="AA47" s="71">
        <v>6042.9989999999998</v>
      </c>
      <c r="AB47" s="71">
        <v>5795.2629999999999</v>
      </c>
      <c r="AC47" s="71">
        <v>5131.8729999999996</v>
      </c>
      <c r="AD47" s="71">
        <v>5271.4589999999998</v>
      </c>
      <c r="AE47" s="71">
        <v>6756.3339999999998</v>
      </c>
      <c r="AF47" s="71">
        <v>6987.3280000000004</v>
      </c>
      <c r="AG47" s="71">
        <v>6068.25</v>
      </c>
      <c r="AH47" s="71">
        <v>6858.7219999999998</v>
      </c>
      <c r="AI47" s="71">
        <v>6954.1450000000004</v>
      </c>
      <c r="AJ47" s="71">
        <v>7693.7870000000003</v>
      </c>
      <c r="AK47" s="71">
        <v>6523.2280000000001</v>
      </c>
      <c r="AL47" s="71">
        <v>6023.3559999999998</v>
      </c>
      <c r="AM47" s="71">
        <v>5399.9260000000004</v>
      </c>
      <c r="AN47" s="71">
        <v>7009.0079999999998</v>
      </c>
      <c r="AO47" s="71">
        <v>7749.8059999999996</v>
      </c>
      <c r="AP47" s="71">
        <v>7822.2330000000002</v>
      </c>
      <c r="AQ47" s="71">
        <v>8621.9920000000002</v>
      </c>
      <c r="AR47" s="71">
        <v>8892.1260000000002</v>
      </c>
      <c r="AS47" s="71">
        <v>8613.2060000000001</v>
      </c>
      <c r="AT47" s="71">
        <v>7951.567</v>
      </c>
      <c r="AU47" s="71">
        <v>7696.1480000000001</v>
      </c>
      <c r="AV47" s="71">
        <v>7758.0360000000001</v>
      </c>
      <c r="AW47" s="71">
        <v>7396.4030000000002</v>
      </c>
      <c r="AX47" s="71">
        <v>8352.3780000000006</v>
      </c>
      <c r="AY47" s="71">
        <v>8150.6689999999999</v>
      </c>
      <c r="AZ47" s="122">
        <f t="shared" ref="AZ47:BC47" si="122">AZ41-AZ46</f>
        <v>8544.1614731395348</v>
      </c>
      <c r="BA47" s="122">
        <f t="shared" si="122"/>
        <v>8272.0546994663564</v>
      </c>
      <c r="BB47" s="122">
        <f t="shared" si="122"/>
        <v>8203.814091530101</v>
      </c>
      <c r="BC47" s="122">
        <f t="shared" si="122"/>
        <v>8170.8958824233741</v>
      </c>
      <c r="BD47" s="122">
        <f>BD41-BD46</f>
        <v>8143.7882132696459</v>
      </c>
      <c r="BE47" s="122">
        <f>BE41-BE46</f>
        <v>8299.5422507065286</v>
      </c>
      <c r="BF47" s="122">
        <f t="shared" ref="BF47:BR47" si="123">BF41-BF46</f>
        <v>8607.6092951593291</v>
      </c>
      <c r="BG47" s="122">
        <f t="shared" si="123"/>
        <v>8807.8228824508005</v>
      </c>
      <c r="BH47" s="122">
        <f t="shared" si="123"/>
        <v>8783.0888866547612</v>
      </c>
      <c r="BI47" s="122">
        <f t="shared" si="123"/>
        <v>8848.7221350789296</v>
      </c>
      <c r="BJ47" s="122">
        <f t="shared" si="123"/>
        <v>9046.5662464349225</v>
      </c>
      <c r="BK47" s="122">
        <f t="shared" si="123"/>
        <v>9219.3786084081439</v>
      </c>
      <c r="BL47" s="122">
        <f t="shared" si="123"/>
        <v>9374.1217019243231</v>
      </c>
      <c r="BM47" s="122">
        <f t="shared" si="123"/>
        <v>9495.0488245843171</v>
      </c>
      <c r="BN47" s="122">
        <f t="shared" si="123"/>
        <v>9701.9856473242908</v>
      </c>
      <c r="BO47" s="122">
        <f t="shared" si="123"/>
        <v>9823.1215799615693</v>
      </c>
      <c r="BP47" s="122">
        <f t="shared" si="123"/>
        <v>9967.3720986485896</v>
      </c>
      <c r="BQ47" s="122">
        <f t="shared" si="123"/>
        <v>14111.109679939609</v>
      </c>
      <c r="BR47" s="122">
        <f t="shared" si="123"/>
        <v>20241.812423807864</v>
      </c>
      <c r="BS47" s="122"/>
      <c r="BT47" s="122"/>
      <c r="BU47" s="122"/>
      <c r="BV47" s="42">
        <v>8352.3780000000006</v>
      </c>
      <c r="BW47" s="42">
        <f>AY47-BV47</f>
        <v>-201.70900000000074</v>
      </c>
      <c r="BX47" s="71">
        <f>AY47-AX47</f>
        <v>-201.70900000000074</v>
      </c>
    </row>
    <row r="48" spans="1:86">
      <c r="A48" t="s">
        <v>156</v>
      </c>
      <c r="B48" s="71">
        <v>1923.759</v>
      </c>
      <c r="C48" s="71">
        <v>2141.623</v>
      </c>
      <c r="D48" s="71">
        <v>2549.17</v>
      </c>
      <c r="E48" s="71">
        <v>3177.893</v>
      </c>
      <c r="F48" s="71">
        <v>3437.3029999999999</v>
      </c>
      <c r="G48" s="71">
        <v>2639.578</v>
      </c>
      <c r="H48" s="71">
        <v>3591.8130000000001</v>
      </c>
      <c r="I48" s="71">
        <v>4241.7169999999996</v>
      </c>
      <c r="J48" s="71">
        <v>1933.652</v>
      </c>
      <c r="K48" s="71">
        <v>2833.806</v>
      </c>
      <c r="L48" s="71">
        <v>3981.9920000000002</v>
      </c>
      <c r="M48" s="71">
        <v>5024</v>
      </c>
      <c r="N48" s="71">
        <v>4421</v>
      </c>
      <c r="O48" s="71">
        <v>3021</v>
      </c>
      <c r="P48" s="71">
        <v>2910.5</v>
      </c>
      <c r="Q48" s="71">
        <v>3064.5</v>
      </c>
      <c r="R48" s="71">
        <v>2610.1999999999998</v>
      </c>
      <c r="S48" s="71">
        <v>3630</v>
      </c>
      <c r="T48" s="71">
        <v>2210.1999999999998</v>
      </c>
      <c r="U48" s="71">
        <v>3502</v>
      </c>
      <c r="V48" s="71">
        <v>2000.2</v>
      </c>
      <c r="W48" s="71">
        <v>2870</v>
      </c>
      <c r="X48" s="71">
        <v>2975</v>
      </c>
      <c r="Y48" s="71">
        <v>3570</v>
      </c>
      <c r="Z48" s="71">
        <v>3300</v>
      </c>
      <c r="AA48" s="71">
        <v>3600</v>
      </c>
      <c r="AB48" s="71">
        <v>3355</v>
      </c>
      <c r="AC48" s="71">
        <v>2940</v>
      </c>
      <c r="AD48" s="71">
        <v>3030</v>
      </c>
      <c r="AE48" s="71">
        <v>4137</v>
      </c>
      <c r="AF48" s="71">
        <v>4055</v>
      </c>
      <c r="AG48" s="71">
        <v>3330</v>
      </c>
      <c r="AH48" s="71">
        <v>3780</v>
      </c>
      <c r="AI48" s="71">
        <v>4085</v>
      </c>
      <c r="AJ48" s="71">
        <v>4548</v>
      </c>
      <c r="AK48" s="71">
        <v>3384</v>
      </c>
      <c r="AL48" s="71">
        <v>3192</v>
      </c>
      <c r="AM48" s="71">
        <v>2669.2</v>
      </c>
      <c r="AN48" s="71">
        <v>3860.5</v>
      </c>
      <c r="AO48" s="71">
        <v>4380</v>
      </c>
      <c r="AP48" s="71">
        <v>4335</v>
      </c>
      <c r="AQ48" s="71">
        <v>4908</v>
      </c>
      <c r="AR48" s="71">
        <v>5002</v>
      </c>
      <c r="AS48" s="71">
        <v>5131</v>
      </c>
      <c r="AT48" s="71">
        <v>4454</v>
      </c>
      <c r="AU48" s="71">
        <v>4036.5</v>
      </c>
      <c r="AV48" s="71">
        <v>4080</v>
      </c>
      <c r="AW48" s="71">
        <v>4105</v>
      </c>
      <c r="AX48" s="71">
        <v>5079</v>
      </c>
      <c r="AY48" s="71">
        <v>4500</v>
      </c>
      <c r="AZ48" s="122">
        <f t="shared" ref="AZ48:BC48" si="124">MROUND(FORECAST(AZ47,AP48:AY48,AP47:AY47),10)</f>
        <v>4910</v>
      </c>
      <c r="BA48" s="122">
        <f t="shared" si="124"/>
        <v>4680</v>
      </c>
      <c r="BB48" s="122">
        <f t="shared" si="124"/>
        <v>4630</v>
      </c>
      <c r="BC48" s="122">
        <f t="shared" si="124"/>
        <v>4630</v>
      </c>
      <c r="BD48" s="122">
        <f>MROUND(FORECAST(BD47,AT48:BC48,AT47:BC47),10)</f>
        <v>4600</v>
      </c>
      <c r="BE48" s="122">
        <f>MROUND(FORECAST(BE47,AU48:BD48,AU47:BD47),10)</f>
        <v>4740</v>
      </c>
      <c r="BF48" s="122">
        <f t="shared" ref="BF48:BR48" si="125">MROUND(FORECAST(BF47,AV48:BE48,AV47:BE47),10)</f>
        <v>5010</v>
      </c>
      <c r="BG48" s="122">
        <f t="shared" si="125"/>
        <v>5150</v>
      </c>
      <c r="BH48" s="122">
        <f t="shared" si="125"/>
        <v>5170</v>
      </c>
      <c r="BI48" s="122">
        <f t="shared" si="125"/>
        <v>5210</v>
      </c>
      <c r="BJ48" s="122">
        <f t="shared" si="125"/>
        <v>5380</v>
      </c>
      <c r="BK48" s="122">
        <f t="shared" si="125"/>
        <v>5530</v>
      </c>
      <c r="BL48" s="122">
        <f t="shared" si="125"/>
        <v>5660</v>
      </c>
      <c r="BM48" s="122">
        <f t="shared" si="125"/>
        <v>5760</v>
      </c>
      <c r="BN48" s="122">
        <f t="shared" si="125"/>
        <v>5940</v>
      </c>
      <c r="BO48" s="122">
        <f t="shared" si="125"/>
        <v>6040</v>
      </c>
      <c r="BP48" s="122">
        <f t="shared" si="125"/>
        <v>6160</v>
      </c>
      <c r="BQ48" s="122">
        <f t="shared" si="125"/>
        <v>9700</v>
      </c>
      <c r="BR48" s="122">
        <f t="shared" si="125"/>
        <v>14920</v>
      </c>
      <c r="BS48" s="122"/>
      <c r="BT48" s="122"/>
      <c r="BU48" s="122"/>
      <c r="BV48" s="42">
        <v>5079</v>
      </c>
      <c r="BW48" s="42">
        <f t="shared" ref="BW48:BW49" si="126">AY48-BV48</f>
        <v>-579</v>
      </c>
      <c r="BX48" s="71">
        <f t="shared" ref="BX48:BX49" si="127">AY48-AX48</f>
        <v>-579</v>
      </c>
    </row>
    <row r="49" spans="1:87" ht="13.5" thickBot="1">
      <c r="A49" t="s">
        <v>157</v>
      </c>
      <c r="B49" s="71">
        <f>B47-B48</f>
        <v>912.99600000000009</v>
      </c>
      <c r="C49" s="71">
        <f t="shared" ref="C49:AS49" si="128">C47-C48</f>
        <v>1159.3290000000002</v>
      </c>
      <c r="D49" s="71">
        <f t="shared" si="128"/>
        <v>1360.2449999999999</v>
      </c>
      <c r="E49" s="71">
        <f t="shared" si="128"/>
        <v>1322.4840000000004</v>
      </c>
      <c r="F49" s="71">
        <f t="shared" si="128"/>
        <v>1416.3209999999999</v>
      </c>
      <c r="G49" s="71">
        <f t="shared" si="128"/>
        <v>1346.4940000000001</v>
      </c>
      <c r="H49" s="71">
        <f t="shared" si="128"/>
        <v>1506.3940000000002</v>
      </c>
      <c r="I49" s="71">
        <f t="shared" si="128"/>
        <v>1956.2690000000002</v>
      </c>
      <c r="J49" s="71">
        <f t="shared" si="128"/>
        <v>1317.558</v>
      </c>
      <c r="K49" s="71">
        <f t="shared" si="128"/>
        <v>1131.7359999999999</v>
      </c>
      <c r="L49" s="71">
        <f t="shared" si="128"/>
        <v>1965.0869999999995</v>
      </c>
      <c r="M49" s="71">
        <f t="shared" si="128"/>
        <v>3224.1929999999993</v>
      </c>
      <c r="N49" s="71">
        <f t="shared" si="128"/>
        <v>3214.59</v>
      </c>
      <c r="O49" s="71">
        <f t="shared" si="128"/>
        <v>2182.9260000000004</v>
      </c>
      <c r="P49" s="71">
        <f t="shared" si="128"/>
        <v>1901.9210000000003</v>
      </c>
      <c r="Q49" s="71">
        <f t="shared" si="128"/>
        <v>1724.4740000000002</v>
      </c>
      <c r="R49" s="71">
        <f t="shared" si="128"/>
        <v>1950.7849999999999</v>
      </c>
      <c r="S49" s="71">
        <f t="shared" si="128"/>
        <v>2048.2150000000001</v>
      </c>
      <c r="T49" s="71">
        <f t="shared" si="128"/>
        <v>1785.5140000000001</v>
      </c>
      <c r="U49" s="71">
        <f t="shared" si="128"/>
        <v>2089.6930000000002</v>
      </c>
      <c r="V49" s="71">
        <f t="shared" si="128"/>
        <v>1799.3410000000001</v>
      </c>
      <c r="W49" s="71">
        <f t="shared" si="128"/>
        <v>1624.1279999999997</v>
      </c>
      <c r="X49" s="71">
        <f t="shared" si="128"/>
        <v>1964.8980000000001</v>
      </c>
      <c r="Y49" s="71">
        <f t="shared" si="128"/>
        <v>2128.4279999999999</v>
      </c>
      <c r="Z49" s="71">
        <f t="shared" si="128"/>
        <v>2301.8950000000004</v>
      </c>
      <c r="AA49" s="71">
        <f t="shared" si="128"/>
        <v>2442.9989999999998</v>
      </c>
      <c r="AB49" s="71">
        <f t="shared" si="128"/>
        <v>2440.2629999999999</v>
      </c>
      <c r="AC49" s="71">
        <f t="shared" si="128"/>
        <v>2191.8729999999996</v>
      </c>
      <c r="AD49" s="71">
        <f t="shared" si="128"/>
        <v>2241.4589999999998</v>
      </c>
      <c r="AE49" s="71">
        <f t="shared" si="128"/>
        <v>2619.3339999999998</v>
      </c>
      <c r="AF49" s="71">
        <f t="shared" si="128"/>
        <v>2932.3280000000004</v>
      </c>
      <c r="AG49" s="71">
        <f t="shared" si="128"/>
        <v>2738.25</v>
      </c>
      <c r="AH49" s="71">
        <f t="shared" si="128"/>
        <v>3078.7219999999998</v>
      </c>
      <c r="AI49" s="71">
        <f t="shared" si="128"/>
        <v>2869.1450000000004</v>
      </c>
      <c r="AJ49" s="71">
        <f t="shared" si="128"/>
        <v>3145.7870000000003</v>
      </c>
      <c r="AK49" s="71">
        <f t="shared" si="128"/>
        <v>3139.2280000000001</v>
      </c>
      <c r="AL49" s="71">
        <f t="shared" si="128"/>
        <v>2831.3559999999998</v>
      </c>
      <c r="AM49" s="71">
        <f t="shared" si="128"/>
        <v>2730.7260000000006</v>
      </c>
      <c r="AN49" s="71">
        <f t="shared" si="128"/>
        <v>3148.5079999999998</v>
      </c>
      <c r="AO49" s="71">
        <f t="shared" si="128"/>
        <v>3369.8059999999996</v>
      </c>
      <c r="AP49" s="71">
        <f t="shared" si="128"/>
        <v>3487.2330000000002</v>
      </c>
      <c r="AQ49" s="71">
        <f t="shared" si="128"/>
        <v>3713.9920000000002</v>
      </c>
      <c r="AR49" s="71">
        <f t="shared" si="128"/>
        <v>3890.1260000000002</v>
      </c>
      <c r="AS49" s="71">
        <f t="shared" si="128"/>
        <v>3482.2060000000001</v>
      </c>
      <c r="AT49" s="71">
        <f>AT47-AT48</f>
        <v>3497.567</v>
      </c>
      <c r="AU49" s="71">
        <f>AU47-AU48</f>
        <v>3659.6480000000001</v>
      </c>
      <c r="AV49" s="71">
        <f>AV47-AV48</f>
        <v>3678.0360000000001</v>
      </c>
      <c r="AW49" s="71">
        <f>AW47-AW48</f>
        <v>3291.4030000000002</v>
      </c>
      <c r="AX49" s="71">
        <f>AX47-AX48</f>
        <v>3273.3780000000006</v>
      </c>
      <c r="AY49" s="71">
        <f t="shared" ref="AY49:BC49" si="129">AY47-AY48</f>
        <v>3650.6689999999999</v>
      </c>
      <c r="AZ49" s="122">
        <f t="shared" si="129"/>
        <v>3634.1614731395348</v>
      </c>
      <c r="BA49" s="122">
        <f t="shared" si="129"/>
        <v>3592.0546994663564</v>
      </c>
      <c r="BB49" s="122">
        <f t="shared" si="129"/>
        <v>3573.814091530101</v>
      </c>
      <c r="BC49" s="122">
        <f t="shared" si="129"/>
        <v>3540.8958824233741</v>
      </c>
      <c r="BD49" s="122">
        <f>BD47-BD48</f>
        <v>3543.7882132696459</v>
      </c>
      <c r="BE49" s="122">
        <f>BE47-BE48</f>
        <v>3559.5422507065286</v>
      </c>
      <c r="BF49" s="122">
        <f t="shared" ref="BF49:BR49" si="130">BF47-BF48</f>
        <v>3597.6092951593291</v>
      </c>
      <c r="BG49" s="122">
        <f t="shared" si="130"/>
        <v>3657.8228824508005</v>
      </c>
      <c r="BH49" s="122">
        <f t="shared" si="130"/>
        <v>3613.0888866547612</v>
      </c>
      <c r="BI49" s="122">
        <f t="shared" si="130"/>
        <v>3638.7221350789296</v>
      </c>
      <c r="BJ49" s="122">
        <f t="shared" si="130"/>
        <v>3666.5662464349225</v>
      </c>
      <c r="BK49" s="122">
        <f t="shared" si="130"/>
        <v>3689.3786084081439</v>
      </c>
      <c r="BL49" s="122">
        <f t="shared" si="130"/>
        <v>3714.1217019243231</v>
      </c>
      <c r="BM49" s="122">
        <f t="shared" si="130"/>
        <v>3735.0488245843171</v>
      </c>
      <c r="BN49" s="122">
        <f t="shared" si="130"/>
        <v>3761.9856473242908</v>
      </c>
      <c r="BO49" s="122">
        <f t="shared" si="130"/>
        <v>3783.1215799615693</v>
      </c>
      <c r="BP49" s="122">
        <f t="shared" si="130"/>
        <v>3807.3720986485896</v>
      </c>
      <c r="BQ49" s="122">
        <f t="shared" si="130"/>
        <v>4411.1096799396091</v>
      </c>
      <c r="BR49" s="122">
        <f t="shared" si="130"/>
        <v>5321.8124238078635</v>
      </c>
      <c r="BS49" s="122"/>
      <c r="BT49" s="122"/>
      <c r="BU49" s="122"/>
      <c r="BV49" s="42">
        <v>3273.3780000000006</v>
      </c>
      <c r="BW49" s="42">
        <f t="shared" si="126"/>
        <v>377.29099999999926</v>
      </c>
      <c r="BX49" s="71">
        <f t="shared" si="127"/>
        <v>377.29099999999926</v>
      </c>
    </row>
    <row r="50" spans="1:87">
      <c r="A50" s="174" t="s">
        <v>164</v>
      </c>
      <c r="B50" s="175"/>
      <c r="C50" s="175"/>
      <c r="D50" s="175"/>
      <c r="E50" s="175"/>
      <c r="F50" s="175"/>
      <c r="G50" s="175"/>
      <c r="H50" s="175"/>
      <c r="I50" s="175"/>
      <c r="J50" s="175"/>
      <c r="K50" s="175"/>
      <c r="L50" s="175"/>
      <c r="M50" s="175"/>
      <c r="N50" s="175"/>
      <c r="O50" s="175"/>
      <c r="P50" s="175"/>
      <c r="Q50" s="175"/>
      <c r="R50" s="175"/>
      <c r="S50" s="175"/>
      <c r="T50" s="175"/>
      <c r="U50" s="175"/>
      <c r="V50" s="175"/>
      <c r="W50" s="175"/>
      <c r="X50" s="175"/>
      <c r="Y50" s="175"/>
      <c r="Z50" s="175"/>
      <c r="AA50" s="175"/>
      <c r="AB50" s="175"/>
      <c r="AC50" s="175"/>
      <c r="AD50" s="175"/>
      <c r="AE50" s="175"/>
      <c r="AF50" s="175"/>
      <c r="AG50" s="175"/>
      <c r="AH50" s="175"/>
      <c r="AI50" s="175"/>
      <c r="AJ50" s="175"/>
      <c r="AK50" s="175"/>
      <c r="AL50" s="175"/>
      <c r="AM50" s="175"/>
      <c r="AN50" s="175"/>
      <c r="AO50" s="175"/>
      <c r="AP50" s="175"/>
      <c r="AQ50" s="175"/>
      <c r="AR50" s="175"/>
      <c r="AS50" s="175"/>
      <c r="AT50" s="178">
        <f t="shared" ref="AT50:AW50" si="131">AT56/AT9</f>
        <v>0.10038113822020228</v>
      </c>
      <c r="AU50" s="178">
        <f t="shared" si="131"/>
        <v>0.11885559562250886</v>
      </c>
      <c r="AV50" s="178">
        <f t="shared" si="131"/>
        <v>0.11413225436395828</v>
      </c>
      <c r="AW50" s="178">
        <f t="shared" si="131"/>
        <v>0.12214997350652511</v>
      </c>
      <c r="AX50" s="178">
        <f>AX56/AX9</f>
        <v>0.11176387762605179</v>
      </c>
      <c r="AY50" s="178">
        <f>AY56/AY9</f>
        <v>0.11658528946777286</v>
      </c>
      <c r="AZ50" s="175"/>
      <c r="BA50" s="175"/>
      <c r="BB50" s="175"/>
      <c r="BC50" s="175"/>
      <c r="BD50" s="175"/>
      <c r="BE50" s="175"/>
      <c r="BF50" s="175"/>
      <c r="BG50" s="175"/>
      <c r="BH50" s="175"/>
      <c r="BI50" s="175"/>
      <c r="BJ50" s="175"/>
      <c r="BK50" s="175"/>
      <c r="BL50" s="175"/>
      <c r="BM50" s="175"/>
      <c r="BN50" s="175"/>
      <c r="BO50" s="175"/>
      <c r="BP50" s="175"/>
      <c r="BQ50" s="175"/>
      <c r="BR50" s="175"/>
      <c r="BS50" s="71"/>
      <c r="BT50" s="122"/>
      <c r="BU50" s="122"/>
    </row>
    <row r="51" spans="1:87">
      <c r="A51" s="70" t="s">
        <v>165</v>
      </c>
      <c r="B51" s="71">
        <f>B47</f>
        <v>2836.7550000000001</v>
      </c>
      <c r="C51" s="71">
        <f t="shared" ref="C51:AS51" si="132">C47</f>
        <v>3300.9520000000002</v>
      </c>
      <c r="D51" s="71">
        <f t="shared" si="132"/>
        <v>3909.415</v>
      </c>
      <c r="E51" s="71">
        <f t="shared" si="132"/>
        <v>4500.3770000000004</v>
      </c>
      <c r="F51" s="71">
        <f t="shared" si="132"/>
        <v>4853.6239999999998</v>
      </c>
      <c r="G51" s="71">
        <f t="shared" si="132"/>
        <v>3986.0720000000001</v>
      </c>
      <c r="H51" s="71">
        <f t="shared" si="132"/>
        <v>5098.2070000000003</v>
      </c>
      <c r="I51" s="71">
        <f t="shared" si="132"/>
        <v>6197.9859999999999</v>
      </c>
      <c r="J51" s="71">
        <f t="shared" si="132"/>
        <v>3251.21</v>
      </c>
      <c r="K51" s="71">
        <f t="shared" si="132"/>
        <v>3965.5419999999999</v>
      </c>
      <c r="L51" s="71">
        <f t="shared" si="132"/>
        <v>5947.0789999999997</v>
      </c>
      <c r="M51" s="71">
        <f t="shared" si="132"/>
        <v>8248.1929999999993</v>
      </c>
      <c r="N51" s="71">
        <f t="shared" si="132"/>
        <v>7635.59</v>
      </c>
      <c r="O51" s="71">
        <f t="shared" si="132"/>
        <v>5203.9260000000004</v>
      </c>
      <c r="P51" s="71">
        <f t="shared" si="132"/>
        <v>4812.4210000000003</v>
      </c>
      <c r="Q51" s="71">
        <f t="shared" si="132"/>
        <v>4788.9740000000002</v>
      </c>
      <c r="R51" s="71">
        <f t="shared" si="132"/>
        <v>4560.9849999999997</v>
      </c>
      <c r="S51" s="71">
        <f t="shared" si="132"/>
        <v>5678.2150000000001</v>
      </c>
      <c r="T51" s="71">
        <f t="shared" si="132"/>
        <v>3995.7139999999999</v>
      </c>
      <c r="U51" s="71">
        <f t="shared" si="132"/>
        <v>5591.6930000000002</v>
      </c>
      <c r="V51" s="71">
        <f t="shared" si="132"/>
        <v>3799.5410000000002</v>
      </c>
      <c r="W51" s="71">
        <f t="shared" si="132"/>
        <v>4494.1279999999997</v>
      </c>
      <c r="X51" s="71">
        <f t="shared" si="132"/>
        <v>4939.8980000000001</v>
      </c>
      <c r="Y51" s="71">
        <f t="shared" si="132"/>
        <v>5698.4279999999999</v>
      </c>
      <c r="Z51" s="71">
        <f t="shared" si="132"/>
        <v>5601.8950000000004</v>
      </c>
      <c r="AA51" s="71">
        <f t="shared" si="132"/>
        <v>6042.9989999999998</v>
      </c>
      <c r="AB51" s="71">
        <f t="shared" si="132"/>
        <v>5795.2629999999999</v>
      </c>
      <c r="AC51" s="71">
        <f t="shared" si="132"/>
        <v>5131.8729999999996</v>
      </c>
      <c r="AD51" s="71">
        <f t="shared" si="132"/>
        <v>5271.4589999999998</v>
      </c>
      <c r="AE51" s="71">
        <f t="shared" si="132"/>
        <v>6756.3339999999998</v>
      </c>
      <c r="AF51" s="71">
        <f t="shared" si="132"/>
        <v>6987.3280000000004</v>
      </c>
      <c r="AG51" s="71">
        <f t="shared" si="132"/>
        <v>6068.25</v>
      </c>
      <c r="AH51" s="71">
        <f t="shared" si="132"/>
        <v>6858.7219999999998</v>
      </c>
      <c r="AI51" s="71">
        <f t="shared" si="132"/>
        <v>6954.1450000000004</v>
      </c>
      <c r="AJ51" s="71">
        <f t="shared" si="132"/>
        <v>7693.7870000000003</v>
      </c>
      <c r="AK51" s="71">
        <f t="shared" si="132"/>
        <v>6523.2280000000001</v>
      </c>
      <c r="AL51" s="71">
        <f t="shared" si="132"/>
        <v>6023.3559999999998</v>
      </c>
      <c r="AM51" s="71">
        <f t="shared" si="132"/>
        <v>5399.9260000000004</v>
      </c>
      <c r="AN51" s="71">
        <f t="shared" si="132"/>
        <v>7009.0079999999998</v>
      </c>
      <c r="AO51" s="71">
        <f t="shared" si="132"/>
        <v>7749.8059999999996</v>
      </c>
      <c r="AP51" s="71">
        <f t="shared" si="132"/>
        <v>7822.2330000000002</v>
      </c>
      <c r="AQ51" s="71">
        <f t="shared" si="132"/>
        <v>8621.9920000000002</v>
      </c>
      <c r="AR51" s="71">
        <f t="shared" si="132"/>
        <v>8892.1260000000002</v>
      </c>
      <c r="AS51" s="71">
        <f t="shared" si="132"/>
        <v>8613.2060000000001</v>
      </c>
      <c r="AT51" s="71">
        <f>AT47</f>
        <v>7951.567</v>
      </c>
      <c r="AU51" s="71">
        <f>AU47</f>
        <v>7696.1480000000001</v>
      </c>
      <c r="AV51" s="71">
        <f>AV47</f>
        <v>7758.0360000000001</v>
      </c>
      <c r="AW51" s="71">
        <f>AW47</f>
        <v>7396.4030000000002</v>
      </c>
      <c r="AX51" s="71">
        <f>AX47</f>
        <v>8352.3780000000006</v>
      </c>
      <c r="AY51" s="122">
        <f t="shared" ref="AY51:BC51" si="133">AY47</f>
        <v>8150.6689999999999</v>
      </c>
      <c r="AZ51" s="122">
        <f t="shared" si="133"/>
        <v>8544.1614731395348</v>
      </c>
      <c r="BA51" s="122">
        <f t="shared" si="133"/>
        <v>8272.0546994663564</v>
      </c>
      <c r="BB51" s="122">
        <f t="shared" si="133"/>
        <v>8203.814091530101</v>
      </c>
      <c r="BC51" s="122">
        <f t="shared" si="133"/>
        <v>8170.8958824233741</v>
      </c>
      <c r="BD51" s="122">
        <f>BD47</f>
        <v>8143.7882132696459</v>
      </c>
      <c r="BE51" s="122">
        <f>BE47</f>
        <v>8299.5422507065286</v>
      </c>
      <c r="BF51" s="122">
        <f t="shared" ref="BF51:BR51" si="134">BF47</f>
        <v>8607.6092951593291</v>
      </c>
      <c r="BG51" s="122">
        <f t="shared" si="134"/>
        <v>8807.8228824508005</v>
      </c>
      <c r="BH51" s="122">
        <f t="shared" si="134"/>
        <v>8783.0888866547612</v>
      </c>
      <c r="BI51" s="122">
        <f t="shared" si="134"/>
        <v>8848.7221350789296</v>
      </c>
      <c r="BJ51" s="122">
        <f t="shared" si="134"/>
        <v>9046.5662464349225</v>
      </c>
      <c r="BK51" s="122">
        <f t="shared" si="134"/>
        <v>9219.3786084081439</v>
      </c>
      <c r="BL51" s="122">
        <f t="shared" si="134"/>
        <v>9374.1217019243231</v>
      </c>
      <c r="BM51" s="122">
        <f t="shared" si="134"/>
        <v>9495.0488245843171</v>
      </c>
      <c r="BN51" s="122">
        <f t="shared" si="134"/>
        <v>9701.9856473242908</v>
      </c>
      <c r="BO51" s="122">
        <f t="shared" si="134"/>
        <v>9823.1215799615693</v>
      </c>
      <c r="BP51" s="122">
        <f t="shared" si="134"/>
        <v>9967.3720986485896</v>
      </c>
      <c r="BQ51" s="122">
        <f t="shared" si="134"/>
        <v>14111.109679939609</v>
      </c>
      <c r="BR51" s="122">
        <f t="shared" si="134"/>
        <v>20241.812423807864</v>
      </c>
      <c r="BS51" s="122"/>
      <c r="BT51" s="122"/>
      <c r="BU51" s="122"/>
    </row>
    <row r="52" spans="1:87">
      <c r="A52" t="s">
        <v>17</v>
      </c>
      <c r="B52" s="71">
        <f t="shared" ref="B52:S52" si="135">SUM(B83:B85)</f>
        <v>0.20399999999999999</v>
      </c>
      <c r="C52" s="71">
        <f t="shared" si="135"/>
        <v>0.53200000000000003</v>
      </c>
      <c r="D52" s="71">
        <f t="shared" si="135"/>
        <v>0.52800000000000002</v>
      </c>
      <c r="E52" s="71">
        <f t="shared" si="135"/>
        <v>0.29599999999999999</v>
      </c>
      <c r="F52" s="71">
        <f t="shared" si="135"/>
        <v>0.19900000000000001</v>
      </c>
      <c r="G52" s="71">
        <f t="shared" si="135"/>
        <v>4.5999999999999999E-2</v>
      </c>
      <c r="H52" s="71">
        <f t="shared" si="135"/>
        <v>0.04</v>
      </c>
      <c r="I52" s="71">
        <f t="shared" si="135"/>
        <v>8.5999999999999993E-2</v>
      </c>
      <c r="J52" s="71">
        <f t="shared" si="135"/>
        <v>0.48699999999999999</v>
      </c>
      <c r="K52" s="71">
        <f t="shared" si="135"/>
        <v>0.84899999999999998</v>
      </c>
      <c r="L52" s="71">
        <f t="shared" si="135"/>
        <v>2.2050000000000001</v>
      </c>
      <c r="M52" s="71">
        <f t="shared" si="135"/>
        <v>0.44900000000000007</v>
      </c>
      <c r="N52" s="71">
        <f t="shared" si="135"/>
        <v>1.3710000000000002</v>
      </c>
      <c r="O52" s="71">
        <f t="shared" si="135"/>
        <v>1.2149999999999999</v>
      </c>
      <c r="P52" s="71">
        <f t="shared" si="135"/>
        <v>0.61899999999999999</v>
      </c>
      <c r="Q52" s="71">
        <f t="shared" si="135"/>
        <v>0.78400000000000003</v>
      </c>
      <c r="R52" s="71">
        <f t="shared" si="135"/>
        <v>5.4039999999999999</v>
      </c>
      <c r="S52" s="71">
        <f t="shared" si="135"/>
        <v>1.9990000000000001</v>
      </c>
      <c r="T52" s="71">
        <f>SUM(T83:T85)</f>
        <v>6.2742794123249999</v>
      </c>
      <c r="U52" s="71">
        <f t="shared" ref="U52:AS52" si="136">SUM(U83:U85)</f>
        <v>3.003140025225</v>
      </c>
      <c r="V52" s="71">
        <f t="shared" si="136"/>
        <v>5.0215187081249999</v>
      </c>
      <c r="W52" s="71">
        <f t="shared" si="136"/>
        <v>3.7186658426250006</v>
      </c>
      <c r="X52" s="71">
        <f t="shared" si="136"/>
        <v>3.6065096352000001</v>
      </c>
      <c r="Y52" s="71">
        <f t="shared" si="136"/>
        <v>7.234963132949999</v>
      </c>
      <c r="Z52" s="71">
        <f t="shared" si="136"/>
        <v>5.5159681808250003</v>
      </c>
      <c r="AA52" s="71">
        <f t="shared" si="136"/>
        <v>3.1227368319000002</v>
      </c>
      <c r="AB52" s="71">
        <f t="shared" si="136"/>
        <v>4.1525118312749996</v>
      </c>
      <c r="AC52" s="71">
        <f t="shared" si="136"/>
        <v>5.1518079315000005</v>
      </c>
      <c r="AD52" s="71">
        <f t="shared" si="136"/>
        <v>5.1226242477750006</v>
      </c>
      <c r="AE52" s="71">
        <f t="shared" si="136"/>
        <v>4.0063020876</v>
      </c>
      <c r="AF52" s="71">
        <f t="shared" si="136"/>
        <v>4.137000740775</v>
      </c>
      <c r="AG52" s="71">
        <f t="shared" si="136"/>
        <v>5.4757338293249997</v>
      </c>
      <c r="AH52" s="71">
        <f t="shared" si="136"/>
        <v>9.7115213198249997</v>
      </c>
      <c r="AI52" s="71">
        <f t="shared" si="136"/>
        <v>5.1207896873249998</v>
      </c>
      <c r="AJ52" s="71">
        <f t="shared" si="136"/>
        <v>3.1317521611500001</v>
      </c>
      <c r="AK52" s="71">
        <f t="shared" si="136"/>
        <v>10.384112123774999</v>
      </c>
      <c r="AL52" s="71">
        <f t="shared" si="136"/>
        <v>10.67384275965</v>
      </c>
      <c r="AM52" s="71">
        <f t="shared" si="136"/>
        <v>40.179491843625001</v>
      </c>
      <c r="AN52" s="71">
        <f t="shared" si="136"/>
        <v>8.5834595475000004</v>
      </c>
      <c r="AO52" s="71">
        <f t="shared" si="136"/>
        <v>9.9624427348499989</v>
      </c>
      <c r="AP52" s="71">
        <f t="shared" si="136"/>
        <v>20.627301659849998</v>
      </c>
      <c r="AQ52" s="71">
        <f t="shared" si="136"/>
        <v>17.348532768000002</v>
      </c>
      <c r="AR52" s="71">
        <f t="shared" si="136"/>
        <v>7.5979846319999993</v>
      </c>
      <c r="AS52" s="71">
        <f t="shared" si="136"/>
        <v>6.3711596480000008</v>
      </c>
      <c r="AT52" s="71">
        <f>CB79</f>
        <v>9.4649999999999999</v>
      </c>
      <c r="AU52" s="71">
        <f t="shared" ref="AU52:AV52" si="137">CC79</f>
        <v>7.06</v>
      </c>
      <c r="AV52" s="71">
        <f t="shared" si="137"/>
        <v>4.6529999999999996</v>
      </c>
      <c r="AW52" s="71">
        <f>SUM(AW83:AW85)</f>
        <v>9.7103287424000015</v>
      </c>
      <c r="AX52" s="71">
        <f>SUM(AX83:AX85)</f>
        <v>3.8838401744999995</v>
      </c>
      <c r="AY52" s="122">
        <f t="shared" ref="AY52:BC52" si="138">SUM(AY83:AY85)</f>
        <v>7.6555881141818167</v>
      </c>
      <c r="AZ52" s="122">
        <f t="shared" si="138"/>
        <v>6.8225032962007326</v>
      </c>
      <c r="BA52" s="122">
        <f t="shared" si="138"/>
        <v>7.1112237371155613</v>
      </c>
      <c r="BB52" s="122">
        <f t="shared" si="138"/>
        <v>8.0719224124397968</v>
      </c>
      <c r="BC52" s="122">
        <f t="shared" si="138"/>
        <v>8.4341782441028954</v>
      </c>
      <c r="BD52" s="122">
        <f>SUM(BD83:BD85)</f>
        <v>7.9856535323828943</v>
      </c>
      <c r="BE52" s="122">
        <f>SUM(BE83:BE85)</f>
        <v>8.2008679400116336</v>
      </c>
      <c r="BF52" s="122">
        <f t="shared" ref="BF52:BR52" si="139">SUM(BF83:BF85)</f>
        <v>8.3862694336094776</v>
      </c>
      <c r="BG52" s="122">
        <f t="shared" si="139"/>
        <v>7.6190831608081595</v>
      </c>
      <c r="BH52" s="122">
        <f t="shared" si="139"/>
        <v>7.6850962444483759</v>
      </c>
      <c r="BI52" s="122">
        <f t="shared" si="139"/>
        <v>7.9607691732105579</v>
      </c>
      <c r="BJ52" s="122">
        <f t="shared" si="139"/>
        <v>8.2157783125093395</v>
      </c>
      <c r="BK52" s="122">
        <f t="shared" si="139"/>
        <v>8.1252104621830128</v>
      </c>
      <c r="BL52" s="122">
        <f t="shared" si="139"/>
        <v>7.9753940622521071</v>
      </c>
      <c r="BM52" s="122">
        <f t="shared" si="139"/>
        <v>7.9704171904176402</v>
      </c>
      <c r="BN52" s="122">
        <f t="shared" si="139"/>
        <v>7.9733992649171821</v>
      </c>
      <c r="BO52" s="122">
        <f t="shared" si="139"/>
        <v>7.9211874706318897</v>
      </c>
      <c r="BP52" s="122">
        <f t="shared" si="139"/>
        <v>7.9924496509206788</v>
      </c>
      <c r="BQ52" s="122">
        <f t="shared" si="139"/>
        <v>8.0495138401145319</v>
      </c>
      <c r="BR52" s="122">
        <f t="shared" si="139"/>
        <v>8.0520398584558563</v>
      </c>
      <c r="BS52" s="122"/>
      <c r="BT52" s="122"/>
      <c r="BU52" s="122"/>
      <c r="BX52" s="42"/>
    </row>
    <row r="53" spans="1:87">
      <c r="A53" t="s">
        <v>166</v>
      </c>
      <c r="B53" s="71">
        <f t="shared" ref="B53:S53" si="140">B52+B51</f>
        <v>2836.9590000000003</v>
      </c>
      <c r="C53" s="71">
        <f t="shared" si="140"/>
        <v>3301.4840000000004</v>
      </c>
      <c r="D53" s="71">
        <f t="shared" si="140"/>
        <v>3909.9429999999998</v>
      </c>
      <c r="E53" s="71">
        <f t="shared" si="140"/>
        <v>4500.6730000000007</v>
      </c>
      <c r="F53" s="71">
        <f t="shared" si="140"/>
        <v>4853.8229999999994</v>
      </c>
      <c r="G53" s="71">
        <f t="shared" si="140"/>
        <v>3986.1179999999999</v>
      </c>
      <c r="H53" s="71">
        <f t="shared" si="140"/>
        <v>5098.2470000000003</v>
      </c>
      <c r="I53" s="71">
        <f t="shared" si="140"/>
        <v>6198.0720000000001</v>
      </c>
      <c r="J53" s="71">
        <f t="shared" si="140"/>
        <v>3251.6970000000001</v>
      </c>
      <c r="K53" s="71">
        <f t="shared" si="140"/>
        <v>3966.3910000000001</v>
      </c>
      <c r="L53" s="71">
        <f t="shared" si="140"/>
        <v>5949.2839999999997</v>
      </c>
      <c r="M53" s="71">
        <f t="shared" si="140"/>
        <v>8248.6419999999998</v>
      </c>
      <c r="N53" s="71">
        <f t="shared" si="140"/>
        <v>7636.9610000000002</v>
      </c>
      <c r="O53" s="71">
        <f t="shared" si="140"/>
        <v>5205.1410000000005</v>
      </c>
      <c r="P53" s="71">
        <f t="shared" si="140"/>
        <v>4813.04</v>
      </c>
      <c r="Q53" s="71">
        <f t="shared" si="140"/>
        <v>4789.7579999999998</v>
      </c>
      <c r="R53" s="71">
        <f t="shared" si="140"/>
        <v>4566.3890000000001</v>
      </c>
      <c r="S53" s="71">
        <f t="shared" si="140"/>
        <v>5680.2139999999999</v>
      </c>
      <c r="T53" s="71">
        <f>T52+T51</f>
        <v>4001.988279412325</v>
      </c>
      <c r="U53" s="71">
        <f t="shared" ref="U53:AT53" si="141">U52+U51</f>
        <v>5594.6961400252248</v>
      </c>
      <c r="V53" s="71">
        <f t="shared" si="141"/>
        <v>3804.562518708125</v>
      </c>
      <c r="W53" s="71">
        <f t="shared" si="141"/>
        <v>4497.846665842625</v>
      </c>
      <c r="X53" s="71">
        <f t="shared" si="141"/>
        <v>4943.5045096352005</v>
      </c>
      <c r="Y53" s="71">
        <f t="shared" si="141"/>
        <v>5705.6629631329497</v>
      </c>
      <c r="Z53" s="71">
        <f t="shared" si="141"/>
        <v>5607.4109681808259</v>
      </c>
      <c r="AA53" s="71">
        <f t="shared" si="141"/>
        <v>6046.1217368318994</v>
      </c>
      <c r="AB53" s="71">
        <f t="shared" si="141"/>
        <v>5799.4155118312747</v>
      </c>
      <c r="AC53" s="71">
        <f t="shared" si="141"/>
        <v>5137.0248079314997</v>
      </c>
      <c r="AD53" s="71">
        <f t="shared" si="141"/>
        <v>5276.5816242477749</v>
      </c>
      <c r="AE53" s="71">
        <f t="shared" si="141"/>
        <v>6760.3403020875994</v>
      </c>
      <c r="AF53" s="71">
        <f t="shared" si="141"/>
        <v>6991.4650007407754</v>
      </c>
      <c r="AG53" s="71">
        <f t="shared" si="141"/>
        <v>6073.7257338293248</v>
      </c>
      <c r="AH53" s="71">
        <f t="shared" si="141"/>
        <v>6868.4335213198246</v>
      </c>
      <c r="AI53" s="71">
        <f t="shared" si="141"/>
        <v>6959.2657896873252</v>
      </c>
      <c r="AJ53" s="71">
        <f t="shared" si="141"/>
        <v>7696.9187521611502</v>
      </c>
      <c r="AK53" s="71">
        <f t="shared" si="141"/>
        <v>6533.6121121237748</v>
      </c>
      <c r="AL53" s="71">
        <f t="shared" si="141"/>
        <v>6034.0298427596499</v>
      </c>
      <c r="AM53" s="71">
        <f t="shared" si="141"/>
        <v>5440.1054918436257</v>
      </c>
      <c r="AN53" s="71">
        <f t="shared" si="141"/>
        <v>7017.5914595474997</v>
      </c>
      <c r="AO53" s="71">
        <f t="shared" si="141"/>
        <v>7759.7684427348495</v>
      </c>
      <c r="AP53" s="71">
        <f t="shared" si="141"/>
        <v>7842.8603016598499</v>
      </c>
      <c r="AQ53" s="71">
        <f t="shared" si="141"/>
        <v>8639.3405327679993</v>
      </c>
      <c r="AR53" s="71">
        <f t="shared" si="141"/>
        <v>8899.7239846320008</v>
      </c>
      <c r="AS53" s="71">
        <f t="shared" si="141"/>
        <v>8619.5771596480008</v>
      </c>
      <c r="AT53" s="71">
        <f t="shared" si="141"/>
        <v>7961.0320000000002</v>
      </c>
      <c r="AU53" s="71">
        <f>AU52+AU51</f>
        <v>7703.2080000000005</v>
      </c>
      <c r="AV53" s="71">
        <f>AV52+AV51</f>
        <v>7762.6890000000003</v>
      </c>
      <c r="AW53" s="71">
        <f>AW52+AW51</f>
        <v>7406.1133287424</v>
      </c>
      <c r="AX53" s="71">
        <f>AX52+AX51</f>
        <v>8356.2618401745003</v>
      </c>
      <c r="AY53" s="122">
        <f t="shared" ref="AY53:BC53" si="142">AY52+AY51</f>
        <v>8158.324588114182</v>
      </c>
      <c r="AZ53" s="122">
        <f t="shared" si="142"/>
        <v>8550.9839764357348</v>
      </c>
      <c r="BA53" s="122">
        <f t="shared" si="142"/>
        <v>8279.1659232034726</v>
      </c>
      <c r="BB53" s="122">
        <f t="shared" si="142"/>
        <v>8211.8860139425415</v>
      </c>
      <c r="BC53" s="122">
        <f t="shared" si="142"/>
        <v>8179.3300606674766</v>
      </c>
      <c r="BD53" s="122">
        <f>BD52+BD51</f>
        <v>8151.7738668020284</v>
      </c>
      <c r="BE53" s="122">
        <f>BE52+BE51</f>
        <v>8307.7431186465401</v>
      </c>
      <c r="BF53" s="122">
        <f t="shared" ref="BF53:BR53" si="143">BF52+BF51</f>
        <v>8615.9955645929385</v>
      </c>
      <c r="BG53" s="122">
        <f t="shared" si="143"/>
        <v>8815.4419656116079</v>
      </c>
      <c r="BH53" s="122">
        <f t="shared" si="143"/>
        <v>8790.7739828992089</v>
      </c>
      <c r="BI53" s="122">
        <f t="shared" si="143"/>
        <v>8856.6829042521404</v>
      </c>
      <c r="BJ53" s="122">
        <f t="shared" si="143"/>
        <v>9054.7820247474319</v>
      </c>
      <c r="BK53" s="122">
        <f t="shared" si="143"/>
        <v>9227.5038188703274</v>
      </c>
      <c r="BL53" s="122">
        <f t="shared" si="143"/>
        <v>9382.0970959865754</v>
      </c>
      <c r="BM53" s="122">
        <f t="shared" si="143"/>
        <v>9503.0192417747348</v>
      </c>
      <c r="BN53" s="122">
        <f t="shared" si="143"/>
        <v>9709.9590465892088</v>
      </c>
      <c r="BO53" s="122">
        <f t="shared" si="143"/>
        <v>9831.0427674322018</v>
      </c>
      <c r="BP53" s="122">
        <f t="shared" si="143"/>
        <v>9975.3645482995107</v>
      </c>
      <c r="BQ53" s="122">
        <f t="shared" si="143"/>
        <v>14119.159193779724</v>
      </c>
      <c r="BR53" s="122">
        <f t="shared" si="143"/>
        <v>20249.864463666319</v>
      </c>
      <c r="BS53" s="122"/>
      <c r="BT53" s="122"/>
      <c r="BU53" s="122"/>
    </row>
    <row r="54" spans="1:87">
      <c r="A54" s="170" t="s">
        <v>167</v>
      </c>
      <c r="B54" s="176"/>
      <c r="C54" s="176"/>
      <c r="D54" s="176"/>
      <c r="E54" s="176"/>
      <c r="F54" s="176"/>
      <c r="G54" s="176"/>
      <c r="H54" s="176"/>
      <c r="I54" s="176"/>
      <c r="J54" s="176"/>
      <c r="K54" s="176"/>
      <c r="L54" s="176"/>
      <c r="M54" s="176"/>
      <c r="N54" s="176"/>
      <c r="O54" s="176"/>
      <c r="P54" s="179">
        <f t="shared" ref="P54:AW54" si="144">P60/P9</f>
        <v>0.21554834449975988</v>
      </c>
      <c r="Q54" s="179">
        <f t="shared" si="144"/>
        <v>0.2211991185309656</v>
      </c>
      <c r="R54" s="179">
        <f t="shared" si="144"/>
        <v>0.20301641590070055</v>
      </c>
      <c r="S54" s="179">
        <f t="shared" si="144"/>
        <v>0.23388948344666041</v>
      </c>
      <c r="T54" s="179">
        <f t="shared" si="144"/>
        <v>0.18981559643594789</v>
      </c>
      <c r="U54" s="179">
        <f t="shared" si="144"/>
        <v>0.206158487322049</v>
      </c>
      <c r="V54" s="179">
        <f t="shared" si="144"/>
        <v>0.10541819238813353</v>
      </c>
      <c r="W54" s="179">
        <f t="shared" si="144"/>
        <v>0.16257684626263341</v>
      </c>
      <c r="X54" s="179">
        <f t="shared" si="144"/>
        <v>0.1987654385352095</v>
      </c>
      <c r="Y54" s="179">
        <f t="shared" si="144"/>
        <v>0.23128116134499679</v>
      </c>
      <c r="Z54" s="179">
        <f t="shared" si="144"/>
        <v>0.21523523605891115</v>
      </c>
      <c r="AA54" s="179">
        <f t="shared" si="144"/>
        <v>0.22499127841097341</v>
      </c>
      <c r="AB54" s="179">
        <f t="shared" si="144"/>
        <v>0.21263698911243051</v>
      </c>
      <c r="AC54" s="179">
        <f t="shared" si="144"/>
        <v>0.18068902495397737</v>
      </c>
      <c r="AD54" s="179">
        <f t="shared" si="144"/>
        <v>0.15266733628807416</v>
      </c>
      <c r="AE54" s="179">
        <f t="shared" si="144"/>
        <v>0.20857084458613262</v>
      </c>
      <c r="AF54" s="179">
        <f t="shared" si="144"/>
        <v>0.21152451808091421</v>
      </c>
      <c r="AG54" s="179">
        <f t="shared" si="144"/>
        <v>0.17344778899648214</v>
      </c>
      <c r="AH54" s="179">
        <f t="shared" si="144"/>
        <v>0.15116727227404772</v>
      </c>
      <c r="AI54" s="179">
        <f t="shared" si="144"/>
        <v>0.18312404100470617</v>
      </c>
      <c r="AJ54" s="179">
        <f t="shared" si="144"/>
        <v>0.16311123858933038</v>
      </c>
      <c r="AK54" s="179">
        <f t="shared" si="144"/>
        <v>0.13532839771659988</v>
      </c>
      <c r="AL54" s="179">
        <f t="shared" si="144"/>
        <v>0.12035125023997162</v>
      </c>
      <c r="AM54" s="179">
        <f t="shared" si="144"/>
        <v>0.11716290050376978</v>
      </c>
      <c r="AN54" s="179">
        <f t="shared" si="144"/>
        <v>0.13471476216973483</v>
      </c>
      <c r="AO54" s="179">
        <f t="shared" si="144"/>
        <v>0.16001640818800092</v>
      </c>
      <c r="AP54" s="179">
        <f t="shared" si="144"/>
        <v>0.18169434943365531</v>
      </c>
      <c r="AQ54" s="179">
        <f t="shared" si="144"/>
        <v>0.18757544706449772</v>
      </c>
      <c r="AR54" s="179">
        <f t="shared" si="144"/>
        <v>0.18824172671758682</v>
      </c>
      <c r="AS54" s="179">
        <f t="shared" si="144"/>
        <v>0.20595357777310108</v>
      </c>
      <c r="AT54" s="179">
        <f t="shared" si="144"/>
        <v>0.2113012486599285</v>
      </c>
      <c r="AU54" s="179">
        <f t="shared" si="144"/>
        <v>0.1237763368124782</v>
      </c>
      <c r="AV54" s="179">
        <f t="shared" si="144"/>
        <v>0.14121254075500331</v>
      </c>
      <c r="AW54" s="179">
        <f t="shared" si="144"/>
        <v>0.16239661299622704</v>
      </c>
      <c r="AX54" s="179">
        <f>AX60/AX9</f>
        <v>0.19725537335109891</v>
      </c>
      <c r="AY54" s="179">
        <f>AY60/AY9</f>
        <v>0.16412470679524716</v>
      </c>
      <c r="AZ54" s="176"/>
      <c r="BA54" s="176"/>
      <c r="BB54" s="176"/>
      <c r="BC54" s="176"/>
      <c r="BD54" s="176"/>
      <c r="BE54" s="176"/>
      <c r="BF54" s="176"/>
      <c r="BG54" s="176"/>
      <c r="BH54" s="176"/>
      <c r="BI54" s="176"/>
      <c r="BJ54" s="176"/>
      <c r="BK54" s="176"/>
      <c r="BL54" s="176"/>
      <c r="BM54" s="176"/>
      <c r="BN54" s="176"/>
      <c r="BO54" s="176"/>
      <c r="BP54" s="176"/>
      <c r="BQ54" s="176"/>
      <c r="BR54" s="176"/>
      <c r="BS54" s="71"/>
      <c r="BT54" s="180" t="s">
        <v>168</v>
      </c>
      <c r="BU54" s="71"/>
    </row>
    <row r="55" spans="1:87">
      <c r="A55" t="s">
        <v>20</v>
      </c>
      <c r="B55" s="71">
        <f t="shared" ref="B55:S55" si="145">B58-B57-B56</f>
        <v>375.64500000000021</v>
      </c>
      <c r="C55" s="71">
        <f t="shared" si="145"/>
        <v>352.55600000000038</v>
      </c>
      <c r="D55" s="71">
        <f t="shared" si="145"/>
        <v>367.20999999999975</v>
      </c>
      <c r="E55" s="71">
        <f t="shared" si="145"/>
        <v>485.71200000000078</v>
      </c>
      <c r="F55" s="71">
        <f t="shared" si="145"/>
        <v>446.17799999999932</v>
      </c>
      <c r="G55" s="71">
        <f t="shared" si="145"/>
        <v>416.10900000000004</v>
      </c>
      <c r="H55" s="71">
        <f t="shared" si="145"/>
        <v>420.99100000000027</v>
      </c>
      <c r="I55" s="71">
        <f t="shared" si="145"/>
        <v>571.07500000000005</v>
      </c>
      <c r="J55" s="71">
        <f t="shared" si="145"/>
        <v>340.72200000000032</v>
      </c>
      <c r="K55" s="71">
        <f t="shared" si="145"/>
        <v>361.74100000000021</v>
      </c>
      <c r="L55" s="71">
        <f t="shared" si="145"/>
        <v>450.52199999999942</v>
      </c>
      <c r="M55" s="71">
        <f t="shared" si="145"/>
        <v>1087.6919999999998</v>
      </c>
      <c r="N55" s="71">
        <f t="shared" si="145"/>
        <v>951.23100000000068</v>
      </c>
      <c r="O55" s="71">
        <f t="shared" si="145"/>
        <v>841.28900000000021</v>
      </c>
      <c r="P55" s="71">
        <f t="shared" si="145"/>
        <v>993.06299999999987</v>
      </c>
      <c r="Q55" s="71">
        <f t="shared" si="145"/>
        <v>960.02799999999979</v>
      </c>
      <c r="R55" s="71">
        <f t="shared" si="145"/>
        <v>1040.3257666815002</v>
      </c>
      <c r="S55" s="71">
        <f t="shared" si="145"/>
        <v>1131.1986598986246</v>
      </c>
      <c r="T55" s="71">
        <f>T58-T57-T56</f>
        <v>949.29403078317523</v>
      </c>
      <c r="U55" s="71">
        <f t="shared" ref="U55:AX55" si="146">U58-U57-U56</f>
        <v>1150.1049922379245</v>
      </c>
      <c r="V55" s="71">
        <f t="shared" si="146"/>
        <v>1043.2779318889998</v>
      </c>
      <c r="W55" s="71">
        <f t="shared" si="146"/>
        <v>1095.1796495434498</v>
      </c>
      <c r="X55" s="71">
        <f t="shared" si="146"/>
        <v>1074.547046287146</v>
      </c>
      <c r="Y55" s="71">
        <f t="shared" si="146"/>
        <v>1089.2751964400186</v>
      </c>
      <c r="Z55" s="71">
        <f t="shared" si="146"/>
        <v>1047.311308523259</v>
      </c>
      <c r="AA55" s="71">
        <f t="shared" si="146"/>
        <v>1144.7232926692079</v>
      </c>
      <c r="AB55" s="71">
        <f t="shared" si="146"/>
        <v>1159.6349917947664</v>
      </c>
      <c r="AC55" s="71">
        <f t="shared" si="146"/>
        <v>1133.6399245749531</v>
      </c>
      <c r="AD55" s="71">
        <f t="shared" si="146"/>
        <v>1159.0022592406472</v>
      </c>
      <c r="AE55" s="71">
        <f t="shared" si="146"/>
        <v>1301.264295743583</v>
      </c>
      <c r="AF55" s="71">
        <f t="shared" si="146"/>
        <v>1279.4913163855124</v>
      </c>
      <c r="AG55" s="71">
        <f t="shared" si="146"/>
        <v>1108.3721297633977</v>
      </c>
      <c r="AH55" s="71">
        <f t="shared" si="146"/>
        <v>1064.3521531001929</v>
      </c>
      <c r="AI55" s="71">
        <f t="shared" si="146"/>
        <v>941.92755722599259</v>
      </c>
      <c r="AJ55" s="71">
        <f t="shared" si="146"/>
        <v>1268.1274902575005</v>
      </c>
      <c r="AK55" s="71">
        <f t="shared" si="146"/>
        <v>709.08790539757479</v>
      </c>
      <c r="AL55" s="71">
        <f t="shared" si="146"/>
        <v>857.40829571740005</v>
      </c>
      <c r="AM55" s="71">
        <f t="shared" si="146"/>
        <v>914.58839265182519</v>
      </c>
      <c r="AN55" s="71">
        <f t="shared" si="146"/>
        <v>846.90871522964949</v>
      </c>
      <c r="AO55" s="71">
        <f t="shared" si="146"/>
        <v>1094.2894338635867</v>
      </c>
      <c r="AP55" s="71">
        <f t="shared" si="146"/>
        <v>914.20168584379689</v>
      </c>
      <c r="AQ55" s="71">
        <f t="shared" si="146"/>
        <v>974.03091314635594</v>
      </c>
      <c r="AR55" s="71">
        <f t="shared" si="146"/>
        <v>954.0361529849697</v>
      </c>
      <c r="AS55" s="71">
        <f t="shared" si="146"/>
        <v>1116.9342743602733</v>
      </c>
      <c r="AT55" s="71">
        <f t="shared" si="146"/>
        <v>992.33100000000013</v>
      </c>
      <c r="AU55" s="71">
        <f t="shared" si="146"/>
        <v>888.94700000000103</v>
      </c>
      <c r="AV55" s="71">
        <f t="shared" si="146"/>
        <v>848.31500000000028</v>
      </c>
      <c r="AW55" s="71">
        <f t="shared" si="146"/>
        <v>999.96284977059986</v>
      </c>
      <c r="AX55" s="71">
        <f t="shared" si="146"/>
        <v>922.17347862750057</v>
      </c>
      <c r="AY55" s="122">
        <f t="shared" ref="AY55:BC55" si="147">AY111</f>
        <v>1012.9631389640766</v>
      </c>
      <c r="AZ55" s="122">
        <f t="shared" si="147"/>
        <v>950.74114164144669</v>
      </c>
      <c r="BA55" s="122">
        <f t="shared" si="147"/>
        <v>963.09416215544422</v>
      </c>
      <c r="BB55" s="122">
        <f t="shared" si="147"/>
        <v>976.83337780067961</v>
      </c>
      <c r="BC55" s="122">
        <f t="shared" si="147"/>
        <v>1002.4544249206264</v>
      </c>
      <c r="BD55" s="122">
        <f>BD111</f>
        <v>991.76679680829864</v>
      </c>
      <c r="BE55" s="122">
        <f>BE111</f>
        <v>1011.3056826292251</v>
      </c>
      <c r="BF55" s="122">
        <f t="shared" ref="BF55:BR55" si="148">BF111</f>
        <v>1010.0958783149702</v>
      </c>
      <c r="BG55" s="122">
        <f t="shared" si="148"/>
        <v>1038.9610177130828</v>
      </c>
      <c r="BH55" s="122">
        <f t="shared" si="148"/>
        <v>1048.4157936994982</v>
      </c>
      <c r="BI55" s="122">
        <f t="shared" si="148"/>
        <v>1049.2216784986188</v>
      </c>
      <c r="BJ55" s="122">
        <f t="shared" si="148"/>
        <v>1063.3058333112858</v>
      </c>
      <c r="BK55" s="122">
        <f t="shared" si="148"/>
        <v>1098.154849536955</v>
      </c>
      <c r="BL55" s="122">
        <f t="shared" si="148"/>
        <v>1130.0797885312502</v>
      </c>
      <c r="BM55" s="122">
        <f t="shared" si="148"/>
        <v>1164.4086093976794</v>
      </c>
      <c r="BN55" s="122">
        <f t="shared" si="148"/>
        <v>1164.3285680568906</v>
      </c>
      <c r="BO55" s="122">
        <f t="shared" si="148"/>
        <v>1205.8153475755128</v>
      </c>
      <c r="BP55" s="122">
        <f t="shared" si="148"/>
        <v>1247.1030285874397</v>
      </c>
      <c r="BQ55" s="122">
        <f t="shared" si="148"/>
        <v>1288.9350797694583</v>
      </c>
      <c r="BR55" s="122">
        <f t="shared" si="148"/>
        <v>1288.7749339424188</v>
      </c>
      <c r="BS55" s="122"/>
      <c r="BT55" s="122"/>
      <c r="BU55" s="122"/>
      <c r="BX55" s="42"/>
      <c r="BY55" t="s">
        <v>20</v>
      </c>
      <c r="BZ55" s="71">
        <v>951.06500000000005</v>
      </c>
      <c r="CA55" s="71">
        <v>1118.461</v>
      </c>
      <c r="CB55" s="71">
        <v>995.31399999999996</v>
      </c>
      <c r="CC55" s="71">
        <v>874.85699999999997</v>
      </c>
      <c r="CD55">
        <v>848.77099999999996</v>
      </c>
      <c r="CE55" s="42">
        <f>BZ55-AR55</f>
        <v>-2.971152984969649</v>
      </c>
      <c r="CF55" s="42">
        <f>CA55-AS55</f>
        <v>1.526725639726692</v>
      </c>
      <c r="CG55" s="42">
        <f>CB55-AT55</f>
        <v>2.9829999999998336</v>
      </c>
      <c r="CH55" s="42">
        <f>CC55-AU55</f>
        <v>-14.090000000001055</v>
      </c>
      <c r="CI55" s="42">
        <f>CD55-AV55</f>
        <v>0.45599999999967622</v>
      </c>
    </row>
    <row r="56" spans="1:87">
      <c r="A56" t="s">
        <v>21</v>
      </c>
      <c r="B56" s="71">
        <f t="shared" ref="B56:S56" si="149">B156</f>
        <v>146.1</v>
      </c>
      <c r="C56" s="71">
        <f t="shared" si="149"/>
        <v>148</v>
      </c>
      <c r="D56" s="71">
        <f t="shared" si="149"/>
        <v>157.30000000000001</v>
      </c>
      <c r="E56" s="71">
        <f t="shared" si="149"/>
        <v>173.1</v>
      </c>
      <c r="F56" s="71">
        <f t="shared" si="149"/>
        <v>175.6</v>
      </c>
      <c r="G56" s="71">
        <f t="shared" si="149"/>
        <v>182.6</v>
      </c>
      <c r="H56" s="71">
        <f t="shared" si="149"/>
        <v>201.3</v>
      </c>
      <c r="I56" s="71">
        <f t="shared" si="149"/>
        <v>227.8</v>
      </c>
      <c r="J56" s="71">
        <f t="shared" si="149"/>
        <v>252.5</v>
      </c>
      <c r="K56" s="71">
        <f t="shared" si="149"/>
        <v>294.39999999999998</v>
      </c>
      <c r="L56" s="71">
        <f t="shared" si="149"/>
        <v>307.3</v>
      </c>
      <c r="M56" s="71">
        <f t="shared" si="149"/>
        <v>332.613</v>
      </c>
      <c r="N56" s="71">
        <f t="shared" si="149"/>
        <v>336.84199999999993</v>
      </c>
      <c r="O56" s="71">
        <f t="shared" si="149"/>
        <v>352.93099999999998</v>
      </c>
      <c r="P56" s="71">
        <f t="shared" si="149"/>
        <v>376.00900000000001</v>
      </c>
      <c r="Q56" s="71">
        <f t="shared" si="149"/>
        <v>384.036</v>
      </c>
      <c r="R56" s="71">
        <f t="shared" si="149"/>
        <v>414.53199999999998</v>
      </c>
      <c r="S56" s="71">
        <f t="shared" si="149"/>
        <v>413.71600000000001</v>
      </c>
      <c r="T56" s="71">
        <f>T156</f>
        <v>422.71499999999997</v>
      </c>
      <c r="U56" s="71">
        <f t="shared" ref="U56:AT56" si="150">U156</f>
        <v>452.48099999999999</v>
      </c>
      <c r="V56" s="71">
        <f t="shared" si="150"/>
        <v>434.52200000000005</v>
      </c>
      <c r="W56" s="71">
        <f t="shared" si="150"/>
        <v>472.95099999999996</v>
      </c>
      <c r="X56" s="71">
        <f t="shared" si="150"/>
        <v>481.7152819498545</v>
      </c>
      <c r="Y56" s="71">
        <f t="shared" si="150"/>
        <v>502.81007058620628</v>
      </c>
      <c r="Z56" s="71">
        <f t="shared" si="150"/>
        <v>523.01360071031684</v>
      </c>
      <c r="AA56" s="71">
        <f t="shared" si="150"/>
        <v>522.25150599386643</v>
      </c>
      <c r="AB56" s="71">
        <f t="shared" si="150"/>
        <v>546.0049479001583</v>
      </c>
      <c r="AC56" s="71">
        <f t="shared" si="150"/>
        <v>625.0527291590214</v>
      </c>
      <c r="AD56" s="71">
        <f t="shared" si="150"/>
        <v>682.54553906860303</v>
      </c>
      <c r="AE56" s="71">
        <f t="shared" si="150"/>
        <v>709.84997004606635</v>
      </c>
      <c r="AF56" s="71">
        <f t="shared" si="150"/>
        <v>787.89902839036336</v>
      </c>
      <c r="AG56" s="71">
        <f t="shared" si="150"/>
        <v>936.64110646572703</v>
      </c>
      <c r="AH56" s="71">
        <f t="shared" si="150"/>
        <v>1192.6373239954069</v>
      </c>
      <c r="AI56" s="71">
        <f t="shared" si="150"/>
        <v>1262.917018933058</v>
      </c>
      <c r="AJ56" s="71">
        <f t="shared" si="150"/>
        <v>1570.067</v>
      </c>
      <c r="AK56" s="71">
        <f t="shared" si="150"/>
        <v>1644.0159999999998</v>
      </c>
      <c r="AL56" s="71">
        <f t="shared" si="150"/>
        <v>1630.4929999999999</v>
      </c>
      <c r="AM56" s="71">
        <f t="shared" si="150"/>
        <v>1573.4240000000002</v>
      </c>
      <c r="AN56" s="71">
        <f t="shared" si="150"/>
        <v>1682.7230000000002</v>
      </c>
      <c r="AO56" s="71">
        <f t="shared" si="150"/>
        <v>1672.7029999999997</v>
      </c>
      <c r="AP56" s="71">
        <f t="shared" si="150"/>
        <v>1654.9270000000001</v>
      </c>
      <c r="AQ56" s="71">
        <f t="shared" si="150"/>
        <v>1748.8600000000001</v>
      </c>
      <c r="AR56" s="71">
        <f t="shared" si="150"/>
        <v>1778.7936</v>
      </c>
      <c r="AS56" s="71">
        <f t="shared" si="150"/>
        <v>1714.1549999999997</v>
      </c>
      <c r="AT56" s="71">
        <f t="shared" si="150"/>
        <v>1362.002</v>
      </c>
      <c r="AU56" s="173">
        <f>AU156+(BT151-AU152)</f>
        <v>1674.2829999999999</v>
      </c>
      <c r="AV56" s="71">
        <f t="shared" ref="AV56" si="151">AV156</f>
        <v>1714.0140000000004</v>
      </c>
      <c r="AW56" s="71">
        <f>AW156</f>
        <v>1667.4119999999998</v>
      </c>
      <c r="AX56" s="71">
        <f>AX156</f>
        <v>1714.5160000000001</v>
      </c>
      <c r="AY56" s="122">
        <f t="shared" ref="AY56:BC56" si="152">AY156</f>
        <v>1733.2436526832753</v>
      </c>
      <c r="AZ56" s="122">
        <f t="shared" si="152"/>
        <v>1700.8542933144231</v>
      </c>
      <c r="BA56" s="122">
        <f t="shared" si="152"/>
        <v>1687.1980713156136</v>
      </c>
      <c r="BB56" s="122">
        <f t="shared" si="152"/>
        <v>1692.6334466856288</v>
      </c>
      <c r="BC56" s="122">
        <f t="shared" si="152"/>
        <v>1692.7630154960739</v>
      </c>
      <c r="BD56" s="122">
        <f>BD156</f>
        <v>1692.153641132875</v>
      </c>
      <c r="BE56" s="122">
        <f>BE156</f>
        <v>1706.9531664951269</v>
      </c>
      <c r="BF56" s="122">
        <f t="shared" ref="BF56:BR56" si="153">BF156</f>
        <v>1706.603448212988</v>
      </c>
      <c r="BG56" s="122">
        <f t="shared" si="153"/>
        <v>1714.005407776112</v>
      </c>
      <c r="BH56" s="122">
        <f t="shared" si="153"/>
        <v>1715.8052529088366</v>
      </c>
      <c r="BI56" s="122">
        <f t="shared" si="153"/>
        <v>1719.564588956918</v>
      </c>
      <c r="BJ56" s="122">
        <f t="shared" si="153"/>
        <v>1725.7219450175803</v>
      </c>
      <c r="BK56" s="122">
        <f t="shared" si="153"/>
        <v>1730.7399945371226</v>
      </c>
      <c r="BL56" s="122">
        <f t="shared" si="153"/>
        <v>1733.7246879647726</v>
      </c>
      <c r="BM56" s="122">
        <f t="shared" si="153"/>
        <v>1739.8774774684293</v>
      </c>
      <c r="BN56" s="122">
        <f t="shared" si="153"/>
        <v>1743.0942170918981</v>
      </c>
      <c r="BO56" s="122">
        <f t="shared" si="153"/>
        <v>1811.5878131798727</v>
      </c>
      <c r="BP56" s="122">
        <f t="shared" si="153"/>
        <v>1811.797561752413</v>
      </c>
      <c r="BQ56" s="122">
        <f t="shared" si="153"/>
        <v>1828.9358941696937</v>
      </c>
      <c r="BR56" s="122">
        <f t="shared" si="153"/>
        <v>1849.4792254619197</v>
      </c>
      <c r="BS56" s="122"/>
      <c r="BT56" s="122"/>
      <c r="BU56" s="122"/>
      <c r="BX56" s="42"/>
      <c r="BY56" t="s">
        <v>21</v>
      </c>
      <c r="BZ56" s="71">
        <v>1781.5126</v>
      </c>
      <c r="CA56" s="71">
        <v>1712.61</v>
      </c>
      <c r="CB56" s="71">
        <v>1362.2670000000001</v>
      </c>
      <c r="CC56" s="71">
        <v>1661.1980000000001</v>
      </c>
      <c r="CE56" s="42">
        <f>BZ56-AR56</f>
        <v>2.7190000000000509</v>
      </c>
      <c r="CF56" s="42">
        <f>CA56-AS56</f>
        <v>-1.5449999999998454</v>
      </c>
      <c r="CG56" s="42">
        <f>CB56-AT56</f>
        <v>0.26500000000010004</v>
      </c>
      <c r="CH56" s="42">
        <f>CC56-AU56</f>
        <v>-13.084999999999809</v>
      </c>
    </row>
    <row r="57" spans="1:87">
      <c r="A57" t="s">
        <v>151</v>
      </c>
      <c r="B57" s="71">
        <f t="shared" ref="B57:S57" si="154">SUM(B99:B101)</f>
        <v>446.38900000000001</v>
      </c>
      <c r="C57" s="71">
        <f t="shared" si="154"/>
        <v>430.89700000000005</v>
      </c>
      <c r="D57" s="71">
        <f t="shared" si="154"/>
        <v>524.29500000000007</v>
      </c>
      <c r="E57" s="71">
        <f t="shared" si="154"/>
        <v>554.64699999999993</v>
      </c>
      <c r="F57" s="71">
        <f t="shared" si="154"/>
        <v>587.77199999999993</v>
      </c>
      <c r="G57" s="71">
        <f t="shared" si="154"/>
        <v>613.95399999999995</v>
      </c>
      <c r="H57" s="71">
        <f t="shared" si="154"/>
        <v>595.84</v>
      </c>
      <c r="I57" s="71">
        <f t="shared" si="154"/>
        <v>475.31299999999999</v>
      </c>
      <c r="J57" s="71">
        <f t="shared" si="154"/>
        <v>513.4</v>
      </c>
      <c r="K57" s="71">
        <f t="shared" si="154"/>
        <v>474.726</v>
      </c>
      <c r="L57" s="71">
        <f t="shared" si="154"/>
        <v>201.42500000000001</v>
      </c>
      <c r="M57" s="71">
        <f t="shared" si="154"/>
        <v>496.096</v>
      </c>
      <c r="N57" s="71">
        <f t="shared" si="154"/>
        <v>509.67100000000005</v>
      </c>
      <c r="O57" s="71">
        <f t="shared" si="154"/>
        <v>591.61900000000003</v>
      </c>
      <c r="P57" s="71">
        <f t="shared" si="154"/>
        <v>600.76</v>
      </c>
      <c r="Q57" s="71">
        <f t="shared" si="154"/>
        <v>453.73700000000002</v>
      </c>
      <c r="R57" s="71">
        <f t="shared" si="154"/>
        <v>372.98023331849998</v>
      </c>
      <c r="S57" s="71">
        <f t="shared" si="154"/>
        <v>425.856340101375</v>
      </c>
      <c r="T57" s="71">
        <f>SUM(T99:T101)</f>
        <v>270.09824862915002</v>
      </c>
      <c r="U57" s="71">
        <f t="shared" ref="U57:AS57" si="155">SUM(U99:U101)</f>
        <v>577.21414778730002</v>
      </c>
      <c r="V57" s="71">
        <f t="shared" si="155"/>
        <v>608.86858681912508</v>
      </c>
      <c r="W57" s="71">
        <f t="shared" si="155"/>
        <v>433.166016299175</v>
      </c>
      <c r="X57" s="71">
        <f t="shared" si="155"/>
        <v>347.48518139819998</v>
      </c>
      <c r="Y57" s="71">
        <f t="shared" si="155"/>
        <v>497.35269610672492</v>
      </c>
      <c r="Z57" s="71">
        <f t="shared" si="155"/>
        <v>451.14805894724998</v>
      </c>
      <c r="AA57" s="71">
        <f t="shared" si="155"/>
        <v>455.18893816882496</v>
      </c>
      <c r="AB57" s="71">
        <f t="shared" si="155"/>
        <v>496.88557213634999</v>
      </c>
      <c r="AC57" s="71">
        <f t="shared" si="155"/>
        <v>393.41415419752502</v>
      </c>
      <c r="AD57" s="71">
        <f t="shared" si="155"/>
        <v>464.89382593852497</v>
      </c>
      <c r="AE57" s="71">
        <f t="shared" si="155"/>
        <v>428.41303629795004</v>
      </c>
      <c r="AF57" s="71">
        <f t="shared" si="155"/>
        <v>562.37565596490003</v>
      </c>
      <c r="AG57" s="71">
        <f t="shared" si="155"/>
        <v>495.2694976002</v>
      </c>
      <c r="AH57" s="71">
        <f t="shared" si="155"/>
        <v>583.42704422422503</v>
      </c>
      <c r="AI57" s="71">
        <f t="shared" si="155"/>
        <v>492.99421352827488</v>
      </c>
      <c r="AJ57" s="71">
        <f t="shared" si="155"/>
        <v>548.65326190364999</v>
      </c>
      <c r="AK57" s="71">
        <f t="shared" si="155"/>
        <v>510.17620672620001</v>
      </c>
      <c r="AL57" s="71">
        <f t="shared" si="155"/>
        <v>397.92454704224997</v>
      </c>
      <c r="AM57" s="71">
        <f t="shared" si="155"/>
        <v>185.84909919180001</v>
      </c>
      <c r="AN57" s="71">
        <f t="shared" si="155"/>
        <v>636.24374431785009</v>
      </c>
      <c r="AO57" s="71">
        <f t="shared" si="155"/>
        <v>539.78800887126295</v>
      </c>
      <c r="AP57" s="71">
        <f t="shared" si="155"/>
        <v>562.65261581605296</v>
      </c>
      <c r="AQ57" s="71">
        <f t="shared" si="155"/>
        <v>687.36761962164303</v>
      </c>
      <c r="AR57" s="71">
        <f t="shared" si="155"/>
        <v>862.09023164703092</v>
      </c>
      <c r="AS57" s="71">
        <f t="shared" si="155"/>
        <v>586.25188528772799</v>
      </c>
      <c r="AT57" s="71">
        <f>CB95</f>
        <v>603.71199999999999</v>
      </c>
      <c r="AU57" s="71">
        <f t="shared" ref="AU57:AV57" si="156">CC95</f>
        <v>1028.797</v>
      </c>
      <c r="AV57" s="71">
        <f t="shared" si="156"/>
        <v>851.39200000000005</v>
      </c>
      <c r="AW57" s="71">
        <f>SUM(AW99:AW101)</f>
        <v>635.42947897180011</v>
      </c>
      <c r="AX57" s="71">
        <f>SUM(AX99:AX101)</f>
        <v>722.52436154700013</v>
      </c>
      <c r="AY57" s="122">
        <f t="shared" ref="AY57:BC57" si="157">SUM(AY99:AY101)</f>
        <v>772.76894164781697</v>
      </c>
      <c r="AZ57" s="122">
        <f t="shared" si="157"/>
        <v>928.77299745558503</v>
      </c>
      <c r="BA57" s="122">
        <f t="shared" si="157"/>
        <v>799.94313778610945</v>
      </c>
      <c r="BB57" s="122">
        <f t="shared" si="157"/>
        <v>702.80954583636276</v>
      </c>
      <c r="BC57" s="122">
        <f t="shared" si="157"/>
        <v>700.61325337097446</v>
      </c>
      <c r="BD57" s="122">
        <f>SUM(BD99:BD101)</f>
        <v>687.29380597530792</v>
      </c>
      <c r="BE57" s="122">
        <f>SUM(BE99:BE101)</f>
        <v>694.94123218672723</v>
      </c>
      <c r="BF57" s="122">
        <f t="shared" ref="BF57:BR57" si="158">SUM(BF99:BF101)</f>
        <v>811.20695371844386</v>
      </c>
      <c r="BG57" s="122">
        <f t="shared" si="158"/>
        <v>867.21511957248867</v>
      </c>
      <c r="BH57" s="122">
        <f t="shared" si="158"/>
        <v>899.21619777195406</v>
      </c>
      <c r="BI57" s="122">
        <f t="shared" si="158"/>
        <v>931.99619659354312</v>
      </c>
      <c r="BJ57" s="122">
        <f t="shared" si="158"/>
        <v>965.01114258422467</v>
      </c>
      <c r="BK57" s="122">
        <f t="shared" si="158"/>
        <v>1034.4591007550625</v>
      </c>
      <c r="BL57" s="122">
        <f t="shared" si="158"/>
        <v>1085.2685248718005</v>
      </c>
      <c r="BM57" s="122">
        <f t="shared" si="158"/>
        <v>1166.144833366699</v>
      </c>
      <c r="BN57" s="122">
        <f t="shared" si="158"/>
        <v>1249.8180921804878</v>
      </c>
      <c r="BO57" s="122">
        <f t="shared" si="158"/>
        <v>1249.8906265686487</v>
      </c>
      <c r="BP57" s="122">
        <f t="shared" si="158"/>
        <v>1250.1594758541532</v>
      </c>
      <c r="BQ57" s="122">
        <f t="shared" si="158"/>
        <v>1333.8515683556652</v>
      </c>
      <c r="BR57" s="122">
        <f t="shared" si="158"/>
        <v>1416.9692555320892</v>
      </c>
      <c r="BS57" s="122"/>
      <c r="BU57" s="122"/>
      <c r="BW57" s="181" t="s">
        <v>169</v>
      </c>
      <c r="BX57" s="42"/>
    </row>
    <row r="58" spans="1:87">
      <c r="A58" t="s">
        <v>170</v>
      </c>
      <c r="B58" s="71">
        <f t="shared" ref="B58:S58" si="159">B53-B59</f>
        <v>968.13400000000024</v>
      </c>
      <c r="C58" s="71">
        <f t="shared" si="159"/>
        <v>931.45300000000043</v>
      </c>
      <c r="D58" s="71">
        <f t="shared" si="159"/>
        <v>1048.8049999999998</v>
      </c>
      <c r="E58" s="71">
        <f t="shared" si="159"/>
        <v>1213.4590000000007</v>
      </c>
      <c r="F58" s="71">
        <f t="shared" si="159"/>
        <v>1209.5499999999993</v>
      </c>
      <c r="G58" s="71">
        <f t="shared" si="159"/>
        <v>1212.663</v>
      </c>
      <c r="H58" s="71">
        <f t="shared" si="159"/>
        <v>1218.1310000000003</v>
      </c>
      <c r="I58" s="71">
        <f t="shared" si="159"/>
        <v>1274.1880000000001</v>
      </c>
      <c r="J58" s="71">
        <f t="shared" si="159"/>
        <v>1106.6220000000003</v>
      </c>
      <c r="K58" s="71">
        <f t="shared" si="159"/>
        <v>1130.8670000000002</v>
      </c>
      <c r="L58" s="71">
        <f t="shared" si="159"/>
        <v>959.24699999999939</v>
      </c>
      <c r="M58" s="71">
        <f t="shared" si="159"/>
        <v>1916.4009999999998</v>
      </c>
      <c r="N58" s="71">
        <f t="shared" si="159"/>
        <v>1797.7440000000006</v>
      </c>
      <c r="O58" s="71">
        <f t="shared" si="159"/>
        <v>1785.8390000000004</v>
      </c>
      <c r="P58" s="71">
        <f t="shared" si="159"/>
        <v>1969.8319999999999</v>
      </c>
      <c r="Q58" s="71">
        <f t="shared" si="159"/>
        <v>1797.8009999999999</v>
      </c>
      <c r="R58" s="71">
        <f t="shared" si="159"/>
        <v>1827.8380000000002</v>
      </c>
      <c r="S58" s="71">
        <f t="shared" si="159"/>
        <v>1970.7709999999997</v>
      </c>
      <c r="T58" s="71">
        <f>T53-T59</f>
        <v>1642.1072794123252</v>
      </c>
      <c r="U58" s="71">
        <f t="shared" ref="U58:AS58" si="160">U53-U59</f>
        <v>2179.8001400252247</v>
      </c>
      <c r="V58" s="71">
        <f t="shared" si="160"/>
        <v>2086.6685187081248</v>
      </c>
      <c r="W58" s="71">
        <f t="shared" si="160"/>
        <v>2001.2966658426249</v>
      </c>
      <c r="X58" s="71">
        <f t="shared" si="160"/>
        <v>1903.7475096352005</v>
      </c>
      <c r="Y58" s="71">
        <f t="shared" si="160"/>
        <v>2089.4379631329498</v>
      </c>
      <c r="Z58" s="71">
        <f t="shared" si="160"/>
        <v>2021.4729681808258</v>
      </c>
      <c r="AA58" s="71">
        <f t="shared" si="160"/>
        <v>2122.1637368318993</v>
      </c>
      <c r="AB58" s="71">
        <f t="shared" si="160"/>
        <v>2202.5255118312748</v>
      </c>
      <c r="AC58" s="71">
        <f t="shared" si="160"/>
        <v>2152.1068079314996</v>
      </c>
      <c r="AD58" s="71">
        <f t="shared" si="160"/>
        <v>2306.4416242477751</v>
      </c>
      <c r="AE58" s="71">
        <f t="shared" si="160"/>
        <v>2439.5273020875993</v>
      </c>
      <c r="AF58" s="71">
        <f t="shared" si="160"/>
        <v>2629.7660007407758</v>
      </c>
      <c r="AG58" s="71">
        <f t="shared" si="160"/>
        <v>2540.2827338293246</v>
      </c>
      <c r="AH58" s="71">
        <f t="shared" si="160"/>
        <v>2840.4165213198248</v>
      </c>
      <c r="AI58" s="71">
        <f t="shared" si="160"/>
        <v>2697.8387896873255</v>
      </c>
      <c r="AJ58" s="71">
        <f t="shared" si="160"/>
        <v>3386.8477521611503</v>
      </c>
      <c r="AK58" s="71">
        <f t="shared" si="160"/>
        <v>2863.2801121237749</v>
      </c>
      <c r="AL58" s="71">
        <f t="shared" si="160"/>
        <v>2885.8258427596497</v>
      </c>
      <c r="AM58" s="71">
        <f t="shared" si="160"/>
        <v>2673.8614918436256</v>
      </c>
      <c r="AN58" s="71">
        <f t="shared" si="160"/>
        <v>3165.8754595474998</v>
      </c>
      <c r="AO58" s="71">
        <f t="shared" si="160"/>
        <v>3306.7804427348492</v>
      </c>
      <c r="AP58" s="71">
        <f t="shared" si="160"/>
        <v>3131.7813016598502</v>
      </c>
      <c r="AQ58" s="71">
        <f t="shared" si="160"/>
        <v>3410.258532767999</v>
      </c>
      <c r="AR58" s="71">
        <f t="shared" si="160"/>
        <v>3594.9199846320007</v>
      </c>
      <c r="AS58" s="71">
        <f t="shared" si="160"/>
        <v>3417.3411596480009</v>
      </c>
      <c r="AT58" s="71">
        <f>AT53-AT59</f>
        <v>2958.0450000000001</v>
      </c>
      <c r="AU58" s="71">
        <f>AU53-AU59</f>
        <v>3592.027000000001</v>
      </c>
      <c r="AV58" s="71">
        <f>AV53-AV59</f>
        <v>3413.7210000000005</v>
      </c>
      <c r="AW58" s="71">
        <f>AW53-AW59</f>
        <v>3302.8043287423998</v>
      </c>
      <c r="AX58" s="71">
        <f>AX53-AX59</f>
        <v>3359.2138401745005</v>
      </c>
      <c r="AY58" s="122">
        <f t="shared" ref="AY58:BC58" si="161">SUM(AY55:AY57)</f>
        <v>3518.975733295169</v>
      </c>
      <c r="AZ58" s="122">
        <f t="shared" si="161"/>
        <v>3580.3684324114547</v>
      </c>
      <c r="BA58" s="122">
        <f t="shared" si="161"/>
        <v>3450.2353712571676</v>
      </c>
      <c r="BB58" s="122">
        <f t="shared" si="161"/>
        <v>3372.276370322671</v>
      </c>
      <c r="BC58" s="122">
        <f t="shared" si="161"/>
        <v>3395.830693787675</v>
      </c>
      <c r="BD58" s="122">
        <f>SUM(BD55:BD57)</f>
        <v>3371.2142439164813</v>
      </c>
      <c r="BE58" s="122">
        <f>SUM(BE55:BE57)</f>
        <v>3413.200081311079</v>
      </c>
      <c r="BF58" s="122">
        <f t="shared" ref="BF58:BR58" si="162">SUM(BF55:BF57)</f>
        <v>3527.9062802464018</v>
      </c>
      <c r="BG58" s="122">
        <f t="shared" si="162"/>
        <v>3620.1815450616837</v>
      </c>
      <c r="BH58" s="122">
        <f t="shared" si="162"/>
        <v>3663.4372443802886</v>
      </c>
      <c r="BI58" s="122">
        <f t="shared" si="162"/>
        <v>3700.7824640490799</v>
      </c>
      <c r="BJ58" s="122">
        <f t="shared" si="162"/>
        <v>3754.0389209130908</v>
      </c>
      <c r="BK58" s="122">
        <f t="shared" si="162"/>
        <v>3863.3539448291403</v>
      </c>
      <c r="BL58" s="122">
        <f t="shared" si="162"/>
        <v>3949.0730013678231</v>
      </c>
      <c r="BM58" s="122">
        <f t="shared" si="162"/>
        <v>4070.4309202328077</v>
      </c>
      <c r="BN58" s="122">
        <f t="shared" si="162"/>
        <v>4157.2408773292764</v>
      </c>
      <c r="BO58" s="122">
        <f t="shared" si="162"/>
        <v>4267.2937873240335</v>
      </c>
      <c r="BP58" s="122">
        <f t="shared" si="162"/>
        <v>4309.0600661940061</v>
      </c>
      <c r="BQ58" s="122">
        <f t="shared" si="162"/>
        <v>4451.7225422948177</v>
      </c>
      <c r="BR58" s="122">
        <f t="shared" si="162"/>
        <v>4555.2234149364276</v>
      </c>
      <c r="BS58" s="122"/>
      <c r="BT58" s="122"/>
      <c r="BU58" s="122"/>
      <c r="BV58" s="42"/>
      <c r="BW58" s="181"/>
      <c r="BX58" t="s">
        <v>154</v>
      </c>
    </row>
    <row r="59" spans="1:87">
      <c r="A59" t="s">
        <v>171</v>
      </c>
      <c r="B59" s="71">
        <v>1868.825</v>
      </c>
      <c r="C59" s="71">
        <v>2370.0309999999999</v>
      </c>
      <c r="D59" s="71">
        <v>2861.1379999999999</v>
      </c>
      <c r="E59" s="71">
        <v>3287.2139999999999</v>
      </c>
      <c r="F59" s="71">
        <v>3644.2730000000001</v>
      </c>
      <c r="G59" s="71">
        <v>2773.4549999999999</v>
      </c>
      <c r="H59" s="71">
        <v>3880.116</v>
      </c>
      <c r="I59" s="71">
        <v>4923.884</v>
      </c>
      <c r="J59" s="71">
        <v>2145.0749999999998</v>
      </c>
      <c r="K59" s="71">
        <v>2835.5239999999999</v>
      </c>
      <c r="L59" s="71">
        <v>4990.0370000000003</v>
      </c>
      <c r="M59" s="71">
        <v>6332.241</v>
      </c>
      <c r="N59" s="71">
        <v>5839.2169999999996</v>
      </c>
      <c r="O59" s="71">
        <v>3419.3020000000001</v>
      </c>
      <c r="P59" s="71">
        <v>2843.2080000000001</v>
      </c>
      <c r="Q59" s="71">
        <v>2991.9569999999999</v>
      </c>
      <c r="R59" s="71">
        <v>2738.5509999999999</v>
      </c>
      <c r="S59" s="71">
        <v>3709.4430000000002</v>
      </c>
      <c r="T59" s="71">
        <v>2359.8809999999999</v>
      </c>
      <c r="U59" s="71">
        <v>3414.8960000000002</v>
      </c>
      <c r="V59" s="71">
        <v>1717.894</v>
      </c>
      <c r="W59" s="71">
        <v>2496.5500000000002</v>
      </c>
      <c r="X59" s="71">
        <v>3039.7570000000001</v>
      </c>
      <c r="Y59" s="71">
        <v>3616.2249999999999</v>
      </c>
      <c r="Z59" s="71">
        <v>3585.9380000000001</v>
      </c>
      <c r="AA59" s="71">
        <v>3923.9580000000001</v>
      </c>
      <c r="AB59" s="71">
        <v>3596.89</v>
      </c>
      <c r="AC59" s="71">
        <v>2984.9180000000001</v>
      </c>
      <c r="AD59" s="71">
        <v>2970.14</v>
      </c>
      <c r="AE59" s="71">
        <v>4320.8130000000001</v>
      </c>
      <c r="AF59" s="71">
        <v>4361.6989999999996</v>
      </c>
      <c r="AG59" s="71">
        <v>3533.4430000000002</v>
      </c>
      <c r="AH59" s="71">
        <v>4028.0169999999998</v>
      </c>
      <c r="AI59" s="71">
        <v>4261.4269999999997</v>
      </c>
      <c r="AJ59" s="71">
        <v>4310.0709999999999</v>
      </c>
      <c r="AK59" s="71">
        <v>3670.3319999999999</v>
      </c>
      <c r="AL59" s="71">
        <v>3148.2040000000002</v>
      </c>
      <c r="AM59" s="71">
        <v>2766.2440000000001</v>
      </c>
      <c r="AN59" s="71">
        <v>3851.7159999999999</v>
      </c>
      <c r="AO59" s="71">
        <v>4452.9880000000003</v>
      </c>
      <c r="AP59" s="71">
        <v>4711.0789999999997</v>
      </c>
      <c r="AQ59" s="71">
        <v>5229.0820000000003</v>
      </c>
      <c r="AR59" s="71">
        <v>5304.8040000000001</v>
      </c>
      <c r="AS59" s="71">
        <v>5202.2359999999999</v>
      </c>
      <c r="AT59" s="71">
        <v>5002.9870000000001</v>
      </c>
      <c r="AU59" s="71">
        <v>4111.1809999999996</v>
      </c>
      <c r="AV59" s="71">
        <v>4348.9679999999998</v>
      </c>
      <c r="AW59" s="71">
        <v>4103.3090000000002</v>
      </c>
      <c r="AX59" s="71">
        <v>4997.0479999999998</v>
      </c>
      <c r="AY59" s="122">
        <f t="shared" ref="AY59:BC59" si="163">AY53-AY58</f>
        <v>4639.3488548190126</v>
      </c>
      <c r="AZ59" s="122">
        <f t="shared" si="163"/>
        <v>4970.6155440242801</v>
      </c>
      <c r="BA59" s="122">
        <f t="shared" si="163"/>
        <v>4828.9305519463051</v>
      </c>
      <c r="BB59" s="122">
        <f t="shared" si="163"/>
        <v>4839.6096436198704</v>
      </c>
      <c r="BC59" s="122">
        <f t="shared" si="163"/>
        <v>4783.4993668798015</v>
      </c>
      <c r="BD59" s="122">
        <f>BD53-BD58</f>
        <v>4780.5596228855466</v>
      </c>
      <c r="BE59" s="122">
        <f>BE53-BE58</f>
        <v>4894.5430373354611</v>
      </c>
      <c r="BF59" s="122">
        <f t="shared" ref="BF59:BR59" si="164">BF53-BF58</f>
        <v>5088.0892843465372</v>
      </c>
      <c r="BG59" s="122">
        <f t="shared" si="164"/>
        <v>5195.2604205499247</v>
      </c>
      <c r="BH59" s="122">
        <f t="shared" si="164"/>
        <v>5127.3367385189204</v>
      </c>
      <c r="BI59" s="122">
        <f t="shared" si="164"/>
        <v>5155.9004402030605</v>
      </c>
      <c r="BJ59" s="122">
        <f t="shared" si="164"/>
        <v>5300.7431038343411</v>
      </c>
      <c r="BK59" s="122">
        <f t="shared" si="164"/>
        <v>5364.1498740411871</v>
      </c>
      <c r="BL59" s="122">
        <f t="shared" si="164"/>
        <v>5433.0240946187523</v>
      </c>
      <c r="BM59" s="122">
        <f t="shared" si="164"/>
        <v>5432.5883215419271</v>
      </c>
      <c r="BN59" s="122">
        <f t="shared" si="164"/>
        <v>5552.7181692599324</v>
      </c>
      <c r="BO59" s="122">
        <f t="shared" si="164"/>
        <v>5563.7489801081683</v>
      </c>
      <c r="BP59" s="122">
        <f t="shared" si="164"/>
        <v>5666.3044821055046</v>
      </c>
      <c r="BQ59" s="122">
        <f t="shared" si="164"/>
        <v>9667.4366514849062</v>
      </c>
      <c r="BR59" s="122">
        <f t="shared" si="164"/>
        <v>15694.641048729893</v>
      </c>
      <c r="BS59" s="122"/>
      <c r="BT59" s="122"/>
      <c r="BU59" s="122"/>
      <c r="BV59" s="42">
        <v>4993.1729999999998</v>
      </c>
      <c r="BW59" s="42">
        <f>AX59-BV59</f>
        <v>3.875</v>
      </c>
      <c r="BX59" s="71">
        <f>AX59-AW59</f>
        <v>893.73899999999958</v>
      </c>
    </row>
    <row r="60" spans="1:87">
      <c r="A60" t="s">
        <v>156</v>
      </c>
      <c r="B60" s="71">
        <v>1292.1849999999999</v>
      </c>
      <c r="C60" s="71">
        <v>1582.768</v>
      </c>
      <c r="D60" s="71">
        <v>1872.3589999999999</v>
      </c>
      <c r="E60" s="71">
        <v>2318.0059999999999</v>
      </c>
      <c r="F60" s="71">
        <v>2551.625</v>
      </c>
      <c r="G60" s="71">
        <v>1817.2560000000001</v>
      </c>
      <c r="H60" s="71">
        <v>2734.1950000000002</v>
      </c>
      <c r="I60" s="71">
        <v>3093.509</v>
      </c>
      <c r="J60" s="71">
        <v>1213.068</v>
      </c>
      <c r="K60" s="71">
        <v>2007.8230000000001</v>
      </c>
      <c r="L60" s="71">
        <v>3143.067</v>
      </c>
      <c r="M60" s="71">
        <v>3491.8</v>
      </c>
      <c r="N60" s="71">
        <v>3241</v>
      </c>
      <c r="O60" s="71">
        <v>2022</v>
      </c>
      <c r="P60" s="71">
        <v>1623.5</v>
      </c>
      <c r="Q60" s="71">
        <v>1755</v>
      </c>
      <c r="R60" s="71">
        <v>1517.5</v>
      </c>
      <c r="S60" s="71">
        <v>2216.5</v>
      </c>
      <c r="T60" s="71">
        <v>1203</v>
      </c>
      <c r="U60" s="71">
        <v>2072</v>
      </c>
      <c r="V60" s="71">
        <v>780.1</v>
      </c>
      <c r="W60" s="71">
        <v>1501</v>
      </c>
      <c r="X60" s="71">
        <v>1830</v>
      </c>
      <c r="Y60" s="71">
        <v>2257</v>
      </c>
      <c r="Z60" s="71">
        <v>2029.8</v>
      </c>
      <c r="AA60" s="71">
        <v>2230.8000000000002</v>
      </c>
      <c r="AB60" s="71">
        <v>2020.6</v>
      </c>
      <c r="AC60" s="71">
        <v>1620.2</v>
      </c>
      <c r="AD60" s="71">
        <v>1540</v>
      </c>
      <c r="AE60" s="71">
        <v>2462.3000000000002</v>
      </c>
      <c r="AF60" s="71">
        <v>2350.5</v>
      </c>
      <c r="AG60" s="71">
        <v>1826.6</v>
      </c>
      <c r="AH60" s="71">
        <v>1970.9</v>
      </c>
      <c r="AI60" s="71">
        <v>2205.4</v>
      </c>
      <c r="AJ60" s="71">
        <v>2131.4</v>
      </c>
      <c r="AK60" s="71">
        <v>1681.5</v>
      </c>
      <c r="AL60" s="71">
        <v>1482</v>
      </c>
      <c r="AM60" s="71">
        <v>1260.0999999999999</v>
      </c>
      <c r="AN60" s="71">
        <v>1863.2</v>
      </c>
      <c r="AO60" s="71">
        <v>2275</v>
      </c>
      <c r="AP60" s="71">
        <v>2471.4</v>
      </c>
      <c r="AQ60" s="71">
        <v>2841.4</v>
      </c>
      <c r="AR60" s="71">
        <v>2750.1</v>
      </c>
      <c r="AS60" s="71">
        <v>2949.6</v>
      </c>
      <c r="AT60" s="71">
        <v>2867</v>
      </c>
      <c r="AU60" s="71">
        <v>1743.6</v>
      </c>
      <c r="AV60" s="71">
        <v>2120.6999999999998</v>
      </c>
      <c r="AW60" s="71">
        <v>2216.8000000000002</v>
      </c>
      <c r="AX60" s="71">
        <v>3026</v>
      </c>
      <c r="AY60" s="122">
        <f t="shared" ref="AY60:BC60" si="165">MROUND(FORECAST(AY59,AO60:AX60,AO59:AX59),10)</f>
        <v>2440</v>
      </c>
      <c r="AZ60" s="122">
        <f t="shared" si="165"/>
        <v>2710</v>
      </c>
      <c r="BA60" s="122">
        <f t="shared" si="165"/>
        <v>2600</v>
      </c>
      <c r="BB60" s="122">
        <f t="shared" si="165"/>
        <v>2620</v>
      </c>
      <c r="BC60" s="122">
        <f t="shared" si="165"/>
        <v>2610</v>
      </c>
      <c r="BD60" s="122">
        <f>MROUND(FORECAST(BD59,AT60:BC60,AT59:BC59),10)</f>
        <v>2610</v>
      </c>
      <c r="BE60" s="122">
        <f>MROUND(FORECAST(BE59,AU60:BD60,AU59:BD59),10)</f>
        <v>2720</v>
      </c>
      <c r="BF60" s="122">
        <f t="shared" ref="BF60:BR60" si="166">MROUND(FORECAST(BF59,AV60:BE60,AV59:BE59),10)</f>
        <v>2870</v>
      </c>
      <c r="BG60" s="122">
        <f t="shared" si="166"/>
        <v>2930</v>
      </c>
      <c r="BH60" s="122">
        <f t="shared" si="166"/>
        <v>2930</v>
      </c>
      <c r="BI60" s="122">
        <f t="shared" si="166"/>
        <v>2920</v>
      </c>
      <c r="BJ60" s="122">
        <f t="shared" si="166"/>
        <v>3040</v>
      </c>
      <c r="BK60" s="122">
        <f t="shared" si="166"/>
        <v>3100</v>
      </c>
      <c r="BL60" s="122">
        <f t="shared" si="166"/>
        <v>3160</v>
      </c>
      <c r="BM60" s="122">
        <f t="shared" si="166"/>
        <v>3150</v>
      </c>
      <c r="BN60" s="122">
        <f t="shared" si="166"/>
        <v>3250</v>
      </c>
      <c r="BO60" s="122">
        <f t="shared" si="166"/>
        <v>3260</v>
      </c>
      <c r="BP60" s="122">
        <f t="shared" si="166"/>
        <v>3340</v>
      </c>
      <c r="BQ60" s="122">
        <f t="shared" si="166"/>
        <v>6600</v>
      </c>
      <c r="BR60" s="122">
        <f t="shared" si="166"/>
        <v>11500</v>
      </c>
      <c r="BS60" s="122"/>
      <c r="BT60" s="122"/>
      <c r="BU60" s="122"/>
      <c r="BV60" s="42">
        <v>3026</v>
      </c>
      <c r="BW60" s="42">
        <f t="shared" ref="BW60:BW61" si="167">AX60-BV60</f>
        <v>0</v>
      </c>
      <c r="BX60" s="71">
        <f t="shared" ref="BX60:BX61" si="168">AX60-AW60</f>
        <v>809.19999999999982</v>
      </c>
    </row>
    <row r="61" spans="1:87" ht="13.5" thickBot="1">
      <c r="A61" t="s">
        <v>157</v>
      </c>
      <c r="B61" s="71">
        <f>B59-B60</f>
        <v>576.6400000000001</v>
      </c>
      <c r="C61" s="71">
        <f t="shared" ref="C61:AS61" si="169">C59-C60</f>
        <v>787.26299999999992</v>
      </c>
      <c r="D61" s="71">
        <f t="shared" si="169"/>
        <v>988.779</v>
      </c>
      <c r="E61" s="71">
        <f t="shared" si="169"/>
        <v>969.20800000000008</v>
      </c>
      <c r="F61" s="71">
        <f t="shared" si="169"/>
        <v>1092.6480000000001</v>
      </c>
      <c r="G61" s="71">
        <f t="shared" si="169"/>
        <v>956.19899999999984</v>
      </c>
      <c r="H61" s="71">
        <f t="shared" si="169"/>
        <v>1145.9209999999998</v>
      </c>
      <c r="I61" s="71">
        <f t="shared" si="169"/>
        <v>1830.375</v>
      </c>
      <c r="J61" s="71">
        <f t="shared" si="169"/>
        <v>932.00699999999983</v>
      </c>
      <c r="K61" s="71">
        <f t="shared" si="169"/>
        <v>827.70099999999979</v>
      </c>
      <c r="L61" s="71">
        <f t="shared" si="169"/>
        <v>1846.9700000000003</v>
      </c>
      <c r="M61" s="71">
        <f t="shared" si="169"/>
        <v>2840.4409999999998</v>
      </c>
      <c r="N61" s="71">
        <f t="shared" si="169"/>
        <v>2598.2169999999996</v>
      </c>
      <c r="O61" s="71">
        <f t="shared" si="169"/>
        <v>1397.3020000000001</v>
      </c>
      <c r="P61" s="71">
        <f t="shared" si="169"/>
        <v>1219.7080000000001</v>
      </c>
      <c r="Q61" s="71">
        <f t="shared" si="169"/>
        <v>1236.9569999999999</v>
      </c>
      <c r="R61" s="71">
        <f t="shared" si="169"/>
        <v>1221.0509999999999</v>
      </c>
      <c r="S61" s="71">
        <f t="shared" si="169"/>
        <v>1492.9430000000002</v>
      </c>
      <c r="T61" s="71">
        <f t="shared" si="169"/>
        <v>1156.8809999999999</v>
      </c>
      <c r="U61" s="71">
        <f t="shared" si="169"/>
        <v>1342.8960000000002</v>
      </c>
      <c r="V61" s="71">
        <f t="shared" si="169"/>
        <v>937.79399999999998</v>
      </c>
      <c r="W61" s="71">
        <f t="shared" si="169"/>
        <v>995.55000000000018</v>
      </c>
      <c r="X61" s="71">
        <f t="shared" si="169"/>
        <v>1209.7570000000001</v>
      </c>
      <c r="Y61" s="71">
        <f t="shared" si="169"/>
        <v>1359.2249999999999</v>
      </c>
      <c r="Z61" s="71">
        <f t="shared" si="169"/>
        <v>1556.1380000000001</v>
      </c>
      <c r="AA61" s="71">
        <f t="shared" si="169"/>
        <v>1693.1579999999999</v>
      </c>
      <c r="AB61" s="71">
        <f t="shared" si="169"/>
        <v>1576.29</v>
      </c>
      <c r="AC61" s="71">
        <f t="shared" si="169"/>
        <v>1364.7180000000001</v>
      </c>
      <c r="AD61" s="71">
        <f t="shared" si="169"/>
        <v>1430.1399999999999</v>
      </c>
      <c r="AE61" s="71">
        <f t="shared" si="169"/>
        <v>1858.5129999999999</v>
      </c>
      <c r="AF61" s="71">
        <f t="shared" si="169"/>
        <v>2011.1989999999996</v>
      </c>
      <c r="AG61" s="71">
        <f t="shared" si="169"/>
        <v>1706.8430000000003</v>
      </c>
      <c r="AH61" s="71">
        <f t="shared" si="169"/>
        <v>2057.1169999999997</v>
      </c>
      <c r="AI61" s="71">
        <f t="shared" si="169"/>
        <v>2056.0269999999996</v>
      </c>
      <c r="AJ61" s="71">
        <f t="shared" si="169"/>
        <v>2178.6709999999998</v>
      </c>
      <c r="AK61" s="71">
        <f t="shared" si="169"/>
        <v>1988.8319999999999</v>
      </c>
      <c r="AL61" s="71">
        <f t="shared" si="169"/>
        <v>1666.2040000000002</v>
      </c>
      <c r="AM61" s="71">
        <f t="shared" si="169"/>
        <v>1506.1440000000002</v>
      </c>
      <c r="AN61" s="71">
        <f t="shared" si="169"/>
        <v>1988.5159999999998</v>
      </c>
      <c r="AO61" s="71">
        <f t="shared" si="169"/>
        <v>2177.9880000000003</v>
      </c>
      <c r="AP61" s="71">
        <f t="shared" si="169"/>
        <v>2239.6789999999996</v>
      </c>
      <c r="AQ61" s="71">
        <f t="shared" si="169"/>
        <v>2387.6820000000002</v>
      </c>
      <c r="AR61" s="71">
        <f t="shared" si="169"/>
        <v>2554.7040000000002</v>
      </c>
      <c r="AS61" s="71">
        <f t="shared" si="169"/>
        <v>2252.636</v>
      </c>
      <c r="AT61" s="71">
        <f>AT59-AT60</f>
        <v>2135.9870000000001</v>
      </c>
      <c r="AU61" s="71">
        <f>AU59-AU60</f>
        <v>2367.5809999999997</v>
      </c>
      <c r="AV61" s="71">
        <f>AV59-AV60</f>
        <v>2228.268</v>
      </c>
      <c r="AW61" s="71">
        <f>AW59-AW60</f>
        <v>1886.509</v>
      </c>
      <c r="AX61" s="71">
        <f>AX59-AX60</f>
        <v>1971.0479999999998</v>
      </c>
      <c r="AY61" s="122">
        <f t="shared" ref="AY61:BC61" si="170">AY59-AY60</f>
        <v>2199.3488548190126</v>
      </c>
      <c r="AZ61" s="122">
        <f t="shared" si="170"/>
        <v>2260.6155440242801</v>
      </c>
      <c r="BA61" s="122">
        <f t="shared" si="170"/>
        <v>2228.9305519463051</v>
      </c>
      <c r="BB61" s="122">
        <f t="shared" si="170"/>
        <v>2219.6096436198704</v>
      </c>
      <c r="BC61" s="122">
        <f t="shared" si="170"/>
        <v>2173.4993668798015</v>
      </c>
      <c r="BD61" s="122">
        <f>BD59-BD60</f>
        <v>2170.5596228855466</v>
      </c>
      <c r="BE61" s="122">
        <f>BE59-BE60</f>
        <v>2174.5430373354611</v>
      </c>
      <c r="BF61" s="122">
        <f t="shared" ref="BF61:BR61" si="171">BF59-BF60</f>
        <v>2218.0892843465372</v>
      </c>
      <c r="BG61" s="122">
        <f t="shared" si="171"/>
        <v>2265.2604205499247</v>
      </c>
      <c r="BH61" s="122">
        <f t="shared" si="171"/>
        <v>2197.3367385189204</v>
      </c>
      <c r="BI61" s="122">
        <f t="shared" si="171"/>
        <v>2235.9004402030605</v>
      </c>
      <c r="BJ61" s="122">
        <f t="shared" si="171"/>
        <v>2260.7431038343411</v>
      </c>
      <c r="BK61" s="122">
        <f t="shared" si="171"/>
        <v>2264.1498740411871</v>
      </c>
      <c r="BL61" s="122">
        <f t="shared" si="171"/>
        <v>2273.0240946187523</v>
      </c>
      <c r="BM61" s="122">
        <f t="shared" si="171"/>
        <v>2282.5883215419271</v>
      </c>
      <c r="BN61" s="122">
        <f t="shared" si="171"/>
        <v>2302.7181692599324</v>
      </c>
      <c r="BO61" s="122">
        <f t="shared" si="171"/>
        <v>2303.7489801081683</v>
      </c>
      <c r="BP61" s="122">
        <f t="shared" si="171"/>
        <v>2326.3044821055046</v>
      </c>
      <c r="BQ61" s="122">
        <f t="shared" si="171"/>
        <v>3067.4366514849062</v>
      </c>
      <c r="BR61" s="122">
        <f t="shared" si="171"/>
        <v>4194.6410487298926</v>
      </c>
      <c r="BS61" s="122"/>
      <c r="BT61" s="122"/>
      <c r="BU61" s="122"/>
      <c r="BV61" s="42">
        <v>1967.1729999999998</v>
      </c>
      <c r="BW61" s="42">
        <f t="shared" si="167"/>
        <v>3.875</v>
      </c>
      <c r="BX61" s="71">
        <f t="shared" si="168"/>
        <v>84.53899999999976</v>
      </c>
    </row>
    <row r="62" spans="1:87">
      <c r="A62" s="174" t="s">
        <v>172</v>
      </c>
      <c r="B62" s="175"/>
      <c r="C62" s="175"/>
      <c r="D62" s="175"/>
      <c r="E62" s="175"/>
      <c r="F62" s="175"/>
      <c r="G62" s="175"/>
      <c r="H62" s="175"/>
      <c r="I62" s="175"/>
      <c r="J62" s="175"/>
      <c r="K62" s="175"/>
      <c r="L62" s="175"/>
      <c r="M62" s="175"/>
      <c r="N62" s="175"/>
      <c r="O62" s="175"/>
      <c r="P62" s="175"/>
      <c r="Q62" s="175"/>
      <c r="R62" s="175"/>
      <c r="S62" s="175"/>
      <c r="T62" s="175"/>
      <c r="U62" s="175"/>
      <c r="V62" s="175"/>
      <c r="W62" s="175"/>
      <c r="X62" s="175"/>
      <c r="Y62" s="175"/>
      <c r="Z62" s="175"/>
      <c r="AA62" s="175"/>
      <c r="AB62" s="175"/>
      <c r="AC62" s="175"/>
      <c r="AD62" s="182">
        <f t="shared" ref="AD62:AW62" si="172">AD60/AD59</f>
        <v>0.51849407772024214</v>
      </c>
      <c r="AE62" s="182">
        <f t="shared" si="172"/>
        <v>0.56986960555802813</v>
      </c>
      <c r="AF62" s="182">
        <f t="shared" si="172"/>
        <v>0.53889550837873046</v>
      </c>
      <c r="AG62" s="182">
        <f t="shared" si="172"/>
        <v>0.51694621931074025</v>
      </c>
      <c r="AH62" s="182">
        <f t="shared" si="172"/>
        <v>0.48929783563475532</v>
      </c>
      <c r="AI62" s="182">
        <f t="shared" si="172"/>
        <v>0.51752617139751544</v>
      </c>
      <c r="AJ62" s="182">
        <f t="shared" si="172"/>
        <v>0.49451621562614634</v>
      </c>
      <c r="AK62" s="182">
        <f t="shared" si="172"/>
        <v>0.45813294274196448</v>
      </c>
      <c r="AL62" s="182">
        <f t="shared" si="172"/>
        <v>0.47074458961363363</v>
      </c>
      <c r="AM62" s="182">
        <f t="shared" si="172"/>
        <v>0.45552742274361907</v>
      </c>
      <c r="AN62" s="182">
        <f t="shared" si="172"/>
        <v>0.48373244548663508</v>
      </c>
      <c r="AO62" s="182">
        <f t="shared" si="172"/>
        <v>0.51089291055803421</v>
      </c>
      <c r="AP62" s="182">
        <f t="shared" si="172"/>
        <v>0.524593198288545</v>
      </c>
      <c r="AQ62" s="182">
        <f t="shared" si="172"/>
        <v>0.54338409686442091</v>
      </c>
      <c r="AR62" s="182">
        <f t="shared" si="172"/>
        <v>0.51841689155716209</v>
      </c>
      <c r="AS62" s="182">
        <f t="shared" si="172"/>
        <v>0.56698696483588984</v>
      </c>
      <c r="AT62" s="182">
        <f t="shared" si="172"/>
        <v>0.57305765535668995</v>
      </c>
      <c r="AU62" s="182">
        <f t="shared" si="172"/>
        <v>0.42411170901986561</v>
      </c>
      <c r="AV62" s="182">
        <f t="shared" si="172"/>
        <v>0.48763292808776698</v>
      </c>
      <c r="AW62" s="182">
        <f t="shared" si="172"/>
        <v>0.54024690804421505</v>
      </c>
      <c r="AX62" s="182">
        <f>AX60/AX59</f>
        <v>0.60555752116049322</v>
      </c>
      <c r="AY62" s="182">
        <f>AY60/AY59</f>
        <v>0.5259358751315949</v>
      </c>
      <c r="AZ62" s="175"/>
      <c r="BA62" s="175"/>
      <c r="BB62" s="175"/>
      <c r="BC62" s="175"/>
      <c r="BD62" s="175"/>
      <c r="BE62" s="175"/>
      <c r="BF62" s="175"/>
      <c r="BG62" s="175"/>
      <c r="BH62" s="175"/>
      <c r="BI62" s="175"/>
      <c r="BJ62" s="175"/>
      <c r="BK62" s="175"/>
      <c r="BL62" s="175"/>
      <c r="BM62" s="175"/>
      <c r="BN62" s="175"/>
      <c r="BO62" s="175"/>
      <c r="BP62" s="175"/>
      <c r="BQ62" s="175"/>
      <c r="BR62" s="175"/>
      <c r="BS62" s="71"/>
      <c r="BT62" s="180" t="s">
        <v>173</v>
      </c>
      <c r="BU62" s="71"/>
    </row>
    <row r="63" spans="1:87">
      <c r="A63" s="70" t="s">
        <v>174</v>
      </c>
      <c r="B63" s="71">
        <f>B59</f>
        <v>1868.825</v>
      </c>
      <c r="C63" s="71">
        <f t="shared" ref="C63:AS63" si="173">C59</f>
        <v>2370.0309999999999</v>
      </c>
      <c r="D63" s="71">
        <f t="shared" si="173"/>
        <v>2861.1379999999999</v>
      </c>
      <c r="E63" s="71">
        <f t="shared" si="173"/>
        <v>3287.2139999999999</v>
      </c>
      <c r="F63" s="71">
        <f t="shared" si="173"/>
        <v>3644.2730000000001</v>
      </c>
      <c r="G63" s="71">
        <f t="shared" si="173"/>
        <v>2773.4549999999999</v>
      </c>
      <c r="H63" s="71">
        <f t="shared" si="173"/>
        <v>3880.116</v>
      </c>
      <c r="I63" s="71">
        <f t="shared" si="173"/>
        <v>4923.884</v>
      </c>
      <c r="J63" s="71">
        <f t="shared" si="173"/>
        <v>2145.0749999999998</v>
      </c>
      <c r="K63" s="71">
        <f t="shared" si="173"/>
        <v>2835.5239999999999</v>
      </c>
      <c r="L63" s="71">
        <f t="shared" si="173"/>
        <v>4990.0370000000003</v>
      </c>
      <c r="M63" s="71">
        <f t="shared" si="173"/>
        <v>6332.241</v>
      </c>
      <c r="N63" s="71">
        <f t="shared" si="173"/>
        <v>5839.2169999999996</v>
      </c>
      <c r="O63" s="71">
        <f t="shared" si="173"/>
        <v>3419.3020000000001</v>
      </c>
      <c r="P63" s="71">
        <f t="shared" si="173"/>
        <v>2843.2080000000001</v>
      </c>
      <c r="Q63" s="71">
        <f t="shared" si="173"/>
        <v>2991.9569999999999</v>
      </c>
      <c r="R63" s="71">
        <f t="shared" si="173"/>
        <v>2738.5509999999999</v>
      </c>
      <c r="S63" s="71">
        <f t="shared" si="173"/>
        <v>3709.4430000000002</v>
      </c>
      <c r="T63" s="71">
        <f t="shared" si="173"/>
        <v>2359.8809999999999</v>
      </c>
      <c r="U63" s="71">
        <f t="shared" si="173"/>
        <v>3414.8960000000002</v>
      </c>
      <c r="V63" s="71">
        <f t="shared" si="173"/>
        <v>1717.894</v>
      </c>
      <c r="W63" s="71">
        <f t="shared" si="173"/>
        <v>2496.5500000000002</v>
      </c>
      <c r="X63" s="71">
        <f t="shared" si="173"/>
        <v>3039.7570000000001</v>
      </c>
      <c r="Y63" s="71">
        <f t="shared" si="173"/>
        <v>3616.2249999999999</v>
      </c>
      <c r="Z63" s="71">
        <f t="shared" si="173"/>
        <v>3585.9380000000001</v>
      </c>
      <c r="AA63" s="71">
        <f t="shared" si="173"/>
        <v>3923.9580000000001</v>
      </c>
      <c r="AB63" s="71">
        <f t="shared" si="173"/>
        <v>3596.89</v>
      </c>
      <c r="AC63" s="71">
        <f t="shared" si="173"/>
        <v>2984.9180000000001</v>
      </c>
      <c r="AD63" s="71">
        <f t="shared" si="173"/>
        <v>2970.14</v>
      </c>
      <c r="AE63" s="71">
        <f t="shared" si="173"/>
        <v>4320.8130000000001</v>
      </c>
      <c r="AF63" s="71">
        <f t="shared" si="173"/>
        <v>4361.6989999999996</v>
      </c>
      <c r="AG63" s="71">
        <f t="shared" si="173"/>
        <v>3533.4430000000002</v>
      </c>
      <c r="AH63" s="71">
        <f t="shared" si="173"/>
        <v>4028.0169999999998</v>
      </c>
      <c r="AI63" s="71">
        <f t="shared" si="173"/>
        <v>4261.4269999999997</v>
      </c>
      <c r="AJ63" s="71">
        <f t="shared" si="173"/>
        <v>4310.0709999999999</v>
      </c>
      <c r="AK63" s="71">
        <f t="shared" si="173"/>
        <v>3670.3319999999999</v>
      </c>
      <c r="AL63" s="71">
        <f t="shared" si="173"/>
        <v>3148.2040000000002</v>
      </c>
      <c r="AM63" s="71">
        <f t="shared" si="173"/>
        <v>2766.2440000000001</v>
      </c>
      <c r="AN63" s="71">
        <f t="shared" si="173"/>
        <v>3851.7159999999999</v>
      </c>
      <c r="AO63" s="71">
        <f t="shared" si="173"/>
        <v>4452.9880000000003</v>
      </c>
      <c r="AP63" s="71">
        <f t="shared" si="173"/>
        <v>4711.0789999999997</v>
      </c>
      <c r="AQ63" s="71">
        <f t="shared" si="173"/>
        <v>5229.0820000000003</v>
      </c>
      <c r="AR63" s="71">
        <f t="shared" si="173"/>
        <v>5304.8040000000001</v>
      </c>
      <c r="AS63" s="71">
        <f t="shared" si="173"/>
        <v>5202.2359999999999</v>
      </c>
      <c r="AT63" s="71">
        <f>AT59</f>
        <v>5002.9870000000001</v>
      </c>
      <c r="AU63" s="71">
        <f>AU59</f>
        <v>4111.1809999999996</v>
      </c>
      <c r="AV63" s="71">
        <f>AV59</f>
        <v>4348.9679999999998</v>
      </c>
      <c r="AW63" s="71">
        <f>AW59</f>
        <v>4103.3090000000002</v>
      </c>
      <c r="AX63" s="71">
        <f>AX59</f>
        <v>4997.0479999999998</v>
      </c>
      <c r="AY63" s="122">
        <f t="shared" ref="AY63:BC63" si="174">AY59</f>
        <v>4639.3488548190126</v>
      </c>
      <c r="AZ63" s="122">
        <f t="shared" si="174"/>
        <v>4970.6155440242801</v>
      </c>
      <c r="BA63" s="122">
        <f t="shared" si="174"/>
        <v>4828.9305519463051</v>
      </c>
      <c r="BB63" s="122">
        <f t="shared" si="174"/>
        <v>4839.6096436198704</v>
      </c>
      <c r="BC63" s="122">
        <f t="shared" si="174"/>
        <v>4783.4993668798015</v>
      </c>
      <c r="BD63" s="122">
        <f>BD59</f>
        <v>4780.5596228855466</v>
      </c>
      <c r="BE63" s="122">
        <f>BE59</f>
        <v>4894.5430373354611</v>
      </c>
      <c r="BF63" s="122">
        <f t="shared" ref="BF63:BR63" si="175">BF59</f>
        <v>5088.0892843465372</v>
      </c>
      <c r="BG63" s="122">
        <f t="shared" si="175"/>
        <v>5195.2604205499247</v>
      </c>
      <c r="BH63" s="122">
        <f t="shared" si="175"/>
        <v>5127.3367385189204</v>
      </c>
      <c r="BI63" s="122">
        <f t="shared" si="175"/>
        <v>5155.9004402030605</v>
      </c>
      <c r="BJ63" s="122">
        <f t="shared" si="175"/>
        <v>5300.7431038343411</v>
      </c>
      <c r="BK63" s="122">
        <f t="shared" si="175"/>
        <v>5364.1498740411871</v>
      </c>
      <c r="BL63" s="122">
        <f t="shared" si="175"/>
        <v>5433.0240946187523</v>
      </c>
      <c r="BM63" s="122">
        <f t="shared" si="175"/>
        <v>5432.5883215419271</v>
      </c>
      <c r="BN63" s="122">
        <f t="shared" si="175"/>
        <v>5552.7181692599324</v>
      </c>
      <c r="BO63" s="122">
        <f t="shared" si="175"/>
        <v>5563.7489801081683</v>
      </c>
      <c r="BP63" s="122">
        <f t="shared" si="175"/>
        <v>5666.3044821055046</v>
      </c>
      <c r="BQ63" s="122">
        <f t="shared" si="175"/>
        <v>9667.4366514849062</v>
      </c>
      <c r="BR63" s="122">
        <f t="shared" si="175"/>
        <v>15694.641048729893</v>
      </c>
      <c r="BS63" s="122"/>
      <c r="BT63" s="122"/>
      <c r="BU63" s="122"/>
    </row>
    <row r="64" spans="1:87">
      <c r="A64" t="s">
        <v>17</v>
      </c>
      <c r="B64" s="71">
        <f t="shared" ref="B64:S64" si="176">SUM(B86:B88)</f>
        <v>0.45500000000000002</v>
      </c>
      <c r="C64" s="71">
        <f t="shared" si="176"/>
        <v>1.018</v>
      </c>
      <c r="D64" s="71">
        <f t="shared" si="176"/>
        <v>0.57499999999999996</v>
      </c>
      <c r="E64" s="71">
        <f t="shared" si="176"/>
        <v>0.41700000000000004</v>
      </c>
      <c r="F64" s="71">
        <f t="shared" si="176"/>
        <v>0.13900000000000001</v>
      </c>
      <c r="G64" s="71">
        <f t="shared" si="176"/>
        <v>0.50700000000000001</v>
      </c>
      <c r="H64" s="71">
        <f t="shared" si="176"/>
        <v>0.246</v>
      </c>
      <c r="I64" s="71">
        <f t="shared" si="176"/>
        <v>9.5000000000000001E-2</v>
      </c>
      <c r="J64" s="71">
        <f t="shared" si="176"/>
        <v>0.51100000000000001</v>
      </c>
      <c r="K64" s="71">
        <f t="shared" si="176"/>
        <v>7.8E-2</v>
      </c>
      <c r="L64" s="71">
        <f t="shared" si="176"/>
        <v>5.8769999999999998</v>
      </c>
      <c r="M64" s="71">
        <f t="shared" si="176"/>
        <v>0.42899999999999999</v>
      </c>
      <c r="N64" s="71">
        <f t="shared" si="176"/>
        <v>0.77400000000000002</v>
      </c>
      <c r="O64" s="71">
        <f t="shared" si="176"/>
        <v>0.34899999999999998</v>
      </c>
      <c r="P64" s="71">
        <f t="shared" si="176"/>
        <v>0.20200000000000001</v>
      </c>
      <c r="Q64" s="71">
        <f t="shared" si="176"/>
        <v>1.472</v>
      </c>
      <c r="R64" s="71">
        <f t="shared" si="176"/>
        <v>3.347</v>
      </c>
      <c r="S64" s="71">
        <f t="shared" si="176"/>
        <v>2.7949999999999999</v>
      </c>
      <c r="T64" s="71">
        <f>SUM(T86:T88)</f>
        <v>1.3780304756999999</v>
      </c>
      <c r="U64" s="71">
        <f t="shared" ref="U64:BR64" si="177">SUM(U86:U88)</f>
        <v>0.75415394430000005</v>
      </c>
      <c r="V64" s="71">
        <f t="shared" si="177"/>
        <v>2.85478864875</v>
      </c>
      <c r="W64" s="71">
        <f t="shared" si="177"/>
        <v>3.7551562735500004</v>
      </c>
      <c r="X64" s="71">
        <f t="shared" si="177"/>
        <v>2.0125561187249996</v>
      </c>
      <c r="Y64" s="71">
        <f t="shared" si="177"/>
        <v>1.830005543475</v>
      </c>
      <c r="Z64" s="71">
        <f t="shared" si="177"/>
        <v>2.2786776150749999</v>
      </c>
      <c r="AA64" s="71">
        <f t="shared" si="177"/>
        <v>1.49819024835</v>
      </c>
      <c r="AB64" s="71">
        <f t="shared" si="177"/>
        <v>1.85466187845</v>
      </c>
      <c r="AC64" s="71">
        <f t="shared" si="177"/>
        <v>1.8058373747999998</v>
      </c>
      <c r="AD64" s="71">
        <f t="shared" si="177"/>
        <v>2.9693384457749996</v>
      </c>
      <c r="AE64" s="71">
        <f t="shared" si="177"/>
        <v>3.4845822281250003</v>
      </c>
      <c r="AF64" s="71">
        <f t="shared" si="177"/>
        <v>1.3202142637500001</v>
      </c>
      <c r="AG64" s="71">
        <f t="shared" si="177"/>
        <v>3.6697429183500003</v>
      </c>
      <c r="AH64" s="71">
        <f t="shared" si="177"/>
        <v>5.3060330508750004</v>
      </c>
      <c r="AI64" s="71">
        <f t="shared" si="177"/>
        <v>1.4864230784250003</v>
      </c>
      <c r="AJ64" s="71">
        <f t="shared" si="177"/>
        <v>2.913199321275</v>
      </c>
      <c r="AK64" s="71">
        <f t="shared" si="177"/>
        <v>3.5000145821249999</v>
      </c>
      <c r="AL64" s="71">
        <f t="shared" si="177"/>
        <v>10.710297759149999</v>
      </c>
      <c r="AM64" s="71">
        <f t="shared" si="177"/>
        <v>39.553702015275</v>
      </c>
      <c r="AN64" s="71">
        <f t="shared" si="177"/>
        <v>6.1184441315249991</v>
      </c>
      <c r="AO64" s="71">
        <f t="shared" si="177"/>
        <v>10.747402334775</v>
      </c>
      <c r="AP64" s="71">
        <f t="shared" si="177"/>
        <v>17.097776637525001</v>
      </c>
      <c r="AQ64" s="71">
        <f t="shared" si="177"/>
        <v>13.675616472000002</v>
      </c>
      <c r="AR64" s="71">
        <f t="shared" si="177"/>
        <v>9.2845491200000012</v>
      </c>
      <c r="AS64" s="71">
        <f t="shared" si="177"/>
        <v>6.7482263520000005</v>
      </c>
      <c r="AT64" s="71">
        <f>CB80</f>
        <v>5.5510000000000002</v>
      </c>
      <c r="AU64" s="71">
        <f t="shared" ref="AU64:AV64" si="178">CC80</f>
        <v>5.9850000000000003</v>
      </c>
      <c r="AV64" s="71">
        <f t="shared" si="178"/>
        <v>5.798</v>
      </c>
      <c r="AW64" s="71">
        <f t="shared" si="177"/>
        <v>16.8858371396</v>
      </c>
      <c r="AX64" s="122">
        <f t="shared" si="177"/>
        <v>-18.999932737499996</v>
      </c>
      <c r="AY64" s="122">
        <f t="shared" si="177"/>
        <v>6.6076578839446167</v>
      </c>
      <c r="AZ64" s="122">
        <f t="shared" si="177"/>
        <v>6.4835561719174883</v>
      </c>
      <c r="BA64" s="122">
        <f t="shared" si="177"/>
        <v>7.8227587000648606</v>
      </c>
      <c r="BB64" s="122">
        <f t="shared" si="177"/>
        <v>3.5526803771949886</v>
      </c>
      <c r="BC64" s="122">
        <f t="shared" si="177"/>
        <v>4.1763018451036036</v>
      </c>
      <c r="BD64" s="122">
        <f t="shared" si="177"/>
        <v>4.0940525486297688</v>
      </c>
      <c r="BE64" s="122">
        <f t="shared" si="177"/>
        <v>4.3820364571975192</v>
      </c>
      <c r="BF64" s="122">
        <f t="shared" si="177"/>
        <v>1.366680098905487</v>
      </c>
      <c r="BG64" s="122">
        <f t="shared" si="177"/>
        <v>5.7285909956451118</v>
      </c>
      <c r="BH64" s="122">
        <f t="shared" si="177"/>
        <v>5.2258699285821422</v>
      </c>
      <c r="BI64" s="122">
        <f t="shared" si="177"/>
        <v>4.8055659856381432</v>
      </c>
      <c r="BJ64" s="122">
        <f t="shared" si="177"/>
        <v>3.5143502654062742</v>
      </c>
      <c r="BK64" s="122">
        <f t="shared" si="177"/>
        <v>3.9495323890962997</v>
      </c>
      <c r="BL64" s="122">
        <f t="shared" si="177"/>
        <v>4.1594460057920042</v>
      </c>
      <c r="BM64" s="122">
        <f t="shared" si="177"/>
        <v>4.3017486931936801</v>
      </c>
      <c r="BN64" s="122">
        <f t="shared" si="177"/>
        <v>4.1282114548354301</v>
      </c>
      <c r="BO64" s="122">
        <f t="shared" si="177"/>
        <v>4.6447819128735945</v>
      </c>
      <c r="BP64" s="122">
        <f t="shared" si="177"/>
        <v>4.3309529149029764</v>
      </c>
      <c r="BQ64" s="122">
        <f t="shared" si="177"/>
        <v>4.1461286678252849</v>
      </c>
      <c r="BR64" s="122">
        <f t="shared" si="177"/>
        <v>4.010657761664735</v>
      </c>
      <c r="BS64" s="122"/>
      <c r="BT64" s="122"/>
      <c r="BU64" s="122"/>
      <c r="BX64" s="42"/>
    </row>
    <row r="65" spans="1:86">
      <c r="A65" t="s">
        <v>175</v>
      </c>
      <c r="B65" s="71">
        <f t="shared" ref="B65:S65" si="179">SUM(B63:B64)</f>
        <v>1869.28</v>
      </c>
      <c r="C65" s="71">
        <f t="shared" si="179"/>
        <v>2371.049</v>
      </c>
      <c r="D65" s="71">
        <f t="shared" si="179"/>
        <v>2861.7129999999997</v>
      </c>
      <c r="E65" s="71">
        <f t="shared" si="179"/>
        <v>3287.6309999999999</v>
      </c>
      <c r="F65" s="71">
        <f t="shared" si="179"/>
        <v>3644.4120000000003</v>
      </c>
      <c r="G65" s="71">
        <f t="shared" si="179"/>
        <v>2773.962</v>
      </c>
      <c r="H65" s="71">
        <f t="shared" si="179"/>
        <v>3880.3620000000001</v>
      </c>
      <c r="I65" s="71">
        <f t="shared" si="179"/>
        <v>4923.9790000000003</v>
      </c>
      <c r="J65" s="71">
        <f t="shared" si="179"/>
        <v>2145.5859999999998</v>
      </c>
      <c r="K65" s="71">
        <f t="shared" si="179"/>
        <v>2835.6019999999999</v>
      </c>
      <c r="L65" s="71">
        <f t="shared" si="179"/>
        <v>4995.9140000000007</v>
      </c>
      <c r="M65" s="71">
        <f t="shared" si="179"/>
        <v>6332.67</v>
      </c>
      <c r="N65" s="71">
        <f t="shared" si="179"/>
        <v>5839.991</v>
      </c>
      <c r="O65" s="71">
        <f t="shared" si="179"/>
        <v>3419.6510000000003</v>
      </c>
      <c r="P65" s="71">
        <f t="shared" si="179"/>
        <v>2843.4100000000003</v>
      </c>
      <c r="Q65" s="71">
        <f t="shared" si="179"/>
        <v>2993.4290000000001</v>
      </c>
      <c r="R65" s="71">
        <f t="shared" si="179"/>
        <v>2741.8980000000001</v>
      </c>
      <c r="S65" s="71">
        <f t="shared" si="179"/>
        <v>3712.2380000000003</v>
      </c>
      <c r="T65" s="71">
        <f>SUM(T63:T64)</f>
        <v>2361.2590304757</v>
      </c>
      <c r="U65" s="71">
        <f t="shared" ref="U65:BR65" si="180">SUM(U63:U64)</f>
        <v>3415.6501539443002</v>
      </c>
      <c r="V65" s="71">
        <f t="shared" si="180"/>
        <v>1720.74878864875</v>
      </c>
      <c r="W65" s="71">
        <f t="shared" si="180"/>
        <v>2500.30515627355</v>
      </c>
      <c r="X65" s="71">
        <f t="shared" si="180"/>
        <v>3041.7695561187252</v>
      </c>
      <c r="Y65" s="71">
        <f t="shared" si="180"/>
        <v>3618.0550055434751</v>
      </c>
      <c r="Z65" s="71">
        <f t="shared" si="180"/>
        <v>3588.2166776150752</v>
      </c>
      <c r="AA65" s="71">
        <f t="shared" si="180"/>
        <v>3925.4561902483501</v>
      </c>
      <c r="AB65" s="71">
        <f t="shared" si="180"/>
        <v>3598.7446618784497</v>
      </c>
      <c r="AC65" s="71">
        <f t="shared" si="180"/>
        <v>2986.7238373748</v>
      </c>
      <c r="AD65" s="71">
        <f t="shared" si="180"/>
        <v>2973.1093384457749</v>
      </c>
      <c r="AE65" s="71">
        <f t="shared" si="180"/>
        <v>4324.2975822281251</v>
      </c>
      <c r="AF65" s="71">
        <f t="shared" si="180"/>
        <v>4363.0192142637497</v>
      </c>
      <c r="AG65" s="71">
        <f t="shared" si="180"/>
        <v>3537.1127429183502</v>
      </c>
      <c r="AH65" s="71">
        <f t="shared" si="180"/>
        <v>4033.323033050875</v>
      </c>
      <c r="AI65" s="71">
        <f t="shared" si="180"/>
        <v>4262.9134230784248</v>
      </c>
      <c r="AJ65" s="71">
        <f t="shared" si="180"/>
        <v>4312.9841993212749</v>
      </c>
      <c r="AK65" s="71">
        <f t="shared" si="180"/>
        <v>3673.8320145821249</v>
      </c>
      <c r="AL65" s="71">
        <f t="shared" si="180"/>
        <v>3158.91429775915</v>
      </c>
      <c r="AM65" s="71">
        <f t="shared" si="180"/>
        <v>2805.7977020152753</v>
      </c>
      <c r="AN65" s="71">
        <f t="shared" si="180"/>
        <v>3857.8344441315248</v>
      </c>
      <c r="AO65" s="71">
        <f t="shared" si="180"/>
        <v>4463.7354023347752</v>
      </c>
      <c r="AP65" s="71">
        <f t="shared" si="180"/>
        <v>4728.1767766375251</v>
      </c>
      <c r="AQ65" s="71">
        <f t="shared" si="180"/>
        <v>5242.7576164720003</v>
      </c>
      <c r="AR65" s="71">
        <f t="shared" si="180"/>
        <v>5314.0885491199997</v>
      </c>
      <c r="AS65" s="71">
        <f t="shared" si="180"/>
        <v>5208.9842263519995</v>
      </c>
      <c r="AT65" s="71">
        <f t="shared" si="180"/>
        <v>5008.5380000000005</v>
      </c>
      <c r="AU65" s="71">
        <f t="shared" si="180"/>
        <v>4117.1659999999993</v>
      </c>
      <c r="AV65" s="71">
        <f t="shared" si="180"/>
        <v>4354.7659999999996</v>
      </c>
      <c r="AW65" s="71">
        <f t="shared" si="180"/>
        <v>4120.1948371396002</v>
      </c>
      <c r="AX65" s="122">
        <f t="shared" si="180"/>
        <v>4978.0480672624999</v>
      </c>
      <c r="AY65" s="122">
        <f t="shared" si="180"/>
        <v>4645.9565127029573</v>
      </c>
      <c r="AZ65" s="122">
        <f t="shared" si="180"/>
        <v>4977.0991001961975</v>
      </c>
      <c r="BA65" s="122">
        <f t="shared" si="180"/>
        <v>4836.7533106463698</v>
      </c>
      <c r="BB65" s="122">
        <f t="shared" si="180"/>
        <v>4843.1623239970659</v>
      </c>
      <c r="BC65" s="122">
        <f t="shared" si="180"/>
        <v>4787.6756687249053</v>
      </c>
      <c r="BD65" s="122">
        <f t="shared" si="180"/>
        <v>4784.653675434176</v>
      </c>
      <c r="BE65" s="122">
        <f t="shared" si="180"/>
        <v>4898.9250737926586</v>
      </c>
      <c r="BF65" s="122">
        <f t="shared" si="180"/>
        <v>5089.455964445443</v>
      </c>
      <c r="BG65" s="122">
        <f t="shared" si="180"/>
        <v>5200.9890115455701</v>
      </c>
      <c r="BH65" s="122">
        <f t="shared" si="180"/>
        <v>5132.5626084475025</v>
      </c>
      <c r="BI65" s="122">
        <f t="shared" si="180"/>
        <v>5160.7060061886987</v>
      </c>
      <c r="BJ65" s="122">
        <f t="shared" si="180"/>
        <v>5304.2574540997475</v>
      </c>
      <c r="BK65" s="122">
        <f t="shared" si="180"/>
        <v>5368.0994064302831</v>
      </c>
      <c r="BL65" s="122">
        <f t="shared" si="180"/>
        <v>5437.1835406245445</v>
      </c>
      <c r="BM65" s="122">
        <f t="shared" si="180"/>
        <v>5436.8900702351211</v>
      </c>
      <c r="BN65" s="122">
        <f t="shared" si="180"/>
        <v>5556.8463807147682</v>
      </c>
      <c r="BO65" s="122">
        <f t="shared" si="180"/>
        <v>5568.3937620210418</v>
      </c>
      <c r="BP65" s="122">
        <f t="shared" si="180"/>
        <v>5670.6354350204074</v>
      </c>
      <c r="BQ65" s="122">
        <f t="shared" si="180"/>
        <v>9671.5827801527321</v>
      </c>
      <c r="BR65" s="122">
        <f t="shared" si="180"/>
        <v>15698.651706491557</v>
      </c>
      <c r="BS65" s="122"/>
      <c r="BT65" s="122"/>
      <c r="BU65" s="122"/>
    </row>
    <row r="66" spans="1:86">
      <c r="A66" s="170" t="s">
        <v>176</v>
      </c>
      <c r="B66" s="176"/>
      <c r="C66" s="176"/>
      <c r="D66" s="176"/>
      <c r="E66" s="176"/>
      <c r="F66" s="176"/>
      <c r="G66" s="176"/>
      <c r="H66" s="176"/>
      <c r="I66" s="176"/>
      <c r="J66" s="176"/>
      <c r="K66" s="176"/>
      <c r="L66" s="176"/>
      <c r="M66" s="176"/>
      <c r="N66" s="176"/>
      <c r="O66" s="176"/>
      <c r="P66" s="176"/>
      <c r="Q66" s="176"/>
      <c r="R66" s="176"/>
      <c r="S66" s="176"/>
      <c r="T66" s="176"/>
      <c r="U66" s="176"/>
      <c r="V66" s="176"/>
      <c r="W66" s="176"/>
      <c r="X66" s="176"/>
      <c r="Y66" s="176"/>
      <c r="Z66" s="176"/>
      <c r="AA66" s="176"/>
      <c r="AB66" s="176"/>
      <c r="AC66" s="176"/>
      <c r="AD66" s="176"/>
      <c r="AE66" s="176"/>
      <c r="AF66" s="176"/>
      <c r="AG66" s="176"/>
      <c r="AH66" s="176"/>
      <c r="AI66" s="176"/>
      <c r="AJ66" s="176"/>
      <c r="AK66" s="176"/>
      <c r="AL66" s="176"/>
      <c r="AM66" s="176"/>
      <c r="AN66" s="176"/>
      <c r="AO66" s="176"/>
      <c r="AP66" s="176"/>
      <c r="AQ66" s="176"/>
      <c r="AR66" s="176"/>
      <c r="AS66" s="176"/>
      <c r="AT66" s="176"/>
      <c r="AU66" s="176"/>
      <c r="AV66" s="176"/>
      <c r="AW66" s="176"/>
      <c r="AX66" s="176"/>
      <c r="AY66" s="176"/>
      <c r="AZ66" s="176"/>
      <c r="BA66" s="176"/>
      <c r="BB66" s="176"/>
      <c r="BC66" s="176"/>
      <c r="BD66" s="176"/>
      <c r="BE66" s="176"/>
      <c r="BF66" s="176"/>
      <c r="BG66" s="176"/>
      <c r="BH66" s="176"/>
      <c r="BI66" s="176"/>
      <c r="BJ66" s="176"/>
      <c r="BK66" s="176"/>
      <c r="BL66" s="176"/>
      <c r="BM66" s="176"/>
      <c r="BN66" s="176"/>
      <c r="BO66" s="176"/>
      <c r="BP66" s="176"/>
      <c r="BQ66" s="176"/>
      <c r="BR66" s="176"/>
      <c r="BS66" s="71"/>
      <c r="BT66" s="71"/>
      <c r="BU66" s="71"/>
    </row>
    <row r="67" spans="1:86">
      <c r="A67" t="s">
        <v>20</v>
      </c>
      <c r="B67" s="71">
        <f t="shared" ref="B67:S67" si="181">B70-B69-B68</f>
        <v>681.23699999999985</v>
      </c>
      <c r="C67" s="71">
        <f t="shared" si="181"/>
        <v>726.61200000000008</v>
      </c>
      <c r="D67" s="71">
        <f t="shared" si="181"/>
        <v>704.47999999999956</v>
      </c>
      <c r="E67" s="71">
        <f t="shared" si="181"/>
        <v>748.70499999999981</v>
      </c>
      <c r="F67" s="71">
        <f t="shared" si="181"/>
        <v>843.27800000000025</v>
      </c>
      <c r="G67" s="71">
        <f t="shared" si="181"/>
        <v>761.15000000000009</v>
      </c>
      <c r="H67" s="71">
        <f t="shared" si="181"/>
        <v>738.74200000000019</v>
      </c>
      <c r="I67" s="71">
        <f t="shared" si="181"/>
        <v>780.75300000000038</v>
      </c>
      <c r="J67" s="71">
        <f t="shared" si="181"/>
        <v>527.65499999999986</v>
      </c>
      <c r="K67" s="71">
        <f t="shared" si="181"/>
        <v>602.93999999999983</v>
      </c>
      <c r="L67" s="71">
        <f t="shared" si="181"/>
        <v>498.99400000000071</v>
      </c>
      <c r="M67" s="71">
        <f t="shared" si="181"/>
        <v>760.81199999999967</v>
      </c>
      <c r="N67" s="71">
        <f t="shared" si="181"/>
        <v>843.36799999999982</v>
      </c>
      <c r="O67" s="71">
        <f t="shared" si="181"/>
        <v>684.5930000000003</v>
      </c>
      <c r="P67" s="71">
        <f t="shared" si="181"/>
        <v>627.1350000000001</v>
      </c>
      <c r="Q67" s="71">
        <f t="shared" si="181"/>
        <v>679.09000000000015</v>
      </c>
      <c r="R67" s="71">
        <f t="shared" si="181"/>
        <v>816.01432248542517</v>
      </c>
      <c r="S67" s="71">
        <f t="shared" si="181"/>
        <v>872.13016591564997</v>
      </c>
      <c r="T67" s="71">
        <f>T70-T69-T68</f>
        <v>789.93928042677487</v>
      </c>
      <c r="U67" s="71">
        <f t="shared" ref="U67:AS67" si="182">U70-U69-U68</f>
        <v>845.93542532277525</v>
      </c>
      <c r="V67" s="71">
        <f t="shared" si="182"/>
        <v>526.28391011662507</v>
      </c>
      <c r="W67" s="71">
        <f t="shared" si="182"/>
        <v>809.42135240409982</v>
      </c>
      <c r="X67" s="71">
        <f t="shared" si="182"/>
        <v>852.31536386598373</v>
      </c>
      <c r="Y67" s="71">
        <f t="shared" si="182"/>
        <v>789.36128634157058</v>
      </c>
      <c r="Z67" s="71">
        <f t="shared" si="182"/>
        <v>887.78802936848251</v>
      </c>
      <c r="AA67" s="71">
        <f t="shared" si="182"/>
        <v>947.04968894924593</v>
      </c>
      <c r="AB67" s="71">
        <f t="shared" si="182"/>
        <v>953.68039221560196</v>
      </c>
      <c r="AC67" s="71">
        <f t="shared" si="182"/>
        <v>874.03342034361299</v>
      </c>
      <c r="AD67" s="71">
        <f t="shared" si="182"/>
        <v>888.80792044400164</v>
      </c>
      <c r="AE67" s="71">
        <f t="shared" si="182"/>
        <v>1042.7646190520613</v>
      </c>
      <c r="AF67" s="71">
        <f t="shared" si="182"/>
        <v>962.86996266755523</v>
      </c>
      <c r="AG67" s="71">
        <f t="shared" si="182"/>
        <v>745.84344716526232</v>
      </c>
      <c r="AH67" s="71">
        <f t="shared" si="182"/>
        <v>667.80224098630561</v>
      </c>
      <c r="AI67" s="71">
        <f t="shared" si="182"/>
        <v>683.27902347949066</v>
      </c>
      <c r="AJ67" s="71">
        <f t="shared" si="182"/>
        <v>496.13154084662438</v>
      </c>
      <c r="AK67" s="71">
        <f t="shared" si="182"/>
        <v>451.28728165017492</v>
      </c>
      <c r="AL67" s="71">
        <f t="shared" si="182"/>
        <v>326.60590102917513</v>
      </c>
      <c r="AM67" s="71">
        <f t="shared" si="182"/>
        <v>246.90296221825042</v>
      </c>
      <c r="AN67" s="71">
        <f t="shared" si="182"/>
        <v>385.76796847564992</v>
      </c>
      <c r="AO67" s="71">
        <f t="shared" si="182"/>
        <v>520.25234876842546</v>
      </c>
      <c r="AP67" s="71">
        <f t="shared" si="182"/>
        <v>588.0569128833713</v>
      </c>
      <c r="AQ67" s="71">
        <f t="shared" si="182"/>
        <v>685.29727474057745</v>
      </c>
      <c r="AR67" s="71">
        <f t="shared" si="182"/>
        <v>603.06496817070433</v>
      </c>
      <c r="AS67" s="71">
        <f t="shared" si="182"/>
        <v>910.3369715932547</v>
      </c>
      <c r="AT67" s="71">
        <f>AT70-AT69-AT68</f>
        <v>956.24600000000055</v>
      </c>
      <c r="AU67" s="71">
        <f>AU70-AU69-AU68</f>
        <v>616.63499999999954</v>
      </c>
      <c r="AV67" s="71">
        <f>AV70-AV69-AV68</f>
        <v>781.69399999999928</v>
      </c>
      <c r="AW67" s="71">
        <f>AW70-AW69-AW68</f>
        <v>733.05596545120011</v>
      </c>
      <c r="AX67" s="71">
        <f>AX70-AX69-AX68</f>
        <v>823.82125598249968</v>
      </c>
      <c r="AY67" s="122">
        <f t="shared" ref="AY67:BC67" si="183">AY112</f>
        <v>913.70325096985562</v>
      </c>
      <c r="AZ67" s="122">
        <f t="shared" si="183"/>
        <v>798.15467014276055</v>
      </c>
      <c r="BA67" s="122">
        <f t="shared" si="183"/>
        <v>796.18579542513089</v>
      </c>
      <c r="BB67" s="122">
        <f t="shared" si="183"/>
        <v>834.45750697731546</v>
      </c>
      <c r="BC67" s="122">
        <f t="shared" si="183"/>
        <v>840.05046357130595</v>
      </c>
      <c r="BD67" s="122">
        <f>BD112</f>
        <v>856.2343575394525</v>
      </c>
      <c r="BE67" s="122">
        <f>BE112</f>
        <v>862.16142101780315</v>
      </c>
      <c r="BF67" s="122">
        <f t="shared" ref="BF67:BR67" si="184">BF112</f>
        <v>852.98322173903034</v>
      </c>
      <c r="BG67" s="122">
        <f t="shared" si="184"/>
        <v>880.06082868298472</v>
      </c>
      <c r="BH67" s="122">
        <f t="shared" si="184"/>
        <v>891.63626387743079</v>
      </c>
      <c r="BI67" s="122">
        <f t="shared" si="184"/>
        <v>890.8200607271383</v>
      </c>
      <c r="BJ67" s="122">
        <f t="shared" si="184"/>
        <v>905.39697049781353</v>
      </c>
      <c r="BK67" s="122">
        <f t="shared" si="184"/>
        <v>932.01831786751427</v>
      </c>
      <c r="BL67" s="122">
        <f t="shared" si="184"/>
        <v>958.91872247419087</v>
      </c>
      <c r="BM67" s="122">
        <f t="shared" si="184"/>
        <v>988.99614102261148</v>
      </c>
      <c r="BN67" s="122">
        <f t="shared" si="184"/>
        <v>989.24482555890791</v>
      </c>
      <c r="BO67" s="122">
        <f t="shared" si="184"/>
        <v>1024.2322973194023</v>
      </c>
      <c r="BP67" s="122">
        <f t="shared" si="184"/>
        <v>1059.4471103744918</v>
      </c>
      <c r="BQ67" s="122">
        <f t="shared" si="184"/>
        <v>1094.4857101841371</v>
      </c>
      <c r="BR67" s="122">
        <f t="shared" si="184"/>
        <v>1094.5570464081411</v>
      </c>
      <c r="BS67" s="122"/>
      <c r="BT67" s="122">
        <f>5385.5*AX54-224.06</f>
        <v>838.25881318234315</v>
      </c>
      <c r="BU67" s="122" t="s">
        <v>177</v>
      </c>
      <c r="BX67" s="42"/>
      <c r="BY67" t="s">
        <v>20</v>
      </c>
      <c r="BZ67" s="71">
        <v>600.03099999999995</v>
      </c>
      <c r="CA67" s="71">
        <v>909.83399999999995</v>
      </c>
      <c r="CB67" s="71">
        <v>954.74</v>
      </c>
      <c r="CC67" s="71">
        <v>615.73699999999997</v>
      </c>
      <c r="CE67" s="42">
        <f t="shared" ref="CE67:CH68" si="185">BZ67-AR67</f>
        <v>-3.0339681707043837</v>
      </c>
      <c r="CF67" s="42">
        <f t="shared" si="185"/>
        <v>-0.50297159325475604</v>
      </c>
      <c r="CG67" s="42">
        <f t="shared" si="185"/>
        <v>-1.5060000000005402</v>
      </c>
      <c r="CH67" s="42">
        <f t="shared" si="185"/>
        <v>-0.89799999999956981</v>
      </c>
    </row>
    <row r="68" spans="1:86">
      <c r="A68" t="s">
        <v>21</v>
      </c>
      <c r="B68" s="71">
        <f t="shared" ref="B68:S68" si="186">B165</f>
        <v>136.5</v>
      </c>
      <c r="C68" s="71">
        <f t="shared" si="186"/>
        <v>146</v>
      </c>
      <c r="D68" s="71">
        <f t="shared" si="186"/>
        <v>156.19999999999999</v>
      </c>
      <c r="E68" s="71">
        <f t="shared" si="186"/>
        <v>153.1</v>
      </c>
      <c r="F68" s="71">
        <f t="shared" si="186"/>
        <v>172.1</v>
      </c>
      <c r="G68" s="71">
        <f t="shared" si="186"/>
        <v>177.4</v>
      </c>
      <c r="H68" s="71">
        <f t="shared" si="186"/>
        <v>193.4</v>
      </c>
      <c r="I68" s="71">
        <f t="shared" si="186"/>
        <v>226.8</v>
      </c>
      <c r="J68" s="71">
        <f t="shared" si="186"/>
        <v>237.9</v>
      </c>
      <c r="K68" s="71">
        <f t="shared" si="186"/>
        <v>292.60000000000002</v>
      </c>
      <c r="L68" s="71">
        <f t="shared" si="186"/>
        <v>306.5</v>
      </c>
      <c r="M68" s="71">
        <f t="shared" si="186"/>
        <v>324.834</v>
      </c>
      <c r="N68" s="71">
        <f t="shared" si="186"/>
        <v>331.09199999999998</v>
      </c>
      <c r="O68" s="71">
        <f t="shared" si="186"/>
        <v>341.19200000000001</v>
      </c>
      <c r="P68" s="71">
        <f t="shared" si="186"/>
        <v>369.18600000000004</v>
      </c>
      <c r="Q68" s="71">
        <f t="shared" si="186"/>
        <v>373.67599999999999</v>
      </c>
      <c r="R68" s="71">
        <f t="shared" si="186"/>
        <v>396.30100000000004</v>
      </c>
      <c r="S68" s="71">
        <f t="shared" si="186"/>
        <v>406.91399999999999</v>
      </c>
      <c r="T68" s="71">
        <f>T165</f>
        <v>428.73400000000004</v>
      </c>
      <c r="U68" s="71">
        <f t="shared" ref="U68:AS68" si="187">U165</f>
        <v>441.82500000000005</v>
      </c>
      <c r="V68" s="71">
        <f t="shared" si="187"/>
        <v>372.73399999999998</v>
      </c>
      <c r="W68" s="71">
        <f t="shared" si="187"/>
        <v>454.99200000000008</v>
      </c>
      <c r="X68" s="71">
        <f t="shared" si="187"/>
        <v>485.27399852944137</v>
      </c>
      <c r="Y68" s="71">
        <f t="shared" si="187"/>
        <v>470.17719757975448</v>
      </c>
      <c r="Z68" s="71">
        <f t="shared" si="187"/>
        <v>497.57890804854293</v>
      </c>
      <c r="AA68" s="71">
        <f t="shared" si="187"/>
        <v>515.1016385946042</v>
      </c>
      <c r="AB68" s="71">
        <f t="shared" si="187"/>
        <v>537.0153702961228</v>
      </c>
      <c r="AC68" s="71">
        <f t="shared" si="187"/>
        <v>615.15900229106205</v>
      </c>
      <c r="AD68" s="71">
        <f t="shared" si="187"/>
        <v>666.72828949712334</v>
      </c>
      <c r="AE68" s="71">
        <f t="shared" si="187"/>
        <v>716.01580456471345</v>
      </c>
      <c r="AF68" s="71">
        <f t="shared" si="187"/>
        <v>813.12437631934426</v>
      </c>
      <c r="AG68" s="71">
        <f t="shared" si="187"/>
        <v>966.45496573001299</v>
      </c>
      <c r="AH68" s="71">
        <f t="shared" si="187"/>
        <v>1222.6607573436443</v>
      </c>
      <c r="AI68" s="71">
        <f t="shared" si="187"/>
        <v>1370.0935133585845</v>
      </c>
      <c r="AJ68" s="71">
        <f t="shared" si="187"/>
        <v>1567.085</v>
      </c>
      <c r="AK68" s="71">
        <f t="shared" si="187"/>
        <v>1628.9360000000001</v>
      </c>
      <c r="AL68" s="71">
        <f t="shared" si="187"/>
        <v>1552.386</v>
      </c>
      <c r="AM68" s="71">
        <f t="shared" si="187"/>
        <v>1575.3979999999999</v>
      </c>
      <c r="AN68" s="71">
        <f t="shared" si="187"/>
        <v>1695.6869999999999</v>
      </c>
      <c r="AO68" s="71">
        <f t="shared" si="187"/>
        <v>1686.5249999999999</v>
      </c>
      <c r="AP68" s="71">
        <f t="shared" si="187"/>
        <v>1709.4969999999998</v>
      </c>
      <c r="AQ68" s="71">
        <f t="shared" si="187"/>
        <v>1742.5920000000001</v>
      </c>
      <c r="AR68" s="71">
        <f t="shared" si="187"/>
        <v>1790.8100000000002</v>
      </c>
      <c r="AS68" s="71">
        <f t="shared" si="187"/>
        <v>1727.597</v>
      </c>
      <c r="AT68" s="71">
        <f>AT165</f>
        <v>1582.4479999999999</v>
      </c>
      <c r="AU68" s="173">
        <f>AU165+(BT161-AU161)</f>
        <v>1671.2090000000001</v>
      </c>
      <c r="AV68" s="71">
        <f>AV165</f>
        <v>1669.3459999999998</v>
      </c>
      <c r="AW68" s="71">
        <f>AW165</f>
        <v>1678.7070000000001</v>
      </c>
      <c r="AX68" s="71">
        <f>AX165</f>
        <v>1762.5839999999998</v>
      </c>
      <c r="AY68" s="122">
        <f t="shared" ref="AY68:BC68" si="188">AY165</f>
        <v>1595.888216389231</v>
      </c>
      <c r="AZ68" s="122">
        <f t="shared" si="188"/>
        <v>1619.405896537251</v>
      </c>
      <c r="BA68" s="122">
        <f t="shared" si="188"/>
        <v>1660.6060456115465</v>
      </c>
      <c r="BB68" s="122">
        <f t="shared" si="188"/>
        <v>1690.1763977944338</v>
      </c>
      <c r="BC68" s="122">
        <f t="shared" si="188"/>
        <v>1721.8529838790121</v>
      </c>
      <c r="BD68" s="122">
        <f>BD165</f>
        <v>1748.276407058755</v>
      </c>
      <c r="BE68" s="122">
        <f>BE165</f>
        <v>1755.4820836661986</v>
      </c>
      <c r="BF68" s="122">
        <f t="shared" ref="BF68:BR68" si="189">BF165</f>
        <v>1789.3867147752173</v>
      </c>
      <c r="BG68" s="122">
        <f t="shared" si="189"/>
        <v>1823.4908415130296</v>
      </c>
      <c r="BH68" s="122">
        <f t="shared" si="189"/>
        <v>1854.8954933505102</v>
      </c>
      <c r="BI68" s="122">
        <f t="shared" si="189"/>
        <v>1885.5248600323198</v>
      </c>
      <c r="BJ68" s="122">
        <f t="shared" si="189"/>
        <v>1921.7258473345046</v>
      </c>
      <c r="BK68" s="122">
        <f t="shared" si="189"/>
        <v>1930.3347395530118</v>
      </c>
      <c r="BL68" s="122">
        <f t="shared" si="189"/>
        <v>1962.3788654921427</v>
      </c>
      <c r="BM68" s="122">
        <f t="shared" si="189"/>
        <v>1996.8432335127657</v>
      </c>
      <c r="BN68" s="122">
        <f t="shared" si="189"/>
        <v>2027.0003987087341</v>
      </c>
      <c r="BO68" s="122">
        <f t="shared" si="189"/>
        <v>1933.7836036232131</v>
      </c>
      <c r="BP68" s="122">
        <f t="shared" si="189"/>
        <v>-2075.0948534520826</v>
      </c>
      <c r="BQ68" s="122">
        <f t="shared" si="189"/>
        <v>-4112.6806433193251</v>
      </c>
      <c r="BR68" s="122">
        <f t="shared" si="189"/>
        <v>-1428.6120743175322</v>
      </c>
      <c r="BS68" s="122"/>
      <c r="BT68" s="122"/>
      <c r="BU68" s="122"/>
      <c r="BX68" s="42"/>
      <c r="BY68" t="s">
        <v>21</v>
      </c>
      <c r="BZ68" s="71">
        <v>1793.7650000000001</v>
      </c>
      <c r="CA68" s="71">
        <v>1728.096</v>
      </c>
      <c r="CB68" s="71">
        <v>1584.3679999999999</v>
      </c>
      <c r="CC68" s="71"/>
      <c r="CE68" s="42">
        <f t="shared" si="185"/>
        <v>2.9549999999999272</v>
      </c>
      <c r="CF68" s="42">
        <f t="shared" si="185"/>
        <v>0.49900000000002365</v>
      </c>
      <c r="CG68" s="42">
        <f t="shared" si="185"/>
        <v>1.9200000000000728</v>
      </c>
      <c r="CH68" s="42">
        <f t="shared" si="185"/>
        <v>-1671.2090000000001</v>
      </c>
    </row>
    <row r="69" spans="1:86">
      <c r="A69" t="s">
        <v>151</v>
      </c>
      <c r="B69" s="71">
        <f t="shared" ref="B69:S69" si="190">SUM(B102:B104)</f>
        <v>418.34300000000002</v>
      </c>
      <c r="C69" s="71">
        <f t="shared" si="190"/>
        <v>362.83699999999999</v>
      </c>
      <c r="D69" s="71">
        <f t="shared" si="190"/>
        <v>565.13300000000004</v>
      </c>
      <c r="E69" s="71">
        <f t="shared" si="190"/>
        <v>676.32600000000002</v>
      </c>
      <c r="F69" s="71">
        <f t="shared" si="190"/>
        <v>594.73400000000004</v>
      </c>
      <c r="G69" s="71">
        <f t="shared" si="190"/>
        <v>443.31200000000001</v>
      </c>
      <c r="H69" s="71">
        <f t="shared" si="190"/>
        <v>411.62</v>
      </c>
      <c r="I69" s="71">
        <f t="shared" si="190"/>
        <v>393.32600000000002</v>
      </c>
      <c r="J69" s="71">
        <f t="shared" si="190"/>
        <v>373.73099999999999</v>
      </c>
      <c r="K69" s="71">
        <f t="shared" si="190"/>
        <v>291.86199999999997</v>
      </c>
      <c r="L69" s="71">
        <f t="shared" si="190"/>
        <v>150.898</v>
      </c>
      <c r="M69" s="71">
        <f t="shared" si="190"/>
        <v>365.33100000000002</v>
      </c>
      <c r="N69" s="71">
        <f t="shared" si="190"/>
        <v>406.44499999999999</v>
      </c>
      <c r="O69" s="71">
        <f t="shared" si="190"/>
        <v>463.43799999999999</v>
      </c>
      <c r="P69" s="71">
        <f t="shared" si="190"/>
        <v>502.63200000000006</v>
      </c>
      <c r="Q69" s="71">
        <f t="shared" si="190"/>
        <v>419.41800000000001</v>
      </c>
      <c r="R69" s="71">
        <f t="shared" si="190"/>
        <v>429.271677514575</v>
      </c>
      <c r="S69" s="71">
        <f t="shared" si="190"/>
        <v>320.21283408434999</v>
      </c>
      <c r="T69" s="71">
        <f>SUM(T102:T104)</f>
        <v>292.44275004892501</v>
      </c>
      <c r="U69" s="71">
        <f t="shared" ref="U69:BR69" si="191">SUM(U102:U104)</f>
        <v>570.04972862152499</v>
      </c>
      <c r="V69" s="71">
        <f t="shared" si="191"/>
        <v>395.78887853212501</v>
      </c>
      <c r="W69" s="71">
        <f t="shared" si="191"/>
        <v>352.73080386945003</v>
      </c>
      <c r="X69" s="71">
        <f t="shared" si="191"/>
        <v>396.37719372330002</v>
      </c>
      <c r="Y69" s="71">
        <f t="shared" si="191"/>
        <v>571.53952162215</v>
      </c>
      <c r="Z69" s="71">
        <f t="shared" si="191"/>
        <v>485.30074019804999</v>
      </c>
      <c r="AA69" s="71">
        <f t="shared" si="191"/>
        <v>564.19686270450006</v>
      </c>
      <c r="AB69" s="71">
        <f t="shared" si="191"/>
        <v>511.62289936672505</v>
      </c>
      <c r="AC69" s="71">
        <f t="shared" si="191"/>
        <v>410.858414740125</v>
      </c>
      <c r="AD69" s="71">
        <f t="shared" si="191"/>
        <v>459.48212850465001</v>
      </c>
      <c r="AE69" s="71">
        <f t="shared" si="191"/>
        <v>451.54515861135002</v>
      </c>
      <c r="AF69" s="71">
        <f t="shared" si="191"/>
        <v>619.86387527685008</v>
      </c>
      <c r="AG69" s="71">
        <f t="shared" si="191"/>
        <v>521.16733002307501</v>
      </c>
      <c r="AH69" s="71">
        <f t="shared" si="191"/>
        <v>518.71003472092502</v>
      </c>
      <c r="AI69" s="71">
        <f t="shared" si="191"/>
        <v>536.22988624034997</v>
      </c>
      <c r="AJ69" s="71">
        <f t="shared" si="191"/>
        <v>541.98065847465</v>
      </c>
      <c r="AK69" s="71">
        <f t="shared" si="191"/>
        <v>465.96373293195001</v>
      </c>
      <c r="AL69" s="71">
        <f t="shared" si="191"/>
        <v>290.895396729975</v>
      </c>
      <c r="AM69" s="71">
        <f t="shared" si="191"/>
        <v>162.31173979702501</v>
      </c>
      <c r="AN69" s="71">
        <f t="shared" si="191"/>
        <v>544.47547565587502</v>
      </c>
      <c r="AO69" s="71">
        <f t="shared" si="191"/>
        <v>525.79405356635004</v>
      </c>
      <c r="AP69" s="71">
        <f t="shared" si="191"/>
        <v>693.56486375415398</v>
      </c>
      <c r="AQ69" s="71">
        <f t="shared" si="191"/>
        <v>521.5653417314229</v>
      </c>
      <c r="AR69" s="71">
        <f t="shared" si="191"/>
        <v>779.87858094929504</v>
      </c>
      <c r="AS69" s="71">
        <f t="shared" si="191"/>
        <v>350.30125475874502</v>
      </c>
      <c r="AT69" s="71">
        <f>CB96</f>
        <v>550.38199999999995</v>
      </c>
      <c r="AU69" s="71">
        <f t="shared" ref="AU69:AV69" si="192">CC96</f>
        <v>594.80999999999995</v>
      </c>
      <c r="AV69" s="71">
        <f t="shared" si="192"/>
        <v>526.83600000000001</v>
      </c>
      <c r="AW69" s="71">
        <f t="shared" si="191"/>
        <v>348.23087168840004</v>
      </c>
      <c r="AX69" s="71">
        <f t="shared" si="191"/>
        <v>628.24281128000007</v>
      </c>
      <c r="AY69" s="122">
        <f t="shared" si="191"/>
        <v>666.0210453438699</v>
      </c>
      <c r="AZ69" s="122">
        <f t="shared" si="191"/>
        <v>639.19453351618472</v>
      </c>
      <c r="BA69" s="122">
        <f t="shared" si="191"/>
        <v>550.39092422216572</v>
      </c>
      <c r="BB69" s="122">
        <f t="shared" si="191"/>
        <v>503.88332296635991</v>
      </c>
      <c r="BC69" s="122">
        <f t="shared" si="191"/>
        <v>514.11434548336513</v>
      </c>
      <c r="BD69" s="122">
        <f t="shared" si="191"/>
        <v>522.9296648942526</v>
      </c>
      <c r="BE69" s="122">
        <f t="shared" si="191"/>
        <v>511.40413222178699</v>
      </c>
      <c r="BF69" s="122">
        <f t="shared" si="191"/>
        <v>579.93192022987455</v>
      </c>
      <c r="BG69" s="122">
        <f t="shared" si="191"/>
        <v>629.49564776266197</v>
      </c>
      <c r="BH69" s="122">
        <f t="shared" si="191"/>
        <v>658.06584644890972</v>
      </c>
      <c r="BI69" s="122">
        <f t="shared" si="191"/>
        <v>683.36743271304726</v>
      </c>
      <c r="BJ69" s="122">
        <f t="shared" si="191"/>
        <v>707.16797592577382</v>
      </c>
      <c r="BK69" s="122">
        <f t="shared" si="191"/>
        <v>753.41439968781538</v>
      </c>
      <c r="BL69" s="122">
        <f t="shared" si="191"/>
        <v>790.19355783663207</v>
      </c>
      <c r="BM69" s="122">
        <f t="shared" si="191"/>
        <v>851.79358573643503</v>
      </c>
      <c r="BN69" s="122">
        <f t="shared" si="191"/>
        <v>913.27352863021531</v>
      </c>
      <c r="BO69" s="122">
        <f t="shared" si="191"/>
        <v>913.00730351279026</v>
      </c>
      <c r="BP69" s="122">
        <f t="shared" si="191"/>
        <v>912.69160177656158</v>
      </c>
      <c r="BQ69" s="122">
        <f t="shared" si="191"/>
        <v>973.29853035248107</v>
      </c>
      <c r="BR69" s="122">
        <f t="shared" si="191"/>
        <v>1034.393233574649</v>
      </c>
      <c r="BS69" s="122"/>
      <c r="BT69" s="122"/>
      <c r="BU69" s="122"/>
      <c r="BX69" s="42"/>
    </row>
    <row r="70" spans="1:86">
      <c r="A70" t="s">
        <v>178</v>
      </c>
      <c r="B70" s="71">
        <f t="shared" ref="B70:S70" si="193">B65-B71</f>
        <v>1236.08</v>
      </c>
      <c r="C70" s="71">
        <f t="shared" si="193"/>
        <v>1235.4490000000001</v>
      </c>
      <c r="D70" s="71">
        <f t="shared" si="193"/>
        <v>1425.8129999999996</v>
      </c>
      <c r="E70" s="71">
        <f t="shared" si="193"/>
        <v>1578.1309999999999</v>
      </c>
      <c r="F70" s="71">
        <f t="shared" si="193"/>
        <v>1610.1120000000003</v>
      </c>
      <c r="G70" s="71">
        <f t="shared" si="193"/>
        <v>1381.8620000000001</v>
      </c>
      <c r="H70" s="71">
        <f t="shared" si="193"/>
        <v>1343.7620000000002</v>
      </c>
      <c r="I70" s="71">
        <f t="shared" si="193"/>
        <v>1400.8790000000004</v>
      </c>
      <c r="J70" s="71">
        <f t="shared" si="193"/>
        <v>1139.2859999999998</v>
      </c>
      <c r="K70" s="71">
        <f t="shared" si="193"/>
        <v>1187.4019999999998</v>
      </c>
      <c r="L70" s="71">
        <f t="shared" si="193"/>
        <v>956.39200000000073</v>
      </c>
      <c r="M70" s="71">
        <f t="shared" si="193"/>
        <v>1450.9769999999999</v>
      </c>
      <c r="N70" s="71">
        <f t="shared" si="193"/>
        <v>1580.9049999999997</v>
      </c>
      <c r="O70" s="71">
        <f t="shared" si="193"/>
        <v>1489.2230000000002</v>
      </c>
      <c r="P70" s="71">
        <f t="shared" si="193"/>
        <v>1498.9530000000002</v>
      </c>
      <c r="Q70" s="71">
        <f t="shared" si="193"/>
        <v>1472.1840000000002</v>
      </c>
      <c r="R70" s="71">
        <f t="shared" si="193"/>
        <v>1641.5870000000002</v>
      </c>
      <c r="S70" s="71">
        <f t="shared" si="193"/>
        <v>1599.2570000000001</v>
      </c>
      <c r="T70" s="71">
        <f>T65-T71</f>
        <v>1511.1160304757</v>
      </c>
      <c r="U70" s="71">
        <f t="shared" ref="U70:AX70" si="194">U65-U71</f>
        <v>1857.8101539443003</v>
      </c>
      <c r="V70" s="71">
        <f t="shared" si="194"/>
        <v>1294.8067886487499</v>
      </c>
      <c r="W70" s="71">
        <f t="shared" si="194"/>
        <v>1617.1441562735499</v>
      </c>
      <c r="X70" s="71">
        <f t="shared" si="194"/>
        <v>1733.9665561187251</v>
      </c>
      <c r="Y70" s="71">
        <f t="shared" si="194"/>
        <v>1831.078005543475</v>
      </c>
      <c r="Z70" s="71">
        <f t="shared" si="194"/>
        <v>1870.6676776150753</v>
      </c>
      <c r="AA70" s="71">
        <f t="shared" si="194"/>
        <v>2026.3481902483502</v>
      </c>
      <c r="AB70" s="71">
        <f t="shared" si="194"/>
        <v>2002.3186618784498</v>
      </c>
      <c r="AC70" s="71">
        <f t="shared" si="194"/>
        <v>1900.0508373748</v>
      </c>
      <c r="AD70" s="71">
        <f t="shared" si="194"/>
        <v>2015.018338445775</v>
      </c>
      <c r="AE70" s="71">
        <f t="shared" si="194"/>
        <v>2210.3255822281249</v>
      </c>
      <c r="AF70" s="71">
        <f t="shared" si="194"/>
        <v>2395.8582142637497</v>
      </c>
      <c r="AG70" s="71">
        <f t="shared" si="194"/>
        <v>2233.4657429183503</v>
      </c>
      <c r="AH70" s="71">
        <f t="shared" si="194"/>
        <v>2409.1730330508749</v>
      </c>
      <c r="AI70" s="71">
        <f t="shared" si="194"/>
        <v>2589.6024230784251</v>
      </c>
      <c r="AJ70" s="71">
        <f t="shared" si="194"/>
        <v>2605.1971993212746</v>
      </c>
      <c r="AK70" s="71">
        <f t="shared" si="194"/>
        <v>2546.1870145821249</v>
      </c>
      <c r="AL70" s="71">
        <f t="shared" si="194"/>
        <v>2169.88729775915</v>
      </c>
      <c r="AM70" s="71">
        <f t="shared" si="194"/>
        <v>1984.6127020152753</v>
      </c>
      <c r="AN70" s="71">
        <f t="shared" si="194"/>
        <v>2625.9304441315248</v>
      </c>
      <c r="AO70" s="71">
        <f t="shared" si="194"/>
        <v>2732.5714023347755</v>
      </c>
      <c r="AP70" s="71">
        <f t="shared" si="194"/>
        <v>2991.1187766375251</v>
      </c>
      <c r="AQ70" s="71">
        <f t="shared" si="194"/>
        <v>2949.4546164720005</v>
      </c>
      <c r="AR70" s="71">
        <f t="shared" si="194"/>
        <v>3173.7535491199997</v>
      </c>
      <c r="AS70" s="71">
        <f t="shared" si="194"/>
        <v>2988.2352263519997</v>
      </c>
      <c r="AT70" s="71">
        <f t="shared" si="194"/>
        <v>3089.0760000000005</v>
      </c>
      <c r="AU70" s="71">
        <f t="shared" si="194"/>
        <v>2882.6539999999995</v>
      </c>
      <c r="AV70" s="71">
        <f t="shared" si="194"/>
        <v>2977.8759999999993</v>
      </c>
      <c r="AW70" s="71">
        <f t="shared" si="194"/>
        <v>2759.9938371396001</v>
      </c>
      <c r="AX70" s="71">
        <f t="shared" si="194"/>
        <v>3214.6480672624998</v>
      </c>
      <c r="AY70" s="122">
        <f t="shared" ref="AY70:BC70" si="195">SUM(AY67:AY69)</f>
        <v>3175.6125127029568</v>
      </c>
      <c r="AZ70" s="122">
        <f t="shared" si="195"/>
        <v>3056.7551001961965</v>
      </c>
      <c r="BA70" s="122">
        <f t="shared" si="195"/>
        <v>3007.1827652588431</v>
      </c>
      <c r="BB70" s="122">
        <f t="shared" si="195"/>
        <v>3028.5172277381093</v>
      </c>
      <c r="BC70" s="122">
        <f t="shared" si="195"/>
        <v>3076.0177929336828</v>
      </c>
      <c r="BD70" s="122">
        <f>SUM(BD67:BD69)</f>
        <v>3127.4404294924602</v>
      </c>
      <c r="BE70" s="122">
        <f>SUM(BE67:BE69)</f>
        <v>3129.0476369057887</v>
      </c>
      <c r="BF70" s="122">
        <f t="shared" ref="BF70:BR70" si="196">SUM(BF67:BF69)</f>
        <v>3222.3018567441222</v>
      </c>
      <c r="BG70" s="122">
        <f t="shared" si="196"/>
        <v>3333.0473179586761</v>
      </c>
      <c r="BH70" s="122">
        <f t="shared" si="196"/>
        <v>3404.5976036768507</v>
      </c>
      <c r="BI70" s="122">
        <f t="shared" si="196"/>
        <v>3459.7123534725051</v>
      </c>
      <c r="BJ70" s="122">
        <f t="shared" si="196"/>
        <v>3534.2907937580921</v>
      </c>
      <c r="BK70" s="122">
        <f t="shared" si="196"/>
        <v>3615.7674571083417</v>
      </c>
      <c r="BL70" s="122">
        <f t="shared" si="196"/>
        <v>3711.4911458029655</v>
      </c>
      <c r="BM70" s="122">
        <f t="shared" si="196"/>
        <v>3837.632960271812</v>
      </c>
      <c r="BN70" s="122">
        <f t="shared" si="196"/>
        <v>3929.5187528978572</v>
      </c>
      <c r="BO70" s="122">
        <f t="shared" si="196"/>
        <v>3871.0232044554054</v>
      </c>
      <c r="BP70" s="122">
        <f t="shared" si="196"/>
        <v>-102.95614130102922</v>
      </c>
      <c r="BQ70" s="122">
        <f t="shared" si="196"/>
        <v>-2044.8964027827069</v>
      </c>
      <c r="BR70" s="122">
        <f t="shared" si="196"/>
        <v>700.33820566525787</v>
      </c>
      <c r="BS70" s="122"/>
      <c r="BT70" s="122"/>
      <c r="BU70" s="122"/>
      <c r="BV70" s="42"/>
      <c r="BW70" t="s">
        <v>153</v>
      </c>
      <c r="BX70" t="s">
        <v>154</v>
      </c>
    </row>
    <row r="71" spans="1:86">
      <c r="A71" t="s">
        <v>179</v>
      </c>
      <c r="B71" s="71">
        <v>633.20000000000005</v>
      </c>
      <c r="C71" s="71">
        <v>1135.5999999999999</v>
      </c>
      <c r="D71" s="71">
        <v>1435.9</v>
      </c>
      <c r="E71" s="71">
        <v>1709.5</v>
      </c>
      <c r="F71" s="71">
        <v>2034.3</v>
      </c>
      <c r="G71" s="71">
        <v>1392.1</v>
      </c>
      <c r="H71" s="71">
        <v>2536.6</v>
      </c>
      <c r="I71" s="71">
        <v>3523.1</v>
      </c>
      <c r="J71" s="71">
        <v>1006.3</v>
      </c>
      <c r="K71" s="71">
        <v>1648.2</v>
      </c>
      <c r="L71" s="71">
        <v>4039.5219999999999</v>
      </c>
      <c r="M71" s="71">
        <v>4881.6930000000002</v>
      </c>
      <c r="N71" s="71">
        <v>4259.0860000000002</v>
      </c>
      <c r="O71" s="71">
        <v>1930.4280000000001</v>
      </c>
      <c r="P71" s="71">
        <v>1344.4570000000001</v>
      </c>
      <c r="Q71" s="71">
        <v>1521.2449999999999</v>
      </c>
      <c r="R71" s="71">
        <v>1100.3109999999999</v>
      </c>
      <c r="S71" s="71">
        <v>2112.9810000000002</v>
      </c>
      <c r="T71" s="71">
        <v>850.14300000000003</v>
      </c>
      <c r="U71" s="71">
        <v>1557.84</v>
      </c>
      <c r="V71" s="71">
        <v>425.94200000000001</v>
      </c>
      <c r="W71" s="71">
        <v>883.16099999999994</v>
      </c>
      <c r="X71" s="71">
        <v>1307.8030000000001</v>
      </c>
      <c r="Y71" s="71">
        <v>1786.9770000000001</v>
      </c>
      <c r="Z71" s="71">
        <v>1717.549</v>
      </c>
      <c r="AA71" s="71">
        <v>1899.1079999999999</v>
      </c>
      <c r="AB71" s="71">
        <v>1596.4259999999999</v>
      </c>
      <c r="AC71" s="71">
        <v>1086.673</v>
      </c>
      <c r="AD71" s="71">
        <v>958.09100000000001</v>
      </c>
      <c r="AE71" s="71">
        <v>2113.9720000000002</v>
      </c>
      <c r="AF71" s="71">
        <v>1967.1610000000001</v>
      </c>
      <c r="AG71" s="71">
        <v>1303.6469999999999</v>
      </c>
      <c r="AH71" s="71">
        <v>1624.15</v>
      </c>
      <c r="AI71" s="71">
        <v>1673.3109999999999</v>
      </c>
      <c r="AJ71" s="71">
        <v>1707.787</v>
      </c>
      <c r="AK71" s="71">
        <v>1127.645</v>
      </c>
      <c r="AL71" s="71">
        <v>989.02700000000004</v>
      </c>
      <c r="AM71" s="71">
        <v>821.18499999999995</v>
      </c>
      <c r="AN71" s="71">
        <v>1231.904</v>
      </c>
      <c r="AO71" s="71">
        <v>1731.164</v>
      </c>
      <c r="AP71" s="71">
        <v>1737.058</v>
      </c>
      <c r="AQ71" s="71">
        <v>2293.3029999999999</v>
      </c>
      <c r="AR71" s="71">
        <v>2140.335</v>
      </c>
      <c r="AS71" s="71">
        <v>2220.7489999999998</v>
      </c>
      <c r="AT71" s="71">
        <v>1919.462</v>
      </c>
      <c r="AU71" s="71">
        <v>1234.5119999999999</v>
      </c>
      <c r="AV71" s="71">
        <v>1376.89</v>
      </c>
      <c r="AW71" s="71">
        <v>1360.201</v>
      </c>
      <c r="AX71" s="71">
        <v>1763.4</v>
      </c>
      <c r="AY71" s="122">
        <f t="shared" ref="AY71:BC71" si="197">AY65-AY70</f>
        <v>1470.3440000000005</v>
      </c>
      <c r="AZ71" s="122">
        <f t="shared" si="197"/>
        <v>1920.344000000001</v>
      </c>
      <c r="BA71" s="122">
        <f t="shared" si="197"/>
        <v>1829.5705453875266</v>
      </c>
      <c r="BB71" s="122">
        <f t="shared" si="197"/>
        <v>1814.6450962589565</v>
      </c>
      <c r="BC71" s="122">
        <f t="shared" si="197"/>
        <v>1711.6578757912225</v>
      </c>
      <c r="BD71" s="122">
        <f>BD65-BD70</f>
        <v>1657.2132459417157</v>
      </c>
      <c r="BE71" s="122">
        <f>BE65-BE70</f>
        <v>1769.8774368868699</v>
      </c>
      <c r="BF71" s="122">
        <f t="shared" ref="BF71:BR71" si="198">BF65-BF70</f>
        <v>1867.1541077013208</v>
      </c>
      <c r="BG71" s="122">
        <f t="shared" si="198"/>
        <v>1867.941693586894</v>
      </c>
      <c r="BH71" s="122">
        <f t="shared" si="198"/>
        <v>1727.9650047706518</v>
      </c>
      <c r="BI71" s="122">
        <f t="shared" si="198"/>
        <v>1700.9936527161935</v>
      </c>
      <c r="BJ71" s="122">
        <f t="shared" si="198"/>
        <v>1769.9666603416554</v>
      </c>
      <c r="BK71" s="122">
        <f t="shared" si="198"/>
        <v>1752.3319493219415</v>
      </c>
      <c r="BL71" s="122">
        <f t="shared" si="198"/>
        <v>1725.692394821579</v>
      </c>
      <c r="BM71" s="122">
        <f t="shared" si="198"/>
        <v>1599.2571099633092</v>
      </c>
      <c r="BN71" s="122">
        <f t="shared" si="198"/>
        <v>1627.327627816911</v>
      </c>
      <c r="BO71" s="122">
        <f t="shared" si="198"/>
        <v>1697.3705575656363</v>
      </c>
      <c r="BP71" s="122">
        <f t="shared" si="198"/>
        <v>5773.5915763214362</v>
      </c>
      <c r="BQ71" s="122">
        <f t="shared" si="198"/>
        <v>11716.47918293544</v>
      </c>
      <c r="BR71" s="122">
        <f t="shared" si="198"/>
        <v>14998.3135008263</v>
      </c>
      <c r="BS71" s="122"/>
      <c r="BT71" s="122"/>
      <c r="BU71" s="122"/>
      <c r="BV71" s="42">
        <v>1744.9804239743971</v>
      </c>
      <c r="BW71" s="42">
        <f>AX71-BV71</f>
        <v>18.419576025602964</v>
      </c>
      <c r="BX71" s="71">
        <f>AX71-AW71</f>
        <v>403.19900000000007</v>
      </c>
    </row>
    <row r="72" spans="1:86">
      <c r="A72" t="s">
        <v>156</v>
      </c>
      <c r="B72" s="71">
        <v>233.19300000000001</v>
      </c>
      <c r="C72" s="71">
        <v>447.846</v>
      </c>
      <c r="D72" s="71">
        <v>666.72699999999998</v>
      </c>
      <c r="E72" s="71">
        <v>794.46500000000003</v>
      </c>
      <c r="F72" s="71">
        <v>920.45299999999997</v>
      </c>
      <c r="G72" s="71">
        <v>489.88099999999997</v>
      </c>
      <c r="H72" s="71">
        <v>1243.3309999999999</v>
      </c>
      <c r="I72" s="71">
        <v>1510.394</v>
      </c>
      <c r="J72" s="71">
        <v>347.85300000000001</v>
      </c>
      <c r="K72" s="71">
        <v>678.947</v>
      </c>
      <c r="L72" s="71">
        <v>2049.41</v>
      </c>
      <c r="M72" s="71">
        <v>2284.5</v>
      </c>
      <c r="N72" s="71">
        <v>2002.8</v>
      </c>
      <c r="O72" s="71">
        <v>967.5</v>
      </c>
      <c r="P72" s="71">
        <v>754.8</v>
      </c>
      <c r="Q72" s="71">
        <v>691.2</v>
      </c>
      <c r="R72" s="71">
        <v>605.5</v>
      </c>
      <c r="S72" s="71">
        <v>1070.7</v>
      </c>
      <c r="T72" s="71">
        <v>395.4</v>
      </c>
      <c r="U72" s="71">
        <v>740.9</v>
      </c>
      <c r="V72" s="71">
        <v>196.6</v>
      </c>
      <c r="W72" s="71">
        <v>475</v>
      </c>
      <c r="X72" s="71">
        <v>640</v>
      </c>
      <c r="Y72" s="71">
        <v>797</v>
      </c>
      <c r="Z72" s="71">
        <v>793</v>
      </c>
      <c r="AA72" s="71">
        <v>753.15</v>
      </c>
      <c r="AB72" s="71">
        <v>586.79999999999995</v>
      </c>
      <c r="AC72" s="71">
        <v>484.9</v>
      </c>
      <c r="AD72" s="71">
        <v>438</v>
      </c>
      <c r="AE72" s="71">
        <v>820.5</v>
      </c>
      <c r="AF72" s="71">
        <v>749.5</v>
      </c>
      <c r="AG72" s="71">
        <v>460.1</v>
      </c>
      <c r="AH72" s="71">
        <v>499.95</v>
      </c>
      <c r="AI72" s="71">
        <v>607.5</v>
      </c>
      <c r="AJ72" s="71">
        <v>485.1</v>
      </c>
      <c r="AK72" s="71">
        <v>314.95</v>
      </c>
      <c r="AL72" s="71">
        <v>313.7</v>
      </c>
      <c r="AM72" s="71">
        <v>275</v>
      </c>
      <c r="AN72" s="71">
        <v>462</v>
      </c>
      <c r="AO72" s="71">
        <v>593</v>
      </c>
      <c r="AP72" s="71">
        <v>627.4</v>
      </c>
      <c r="AQ72" s="71">
        <v>787</v>
      </c>
      <c r="AR72" s="71">
        <v>620</v>
      </c>
      <c r="AS72" s="71">
        <v>814.1</v>
      </c>
      <c r="AT72" s="71">
        <v>750.8</v>
      </c>
      <c r="AU72" s="71">
        <v>394.9</v>
      </c>
      <c r="AV72" s="71">
        <v>509.5</v>
      </c>
      <c r="AW72" s="71">
        <v>604.4</v>
      </c>
      <c r="AX72" s="71">
        <v>983</v>
      </c>
      <c r="AY72" s="122">
        <f t="shared" ref="AY72:BC72" si="199">MROUND(FORECAST(AY71,AO72:AX72,AO71:AX71),10)</f>
        <v>580</v>
      </c>
      <c r="AZ72" s="122">
        <f t="shared" si="199"/>
        <v>720</v>
      </c>
      <c r="BA72" s="122">
        <f t="shared" si="199"/>
        <v>690</v>
      </c>
      <c r="BB72" s="122">
        <f t="shared" si="199"/>
        <v>690</v>
      </c>
      <c r="BC72" s="122">
        <f t="shared" si="199"/>
        <v>680</v>
      </c>
      <c r="BD72" s="122">
        <f>MROUND(FORECAST(BD71,AT72:BC72,AT71:BC71),10)</f>
        <v>670</v>
      </c>
      <c r="BE72" s="122">
        <f>MROUND(FORECAST(BE71,AU72:BD72,AU71:BD71),10)</f>
        <v>730</v>
      </c>
      <c r="BF72" s="122">
        <f t="shared" ref="BF72:BR72" si="200">MROUND(FORECAST(BF71,AV72:BE72,AV71:BE71),10)</f>
        <v>770</v>
      </c>
      <c r="BG72" s="122">
        <f t="shared" si="200"/>
        <v>760</v>
      </c>
      <c r="BH72" s="122">
        <f t="shared" si="200"/>
        <v>710</v>
      </c>
      <c r="BI72" s="122">
        <f t="shared" si="200"/>
        <v>680</v>
      </c>
      <c r="BJ72" s="122">
        <f t="shared" si="200"/>
        <v>710</v>
      </c>
      <c r="BK72" s="122">
        <f t="shared" si="200"/>
        <v>700</v>
      </c>
      <c r="BL72" s="122">
        <f t="shared" si="200"/>
        <v>690</v>
      </c>
      <c r="BM72" s="122">
        <f t="shared" si="200"/>
        <v>630</v>
      </c>
      <c r="BN72" s="122">
        <f t="shared" si="200"/>
        <v>650</v>
      </c>
      <c r="BO72" s="122">
        <f t="shared" si="200"/>
        <v>680</v>
      </c>
      <c r="BP72" s="122">
        <f t="shared" si="200"/>
        <v>2670</v>
      </c>
      <c r="BQ72" s="122">
        <f t="shared" si="200"/>
        <v>5570</v>
      </c>
      <c r="BR72" s="122">
        <f t="shared" si="200"/>
        <v>7170</v>
      </c>
      <c r="BS72" s="122"/>
      <c r="BT72" s="122"/>
      <c r="BU72" s="122"/>
      <c r="BV72" s="42">
        <v>620</v>
      </c>
      <c r="BW72" s="42">
        <f t="shared" ref="BW72:BW73" si="201">AX72-BV72</f>
        <v>363</v>
      </c>
      <c r="BX72" s="71">
        <f t="shared" ref="BX72:BX73" si="202">AX72-AW72</f>
        <v>378.6</v>
      </c>
    </row>
    <row r="73" spans="1:86" ht="13.5" thickBot="1">
      <c r="A73" t="s">
        <v>157</v>
      </c>
      <c r="B73" s="71">
        <f>B71-B72</f>
        <v>400.00700000000006</v>
      </c>
      <c r="C73" s="71">
        <f t="shared" ref="C73:BN73" si="203">C71-C72</f>
        <v>687.75399999999991</v>
      </c>
      <c r="D73" s="71">
        <f t="shared" si="203"/>
        <v>769.17300000000012</v>
      </c>
      <c r="E73" s="71">
        <f t="shared" si="203"/>
        <v>915.03499999999997</v>
      </c>
      <c r="F73" s="71">
        <f t="shared" si="203"/>
        <v>1113.847</v>
      </c>
      <c r="G73" s="71">
        <f t="shared" si="203"/>
        <v>902.21899999999994</v>
      </c>
      <c r="H73" s="71">
        <f t="shared" si="203"/>
        <v>1293.269</v>
      </c>
      <c r="I73" s="71">
        <f t="shared" si="203"/>
        <v>2012.7059999999999</v>
      </c>
      <c r="J73" s="71">
        <f t="shared" si="203"/>
        <v>658.44699999999989</v>
      </c>
      <c r="K73" s="71">
        <f t="shared" si="203"/>
        <v>969.25300000000004</v>
      </c>
      <c r="L73" s="71">
        <f t="shared" si="203"/>
        <v>1990.1120000000001</v>
      </c>
      <c r="M73" s="71">
        <f t="shared" si="203"/>
        <v>2597.1930000000002</v>
      </c>
      <c r="N73" s="71">
        <f t="shared" si="203"/>
        <v>2256.2860000000001</v>
      </c>
      <c r="O73" s="71">
        <f t="shared" si="203"/>
        <v>962.92800000000011</v>
      </c>
      <c r="P73" s="71">
        <f t="shared" si="203"/>
        <v>589.65700000000015</v>
      </c>
      <c r="Q73" s="71">
        <f t="shared" si="203"/>
        <v>830.04499999999985</v>
      </c>
      <c r="R73" s="71">
        <f t="shared" si="203"/>
        <v>494.81099999999992</v>
      </c>
      <c r="S73" s="71">
        <f t="shared" si="203"/>
        <v>1042.2810000000002</v>
      </c>
      <c r="T73" s="71">
        <f t="shared" si="203"/>
        <v>454.74300000000005</v>
      </c>
      <c r="U73" s="71">
        <f t="shared" si="203"/>
        <v>816.93999999999994</v>
      </c>
      <c r="V73" s="71">
        <f t="shared" si="203"/>
        <v>229.34200000000001</v>
      </c>
      <c r="W73" s="71">
        <f t="shared" si="203"/>
        <v>408.16099999999994</v>
      </c>
      <c r="X73" s="71">
        <f t="shared" si="203"/>
        <v>667.80300000000011</v>
      </c>
      <c r="Y73" s="71">
        <f t="shared" si="203"/>
        <v>989.97700000000009</v>
      </c>
      <c r="Z73" s="71">
        <f t="shared" si="203"/>
        <v>924.54899999999998</v>
      </c>
      <c r="AA73" s="71">
        <f t="shared" si="203"/>
        <v>1145.9580000000001</v>
      </c>
      <c r="AB73" s="71">
        <f t="shared" si="203"/>
        <v>1009.626</v>
      </c>
      <c r="AC73" s="71">
        <f t="shared" si="203"/>
        <v>601.77300000000002</v>
      </c>
      <c r="AD73" s="71">
        <f t="shared" si="203"/>
        <v>520.09100000000001</v>
      </c>
      <c r="AE73" s="71">
        <f t="shared" si="203"/>
        <v>1293.4720000000002</v>
      </c>
      <c r="AF73" s="71">
        <f t="shared" si="203"/>
        <v>1217.6610000000001</v>
      </c>
      <c r="AG73" s="71">
        <f t="shared" si="203"/>
        <v>843.54699999999991</v>
      </c>
      <c r="AH73" s="71">
        <f t="shared" si="203"/>
        <v>1124.2</v>
      </c>
      <c r="AI73" s="71">
        <f t="shared" si="203"/>
        <v>1065.8109999999999</v>
      </c>
      <c r="AJ73" s="71">
        <f t="shared" si="203"/>
        <v>1222.6869999999999</v>
      </c>
      <c r="AK73" s="71">
        <f t="shared" si="203"/>
        <v>812.69499999999994</v>
      </c>
      <c r="AL73" s="71">
        <f t="shared" si="203"/>
        <v>675.327</v>
      </c>
      <c r="AM73" s="71">
        <f t="shared" si="203"/>
        <v>546.18499999999995</v>
      </c>
      <c r="AN73" s="71">
        <f t="shared" si="203"/>
        <v>769.904</v>
      </c>
      <c r="AO73" s="71">
        <f t="shared" si="203"/>
        <v>1138.164</v>
      </c>
      <c r="AP73" s="71">
        <f t="shared" si="203"/>
        <v>1109.6579999999999</v>
      </c>
      <c r="AQ73" s="71">
        <f t="shared" si="203"/>
        <v>1506.3029999999999</v>
      </c>
      <c r="AR73" s="71">
        <f t="shared" si="203"/>
        <v>1520.335</v>
      </c>
      <c r="AS73" s="71">
        <f t="shared" si="203"/>
        <v>1406.6489999999999</v>
      </c>
      <c r="AT73" s="71">
        <f t="shared" si="203"/>
        <v>1168.662</v>
      </c>
      <c r="AU73" s="71">
        <f t="shared" si="203"/>
        <v>839.61199999999997</v>
      </c>
      <c r="AV73" s="71">
        <f t="shared" si="203"/>
        <v>867.3900000000001</v>
      </c>
      <c r="AW73" s="71">
        <f t="shared" si="203"/>
        <v>755.80100000000004</v>
      </c>
      <c r="AX73" s="71">
        <f t="shared" si="203"/>
        <v>780.40000000000009</v>
      </c>
      <c r="AY73" s="122">
        <f t="shared" si="203"/>
        <v>890.34400000000051</v>
      </c>
      <c r="AZ73" s="122">
        <f t="shared" si="203"/>
        <v>1200.344000000001</v>
      </c>
      <c r="BA73" s="122">
        <f t="shared" si="203"/>
        <v>1139.5705453875266</v>
      </c>
      <c r="BB73" s="122">
        <f t="shared" si="203"/>
        <v>1124.6450962589565</v>
      </c>
      <c r="BC73" s="122">
        <f t="shared" si="203"/>
        <v>1031.6578757912225</v>
      </c>
      <c r="BD73" s="122">
        <f t="shared" si="203"/>
        <v>987.21324594171574</v>
      </c>
      <c r="BE73" s="122">
        <f t="shared" si="203"/>
        <v>1039.8774368868699</v>
      </c>
      <c r="BF73" s="122">
        <f t="shared" si="203"/>
        <v>1097.1541077013208</v>
      </c>
      <c r="BG73" s="122">
        <f t="shared" si="203"/>
        <v>1107.941693586894</v>
      </c>
      <c r="BH73" s="122">
        <f t="shared" si="203"/>
        <v>1017.9650047706518</v>
      </c>
      <c r="BI73" s="122">
        <f t="shared" si="203"/>
        <v>1020.9936527161935</v>
      </c>
      <c r="BJ73" s="122">
        <f t="shared" si="203"/>
        <v>1059.9666603416554</v>
      </c>
      <c r="BK73" s="122">
        <f t="shared" si="203"/>
        <v>1052.3319493219415</v>
      </c>
      <c r="BL73" s="122">
        <f t="shared" si="203"/>
        <v>1035.692394821579</v>
      </c>
      <c r="BM73" s="122">
        <f t="shared" si="203"/>
        <v>969.25710996330918</v>
      </c>
      <c r="BN73" s="122">
        <f t="shared" si="203"/>
        <v>977.32762781691099</v>
      </c>
      <c r="BO73" s="122">
        <f t="shared" ref="BO73:CA73" si="204">BO71-BO72</f>
        <v>1017.3705575656363</v>
      </c>
      <c r="BP73" s="122">
        <f t="shared" si="204"/>
        <v>3103.5915763214362</v>
      </c>
      <c r="BQ73" s="122">
        <f t="shared" si="204"/>
        <v>6146.4791829354399</v>
      </c>
      <c r="BR73" s="122">
        <f t="shared" si="204"/>
        <v>7828.3135008262998</v>
      </c>
      <c r="BS73" s="122"/>
      <c r="BT73" s="122"/>
      <c r="BU73" s="122"/>
      <c r="BV73" s="42">
        <v>1124.9804239743971</v>
      </c>
      <c r="BW73" s="42">
        <f t="shared" si="201"/>
        <v>-344.58042397439704</v>
      </c>
      <c r="BX73" s="71">
        <f t="shared" si="202"/>
        <v>24.599000000000046</v>
      </c>
    </row>
    <row r="74" spans="1:86">
      <c r="A74" s="183"/>
      <c r="B74" s="183"/>
      <c r="C74" s="183"/>
      <c r="D74" s="183"/>
      <c r="E74" s="183"/>
      <c r="F74" s="183"/>
      <c r="G74" s="183"/>
      <c r="H74" s="183"/>
      <c r="I74" s="183"/>
      <c r="J74" s="183"/>
      <c r="K74" s="183"/>
      <c r="L74" s="183"/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  <c r="AA74" s="183"/>
      <c r="AB74" s="183"/>
      <c r="AC74" s="183"/>
      <c r="AD74" s="183"/>
      <c r="AE74" s="183"/>
      <c r="AF74" s="183"/>
      <c r="AG74" s="183"/>
      <c r="AH74" s="183"/>
      <c r="AI74" s="183"/>
      <c r="AJ74" s="183"/>
      <c r="AK74" s="183"/>
      <c r="AL74" s="183"/>
      <c r="AM74" s="183"/>
      <c r="AN74" s="183"/>
      <c r="AO74" s="183"/>
      <c r="AP74" s="183"/>
      <c r="AQ74" s="183"/>
      <c r="AR74" s="183"/>
      <c r="AS74" s="183"/>
      <c r="AT74" s="183"/>
      <c r="AU74" s="183"/>
      <c r="AV74" s="183"/>
      <c r="AW74" s="183"/>
      <c r="AX74" s="183"/>
      <c r="AY74" s="183"/>
      <c r="AZ74" s="183"/>
      <c r="BA74" s="183"/>
      <c r="BB74" s="183"/>
      <c r="BC74" s="183"/>
      <c r="BD74" s="183"/>
      <c r="BE74" s="183"/>
      <c r="BF74" s="183"/>
      <c r="BG74" s="183"/>
      <c r="BH74" s="183"/>
      <c r="BI74" s="183"/>
      <c r="BJ74" s="183"/>
      <c r="BK74" s="183"/>
      <c r="BL74" s="183"/>
      <c r="BM74" s="183"/>
      <c r="BN74" s="183"/>
      <c r="BO74" s="183"/>
      <c r="BP74" s="183"/>
      <c r="BQ74" s="183"/>
      <c r="BR74" s="183"/>
    </row>
    <row r="75" spans="1:86" ht="17.25" thickBot="1">
      <c r="A75" s="167" t="s">
        <v>180</v>
      </c>
      <c r="CA75" s="184" t="s">
        <v>181</v>
      </c>
      <c r="CB75" s="185"/>
      <c r="CC75" s="185"/>
      <c r="CD75" s="185"/>
      <c r="CE75" s="185"/>
    </row>
    <row r="76" spans="1:86" ht="15" customHeight="1" thickBot="1">
      <c r="A76" s="186"/>
      <c r="B76" s="187" t="s">
        <v>78</v>
      </c>
      <c r="C76" s="187" t="s">
        <v>79</v>
      </c>
      <c r="D76" s="187" t="s">
        <v>80</v>
      </c>
      <c r="E76" s="187" t="s">
        <v>81</v>
      </c>
      <c r="F76" s="187" t="s">
        <v>82</v>
      </c>
      <c r="G76" s="187" t="s">
        <v>83</v>
      </c>
      <c r="H76" s="187" t="s">
        <v>84</v>
      </c>
      <c r="I76" s="187" t="s">
        <v>85</v>
      </c>
      <c r="J76" s="187" t="s">
        <v>86</v>
      </c>
      <c r="K76" s="187" t="s">
        <v>87</v>
      </c>
      <c r="L76" s="187" t="s">
        <v>88</v>
      </c>
      <c r="M76" s="187" t="s">
        <v>89</v>
      </c>
      <c r="N76" s="187" t="s">
        <v>90</v>
      </c>
      <c r="O76" s="187" t="s">
        <v>91</v>
      </c>
      <c r="P76" s="187" t="s">
        <v>92</v>
      </c>
      <c r="Q76" s="187" t="s">
        <v>93</v>
      </c>
      <c r="R76" s="187" t="s">
        <v>94</v>
      </c>
      <c r="S76" s="187" t="s">
        <v>95</v>
      </c>
      <c r="T76" s="187" t="s">
        <v>96</v>
      </c>
      <c r="U76" s="187" t="s">
        <v>97</v>
      </c>
      <c r="V76" s="187" t="s">
        <v>98</v>
      </c>
      <c r="W76" s="187" t="s">
        <v>99</v>
      </c>
      <c r="X76" s="187" t="s">
        <v>100</v>
      </c>
      <c r="Y76" s="187" t="s">
        <v>101</v>
      </c>
      <c r="Z76" s="187" t="s">
        <v>102</v>
      </c>
      <c r="AA76" s="187" t="s">
        <v>103</v>
      </c>
      <c r="AB76" s="187" t="s">
        <v>104</v>
      </c>
      <c r="AC76" s="187" t="s">
        <v>105</v>
      </c>
      <c r="AD76" s="187" t="s">
        <v>106</v>
      </c>
      <c r="AE76" s="187" t="s">
        <v>107</v>
      </c>
      <c r="AF76" s="187" t="s">
        <v>108</v>
      </c>
      <c r="AG76" s="187" t="s">
        <v>109</v>
      </c>
      <c r="AH76" s="187" t="s">
        <v>110</v>
      </c>
      <c r="AI76" s="187" t="s">
        <v>111</v>
      </c>
      <c r="AJ76" s="187" t="s">
        <v>112</v>
      </c>
      <c r="AK76" s="187" t="s">
        <v>113</v>
      </c>
      <c r="AL76" s="187" t="s">
        <v>114</v>
      </c>
      <c r="AM76" s="187" t="s">
        <v>115</v>
      </c>
      <c r="AN76" s="187" t="s">
        <v>116</v>
      </c>
      <c r="AO76" s="187" t="s">
        <v>117</v>
      </c>
      <c r="AP76" s="187" t="s">
        <v>118</v>
      </c>
      <c r="AQ76" s="187" t="s">
        <v>119</v>
      </c>
      <c r="AR76" s="187" t="s">
        <v>120</v>
      </c>
      <c r="AS76" s="187" t="s">
        <v>121</v>
      </c>
      <c r="AT76" s="188" t="s">
        <v>10</v>
      </c>
      <c r="AU76" s="188" t="s">
        <v>11</v>
      </c>
      <c r="AV76" s="188" t="str">
        <f>AV2</f>
        <v>21/22</v>
      </c>
      <c r="AW76" s="188" t="str">
        <f>AW2</f>
        <v>22/23</v>
      </c>
      <c r="AX76" s="188" t="str">
        <f>AX2</f>
        <v>23/24</v>
      </c>
      <c r="AY76" s="188" t="str">
        <f t="shared" ref="AY76:BC76" si="205">AY2</f>
        <v>24/25</v>
      </c>
      <c r="AZ76" s="188" t="str">
        <f t="shared" si="205"/>
        <v>25/26</v>
      </c>
      <c r="BA76" s="188" t="str">
        <f t="shared" si="205"/>
        <v>26/27</v>
      </c>
      <c r="BB76" s="188" t="str">
        <f t="shared" si="205"/>
        <v>27/28</v>
      </c>
      <c r="BC76" s="188" t="str">
        <f t="shared" si="205"/>
        <v>28/29</v>
      </c>
      <c r="BD76" s="188" t="str">
        <f>BD2</f>
        <v>29/30</v>
      </c>
      <c r="BE76" s="188" t="str">
        <f>BE2</f>
        <v>30/31</v>
      </c>
      <c r="BF76" s="188" t="str">
        <f t="shared" ref="BF76:BR76" si="206">BF2</f>
        <v>31/32</v>
      </c>
      <c r="BG76" s="188" t="str">
        <f t="shared" si="206"/>
        <v>32/33</v>
      </c>
      <c r="BH76" s="188" t="str">
        <f t="shared" si="206"/>
        <v>33/34</v>
      </c>
      <c r="BI76" s="188" t="str">
        <f t="shared" si="206"/>
        <v>34/35</v>
      </c>
      <c r="BJ76" s="188" t="str">
        <f t="shared" si="206"/>
        <v>35/36</v>
      </c>
      <c r="BK76" s="188" t="str">
        <f t="shared" si="206"/>
        <v>36/37</v>
      </c>
      <c r="BL76" s="188" t="str">
        <f t="shared" si="206"/>
        <v>37/38</v>
      </c>
      <c r="BM76" s="188" t="str">
        <f t="shared" si="206"/>
        <v>38/39</v>
      </c>
      <c r="BN76" s="188" t="str">
        <f t="shared" si="206"/>
        <v>39/40</v>
      </c>
      <c r="BO76" s="188" t="str">
        <f t="shared" si="206"/>
        <v>40/41</v>
      </c>
      <c r="BP76" s="188" t="str">
        <f t="shared" si="206"/>
        <v>41/42</v>
      </c>
      <c r="BQ76" s="188" t="str">
        <f t="shared" si="206"/>
        <v>42/43</v>
      </c>
      <c r="BR76" s="188" t="str">
        <f t="shared" si="206"/>
        <v>43/44</v>
      </c>
      <c r="BS76" s="169"/>
      <c r="BT76" s="169"/>
      <c r="BU76" s="169"/>
      <c r="CA76" s="184"/>
      <c r="CB76" s="189" t="str">
        <f>AT76</f>
        <v>19/20</v>
      </c>
      <c r="CC76" s="189" t="str">
        <f t="shared" ref="CC76:CF76" si="207">AU76</f>
        <v>20/21</v>
      </c>
      <c r="CD76" s="189" t="str">
        <f t="shared" si="207"/>
        <v>21/22</v>
      </c>
      <c r="CE76" s="189" t="str">
        <f t="shared" si="207"/>
        <v>22/23</v>
      </c>
      <c r="CF76" s="189" t="str">
        <f t="shared" si="207"/>
        <v>23/24</v>
      </c>
    </row>
    <row r="77" spans="1:86">
      <c r="A77" t="s">
        <v>182</v>
      </c>
      <c r="B77" s="190">
        <v>4.8000000000000001E-2</v>
      </c>
      <c r="C77" s="190">
        <v>0.13600000000000001</v>
      </c>
      <c r="D77" s="190">
        <v>9.8000000000000004E-2</v>
      </c>
      <c r="E77" s="190">
        <v>8.1000000000000003E-2</v>
      </c>
      <c r="F77" s="190">
        <v>6.7000000000000004E-2</v>
      </c>
      <c r="G77" s="190">
        <v>0.17499999999999999</v>
      </c>
      <c r="H77" s="190">
        <v>4.7E-2</v>
      </c>
      <c r="I77" s="190">
        <v>5.8000000000000003E-2</v>
      </c>
      <c r="J77" s="190">
        <v>0.187</v>
      </c>
      <c r="K77" s="190">
        <v>0.11600000000000001</v>
      </c>
      <c r="L77" s="190">
        <v>8.0000000000000002E-3</v>
      </c>
      <c r="M77" s="190">
        <v>0.311</v>
      </c>
      <c r="N77" s="190">
        <v>0.13</v>
      </c>
      <c r="O77" s="190">
        <v>0.14799999999999999</v>
      </c>
      <c r="P77" s="190">
        <v>3.7999999999999999E-2</v>
      </c>
      <c r="Q77" s="190">
        <v>2.9000000000000001E-2</v>
      </c>
      <c r="R77" s="190">
        <v>1.1000000000000001</v>
      </c>
      <c r="S77" s="190">
        <v>0.221</v>
      </c>
      <c r="T77" s="190" cm="1">
        <f t="array" ref="T77">INDEX('[5]Corn Imports'!$AD$290:$LD$290,1,ROW(A1))/1000</f>
        <v>0.62677797142500002</v>
      </c>
      <c r="U77" s="190" cm="1">
        <f t="array" ref="U77">INDEX('[5]Corn Imports'!$AP$290:$LD$290,1,ROW(A1))/1000</f>
        <v>0.23230810642499997</v>
      </c>
      <c r="V77" s="190" cm="1">
        <f t="array" ref="V77">INDEX('[5]Corn Imports'!$BB$290:$LD$290,1,ROW(A1))/1000</f>
        <v>0.31810333365000004</v>
      </c>
      <c r="W77" s="190" cm="1">
        <f t="array" ref="W77">INDEX('[5]Corn Imports'!$BN$290:$LD$290,1,ROW(A1))/1000</f>
        <v>1.4044938133500002</v>
      </c>
      <c r="X77" s="190" cm="1">
        <f t="array" ref="X77">INDEX('[5]Corn Imports'!$BZ$290:$LD$290,1,ROW(A1))/1000</f>
        <v>1.372286648025</v>
      </c>
      <c r="Y77" s="190" cm="1">
        <f t="array" ref="Y77">INDEX('[5]Corn Imports'!$CL$290:$LD$290,1,ROW(A1))/1000</f>
        <v>0.502846720425</v>
      </c>
      <c r="Z77" s="190" cm="1">
        <f t="array" ref="Z77">INDEX('[5]Corn Imports'!$CX$290:$LD$290,1,ROW(A1))/1000</f>
        <v>0.56840273032499999</v>
      </c>
      <c r="AA77" s="190" cm="1">
        <f t="array" ref="AA77">INDEX('[5]Corn Imports'!$DJ$290:$LD$290,1,ROW(A1))/1000</f>
        <v>0.27081419175000004</v>
      </c>
      <c r="AB77" s="190" cm="1">
        <f t="array" ref="AB77">INDEX('[5]Corn Imports'!$DV$290:$LD$290,1,ROW(A1))/1000</f>
        <v>0.48315865859999996</v>
      </c>
      <c r="AC77" s="190" cm="1">
        <f t="array" ref="AC77">INDEX('[5]Corn Imports'!$EH$290:$LD$290,1,ROW(A1))/1000</f>
        <v>0.33293335342500002</v>
      </c>
      <c r="AD77" s="190" cm="1">
        <f t="array" ref="AD77">INDEX('[5]Corn Imports'!$ET$290:$LD$290,1,ROW(A1))/1000</f>
        <v>0.6117156789749999</v>
      </c>
      <c r="AE77" s="190" cm="1">
        <f t="array" ref="AE77">INDEX('[5]Corn Imports'!$FF$290:$LD$290,1,ROW(A1))/1000</f>
        <v>0.5318808048</v>
      </c>
      <c r="AF77" s="190" cm="1">
        <f t="array" ref="AF77">INDEX('[5]Corn Imports'!$FR$290:$LD$290,1,ROW(A1))/1000</f>
        <v>0.7629684954749999</v>
      </c>
      <c r="AG77" s="190" cm="1">
        <f t="array" ref="AG77">INDEX('[5]Corn Imports'!$GD$290:$LD$290,1,ROW(A1))/1000</f>
        <v>0.24213835845000004</v>
      </c>
      <c r="AH77" s="190" cm="1">
        <f t="array" ref="AH77">INDEX('[5]Corn Imports'!$GP$290:$LD$290,1,ROW(A1))/1000</f>
        <v>0.85425559357499992</v>
      </c>
      <c r="AI77" s="190" cm="1">
        <f t="array" ref="AI77">INDEX('[5]Corn Imports'!$HB$290:$LD$290,1,ROW(A1))/1000</f>
        <v>0.5747803868250001</v>
      </c>
      <c r="AJ77" s="190" cm="1">
        <f t="array" ref="AJ77">INDEX('[5]Corn Imports'!$HN$290:$LD$290,1,ROW(A1))/1000</f>
        <v>0.29737988685000005</v>
      </c>
      <c r="AK77" s="190" cm="1">
        <f t="array" ref="AK77">INDEX('[5]Corn Imports'!$HZ$290:$LD$290,1,ROW(A1))/1000</f>
        <v>1.2701929652999999</v>
      </c>
      <c r="AL77" s="190" cm="1">
        <f t="array" ref="AL77">INDEX('[5]Corn Imports'!$IL$290:$LD$290,1,ROW(A1))/1000</f>
        <v>0.54616754272500001</v>
      </c>
      <c r="AM77" s="190" cm="1">
        <f t="array" ref="AM77">INDEX('[5]Corn Imports'!$IX$290:$LD$290,1,ROW(A1))/1000</f>
        <v>1.290140857575</v>
      </c>
      <c r="AN77" s="190" cm="1">
        <f t="array" ref="AN77">INDEX('[5]Corn Imports'!$JJ$290:$LD$290,1,ROW(A1))/1000</f>
        <v>9.2688883377750013</v>
      </c>
      <c r="AO77" s="190" cm="1">
        <f t="array" ref="AO77">INDEX('[5]Corn Imports'!$JV$290:$LD$290,1,ROW(A1))/1000</f>
        <v>2.1099846638250002</v>
      </c>
      <c r="AP77" s="190" cm="1">
        <f t="array" ref="AP77">INDEX('[5]Corn Imports'!$KH$290:$LD$290,1,ROW(A1))/1000</f>
        <v>2.2976137433249999</v>
      </c>
      <c r="AQ77" s="190">
        <v>4.8998987520000004</v>
      </c>
      <c r="AR77" s="190">
        <v>4.9792252719999999</v>
      </c>
      <c r="AS77" s="190">
        <v>1.9402912480000001</v>
      </c>
      <c r="AT77" s="190">
        <v>5.498764768</v>
      </c>
      <c r="AU77" s="190">
        <v>1.3711480720000002</v>
      </c>
      <c r="AV77" s="190">
        <v>1.8953723600000001</v>
      </c>
      <c r="AW77" s="190">
        <v>1.5431823120999999</v>
      </c>
      <c r="AX77" s="190">
        <v>3.0656571088</v>
      </c>
      <c r="AY77" s="191">
        <f t="shared" ref="AY77:BC87" si="208">(SUM(AQ77:AU77)/SUM(AQ$89:AU$89))*AY$89</f>
        <v>2.986051414860543</v>
      </c>
      <c r="AZ77" s="191">
        <f t="shared" si="208"/>
        <v>3.0361391291487343</v>
      </c>
      <c r="BA77" s="191">
        <f t="shared" si="208"/>
        <v>2.3316160264558223</v>
      </c>
      <c r="BB77" s="191">
        <f t="shared" si="208"/>
        <v>3.0958966073563223</v>
      </c>
      <c r="BC77" s="191">
        <f t="shared" si="208"/>
        <v>2.7755126061456239</v>
      </c>
      <c r="BD77" s="191">
        <f>(SUM(AV77:AZ77)/SUM(AV$89:AZ$89))*BD$89</f>
        <v>3.0543317324067729</v>
      </c>
      <c r="BE77" s="191">
        <f>(SUM(AW77:BA77)/SUM(AW$89:BA$89))*BE$89</f>
        <v>3.0214445997937851</v>
      </c>
      <c r="BF77" s="191">
        <f t="shared" ref="BF77:BR77" si="209">(SUM(AX77:BB77)/SUM(AX$89:BB$89))*BF$89</f>
        <v>3.6288400716553557</v>
      </c>
      <c r="BG77" s="191">
        <f t="shared" si="209"/>
        <v>2.8450431567934089</v>
      </c>
      <c r="BH77" s="191">
        <f t="shared" si="209"/>
        <v>2.8586992203026549</v>
      </c>
      <c r="BI77" s="191">
        <f t="shared" si="209"/>
        <v>2.8557603144316652</v>
      </c>
      <c r="BJ77" s="191">
        <f t="shared" si="209"/>
        <v>3.1152051234715721</v>
      </c>
      <c r="BK77" s="191">
        <f t="shared" si="209"/>
        <v>3.0650344333589894</v>
      </c>
      <c r="BL77" s="191">
        <f t="shared" si="209"/>
        <v>3.0816717561903957</v>
      </c>
      <c r="BM77" s="191">
        <f t="shared" si="209"/>
        <v>3.041957472595374</v>
      </c>
      <c r="BN77" s="191">
        <f t="shared" si="209"/>
        <v>3.0607095773309316</v>
      </c>
      <c r="BO77" s="191">
        <f t="shared" si="209"/>
        <v>2.9479484496716584</v>
      </c>
      <c r="BP77" s="191">
        <f t="shared" si="209"/>
        <v>2.9952741695510552</v>
      </c>
      <c r="BQ77" s="191">
        <f t="shared" si="209"/>
        <v>3.0319258200095991</v>
      </c>
      <c r="BR77" s="191">
        <f t="shared" si="209"/>
        <v>3.0729156725894526</v>
      </c>
      <c r="BS77" s="191"/>
      <c r="BT77" s="191"/>
      <c r="BU77" s="191"/>
      <c r="CA77" s="184" t="s">
        <v>183</v>
      </c>
      <c r="CB77" s="192">
        <v>17.949000000000002</v>
      </c>
      <c r="CC77" s="192">
        <v>5.75</v>
      </c>
      <c r="CD77" s="192">
        <v>6.681</v>
      </c>
      <c r="CE77" s="192">
        <v>5.8769999999999998</v>
      </c>
      <c r="CG77" s="193"/>
      <c r="CH77" s="193"/>
    </row>
    <row r="78" spans="1:86">
      <c r="A78" t="s">
        <v>184</v>
      </c>
      <c r="B78" s="190">
        <v>0.17199999999999999</v>
      </c>
      <c r="C78" s="190">
        <v>8.3000000000000004E-2</v>
      </c>
      <c r="D78" s="190">
        <v>0.48199999999999998</v>
      </c>
      <c r="E78" s="190">
        <v>1.0999999999999999E-2</v>
      </c>
      <c r="F78" s="190">
        <v>0.06</v>
      </c>
      <c r="G78" s="190">
        <v>6.3E-2</v>
      </c>
      <c r="H78" s="190">
        <v>5.5E-2</v>
      </c>
      <c r="I78" s="190">
        <v>3.6999999999999998E-2</v>
      </c>
      <c r="J78" s="190">
        <v>7.3999999999999996E-2</v>
      </c>
      <c r="K78" s="190">
        <v>0.26</v>
      </c>
      <c r="L78" s="190">
        <v>0.315</v>
      </c>
      <c r="M78" s="190">
        <v>6.7000000000000004E-2</v>
      </c>
      <c r="N78" s="190">
        <v>0.35399999999999998</v>
      </c>
      <c r="O78" s="190">
        <v>0.29699999999999999</v>
      </c>
      <c r="P78" s="190">
        <v>0.307</v>
      </c>
      <c r="Q78" s="190">
        <v>0.17199999999999999</v>
      </c>
      <c r="R78" s="190">
        <v>2.2519999999999998</v>
      </c>
      <c r="S78" s="190">
        <v>0.29699999999999999</v>
      </c>
      <c r="T78" s="190" cm="1">
        <f t="array" ref="T78">INDEX('[5]Corn Imports'!$AD$290:$LD$290,1,ROW(A2))/1000</f>
        <v>1.0224564416999999</v>
      </c>
      <c r="U78" s="190" cm="1">
        <f t="array" ref="U78">INDEX('[5]Corn Imports'!$AP$290:$LD$290,1,ROW(A2))/1000</f>
        <v>0.62823459667500003</v>
      </c>
      <c r="V78" s="190" cm="1">
        <f t="array" ref="V78">INDEX('[5]Corn Imports'!$BB$290:$LD$290,1,ROW(A2))/1000</f>
        <v>1.3234267129499999</v>
      </c>
      <c r="W78" s="190" cm="1">
        <f t="array" ref="W78">INDEX('[5]Corn Imports'!$BN$290:$LD$290,1,ROW(A2))/1000</f>
        <v>0.6447102093</v>
      </c>
      <c r="X78" s="190" cm="1">
        <f t="array" ref="X78">INDEX('[5]Corn Imports'!$BZ$290:$LD$290,1,ROW(A2))/1000</f>
        <v>0.24705151604999998</v>
      </c>
      <c r="Y78" s="190" cm="1">
        <f t="array" ref="Y78">INDEX('[5]Corn Imports'!$CL$290:$LD$290,1,ROW(A2))/1000</f>
        <v>1.175555629125</v>
      </c>
      <c r="Z78" s="190" cm="1">
        <f t="array" ref="Z78">INDEX('[5]Corn Imports'!$CX$290:$LD$290,1,ROW(A2))/1000</f>
        <v>1.4889662673749999</v>
      </c>
      <c r="AA78" s="190" cm="1">
        <f t="array" ref="AA78">INDEX('[5]Corn Imports'!$DJ$290:$LD$290,1,ROW(A2))/1000</f>
        <v>0.40880384482499998</v>
      </c>
      <c r="AB78" s="190" cm="1">
        <f t="array" ref="AB78">INDEX('[5]Corn Imports'!$DV$290:$LD$290,1,ROW(A2))/1000</f>
        <v>1.1954247849000001</v>
      </c>
      <c r="AC78" s="190" cm="1">
        <f t="array" ref="AC78">INDEX('[5]Corn Imports'!$EH$290:$LD$290,1,ROW(A2))/1000</f>
        <v>1.166453689725</v>
      </c>
      <c r="AD78" s="190" cm="1">
        <f t="array" ref="AD78">INDEX('[5]Corn Imports'!$ET$290:$LD$290,1,ROW(A2))/1000</f>
        <v>0.82003671067500006</v>
      </c>
      <c r="AE78" s="190" cm="1">
        <f t="array" ref="AE78">INDEX('[5]Corn Imports'!$FF$290:$LD$290,1,ROW(A2))/1000</f>
        <v>0.39881611979999998</v>
      </c>
      <c r="AF78" s="190" cm="1">
        <f t="array" ref="AF78">INDEX('[5]Corn Imports'!$FR$290:$LD$290,1,ROW(A2))/1000</f>
        <v>0.73206835604999998</v>
      </c>
      <c r="AG78" s="190" cm="1">
        <f t="array" ref="AG78">INDEX('[5]Corn Imports'!$GD$290:$LD$290,1,ROW(A2))/1000</f>
        <v>0.47957221102500008</v>
      </c>
      <c r="AH78" s="190" cm="1">
        <f t="array" ref="AH78">INDEX('[5]Corn Imports'!$GP$290:$LD$290,1,ROW(A2))/1000</f>
        <v>0.59556288600000007</v>
      </c>
      <c r="AI78" s="190" cm="1">
        <f t="array" ref="AI78">INDEX('[5]Corn Imports'!$HB$290:$LD$290,1,ROW(A2))/1000</f>
        <v>0.79671889619999992</v>
      </c>
      <c r="AJ78" s="190" cm="1">
        <f t="array" ref="AJ78">INDEX('[5]Corn Imports'!$HN$290:$LD$290,1,ROW(A2))/1000</f>
        <v>0.272270817</v>
      </c>
      <c r="AK78" s="190" cm="1">
        <f t="array" ref="AK78">INDEX('[5]Corn Imports'!$HZ$290:$LD$290,1,ROW(A2))/1000</f>
        <v>1.2779878788000001</v>
      </c>
      <c r="AL78" s="190" cm="1">
        <f t="array" ref="AL78">INDEX('[5]Corn Imports'!$IL$290:$LD$290,1,ROW(A2))/1000</f>
        <v>1.2103138570500001</v>
      </c>
      <c r="AM78" s="190" cm="1">
        <f t="array" ref="AM78">INDEX('[5]Corn Imports'!$IX$290:$LD$290,1,ROW(A2))/1000</f>
        <v>13.061538932625</v>
      </c>
      <c r="AN78" s="190" cm="1">
        <f t="array" ref="AN78">INDEX('[5]Corn Imports'!$JJ$290:$LD$290,1,ROW(A2))/1000</f>
        <v>2.1753635166</v>
      </c>
      <c r="AO78" s="190" cm="1">
        <f t="array" ref="AO78">INDEX('[5]Corn Imports'!$JV$290:$LD$290,1,ROW(A2))/1000</f>
        <v>1.4077338203249998</v>
      </c>
      <c r="AP78" s="190" cm="1">
        <f t="array" ref="AP78">INDEX('[5]Corn Imports'!$KH$290:$LD$290,1,ROW(A2))/1000</f>
        <v>2.284480495125</v>
      </c>
      <c r="AQ78" s="190">
        <v>2.708006616</v>
      </c>
      <c r="AR78" s="190">
        <v>3.6441776560000005</v>
      </c>
      <c r="AS78" s="190">
        <v>3.169871992</v>
      </c>
      <c r="AT78" s="190">
        <v>6.1313691600000002</v>
      </c>
      <c r="AU78" s="190">
        <v>3.1903827200000001</v>
      </c>
      <c r="AV78" s="190">
        <v>2.4155811120000004</v>
      </c>
      <c r="AW78" s="190">
        <v>1.4604309863</v>
      </c>
      <c r="AX78" s="190">
        <v>3.6447589177999999</v>
      </c>
      <c r="AY78" s="191">
        <f t="shared" si="208"/>
        <v>3.0107331645391273</v>
      </c>
      <c r="AZ78" s="191">
        <f t="shared" ref="AZ78:AZ87" si="210">(SUM(AR78:AV78)/SUM(AR$89:AV$89))*AZ$89</f>
        <v>3.5910290572110952</v>
      </c>
      <c r="BA78" s="191">
        <f t="shared" ref="BA78:BP87" si="211">(SUM(AS78:AW78)/SUM(AS$89:AW$89))*BA$89</f>
        <v>3.115666092458393</v>
      </c>
      <c r="BB78" s="191">
        <f t="shared" si="211"/>
        <v>3.898775506538406</v>
      </c>
      <c r="BC78" s="191">
        <f t="shared" si="211"/>
        <v>3.5064752759961557</v>
      </c>
      <c r="BD78" s="191">
        <f t="shared" si="211"/>
        <v>3.4435187607346553</v>
      </c>
      <c r="BE78" s="191">
        <f t="shared" si="211"/>
        <v>3.4549828638649065</v>
      </c>
      <c r="BF78" s="191">
        <f t="shared" si="211"/>
        <v>4.3152406846367555</v>
      </c>
      <c r="BG78" s="191">
        <f t="shared" si="211"/>
        <v>3.4245358193486357</v>
      </c>
      <c r="BH78" s="191">
        <f t="shared" si="211"/>
        <v>3.5110929385877414</v>
      </c>
      <c r="BI78" s="191">
        <f t="shared" si="211"/>
        <v>3.4838836999185032</v>
      </c>
      <c r="BJ78" s="191">
        <f t="shared" si="211"/>
        <v>3.7237986183541758</v>
      </c>
      <c r="BK78" s="191">
        <f t="shared" si="211"/>
        <v>3.6289506809162217</v>
      </c>
      <c r="BL78" s="191">
        <f t="shared" si="211"/>
        <v>3.629874213434539</v>
      </c>
      <c r="BM78" s="191">
        <f t="shared" si="211"/>
        <v>3.6379472012713086</v>
      </c>
      <c r="BN78" s="191">
        <f t="shared" si="211"/>
        <v>3.6917103521691628</v>
      </c>
      <c r="BO78" s="191">
        <f t="shared" si="211"/>
        <v>3.5544523514250557</v>
      </c>
      <c r="BP78" s="191">
        <f t="shared" si="211"/>
        <v>3.5955200302422359</v>
      </c>
      <c r="BQ78" s="191">
        <f t="shared" ref="BQ78:BR87" si="212">(SUM(BI78:BM78)/SUM(BI$89:BM$89))*BQ$89</f>
        <v>3.6208908827789492</v>
      </c>
      <c r="BR78" s="191">
        <f t="shared" si="212"/>
        <v>3.6624562132290817</v>
      </c>
      <c r="BS78" s="191"/>
      <c r="BT78" s="191"/>
      <c r="BU78" s="191"/>
      <c r="CA78" s="184" t="s">
        <v>185</v>
      </c>
      <c r="CB78" s="192">
        <v>8.92</v>
      </c>
      <c r="CC78" s="192">
        <v>5.4379999999999997</v>
      </c>
      <c r="CD78" s="192">
        <v>7.0949999999999998</v>
      </c>
      <c r="CE78" s="192">
        <v>6.2329999999999997</v>
      </c>
      <c r="CG78" s="193"/>
      <c r="CH78" s="193"/>
    </row>
    <row r="79" spans="1:86">
      <c r="A79" t="s">
        <v>186</v>
      </c>
      <c r="B79" s="190">
        <v>0.02</v>
      </c>
      <c r="C79" s="190">
        <v>0.26700000000000002</v>
      </c>
      <c r="D79" s="190">
        <v>6.0999999999999999E-2</v>
      </c>
      <c r="E79" s="190">
        <v>4.2999999999999997E-2</v>
      </c>
      <c r="F79" s="190">
        <v>8.7999999999999995E-2</v>
      </c>
      <c r="G79" s="190">
        <v>5.5E-2</v>
      </c>
      <c r="H79" s="190">
        <v>8.0000000000000002E-3</v>
      </c>
      <c r="I79" s="190">
        <v>0.154</v>
      </c>
      <c r="J79" s="190">
        <v>0.13600000000000001</v>
      </c>
      <c r="K79" s="190">
        <v>0.34599999999999997</v>
      </c>
      <c r="L79" s="190">
        <v>0.54</v>
      </c>
      <c r="M79" s="190">
        <v>0.33300000000000002</v>
      </c>
      <c r="N79" s="190">
        <v>7.6999999999999999E-2</v>
      </c>
      <c r="O79" s="190">
        <v>0.18099999999999999</v>
      </c>
      <c r="P79" s="190">
        <v>0.29699999999999999</v>
      </c>
      <c r="Q79" s="190">
        <v>0.68400000000000005</v>
      </c>
      <c r="R79" s="190">
        <v>3.129</v>
      </c>
      <c r="S79" s="190">
        <v>0.74</v>
      </c>
      <c r="T79" s="190" cm="1">
        <f t="array" ref="T79">INDEX('[5]Corn Imports'!$AD$290:$LD$290,1,ROW(A3))/1000</f>
        <v>3.55977952245</v>
      </c>
      <c r="U79" s="190" cm="1">
        <f t="array" ref="U79">INDEX('[5]Corn Imports'!$AP$290:$LD$290,1,ROW(A3))/1000</f>
        <v>1.19947971465</v>
      </c>
      <c r="V79" s="190" cm="1">
        <f t="array" ref="V79">INDEX('[5]Corn Imports'!$BB$290:$LD$290,1,ROW(A3))/1000</f>
        <v>2.0063438088750001</v>
      </c>
      <c r="W79" s="190" cm="1">
        <f t="array" ref="W79">INDEX('[5]Corn Imports'!$BN$290:$LD$290,1,ROW(A3))/1000</f>
        <v>1.3886205349499998</v>
      </c>
      <c r="X79" s="190" cm="1">
        <f t="array" ref="X79">INDEX('[5]Corn Imports'!$BZ$290:$LD$290,1,ROW(A3))/1000</f>
        <v>0.58554366637499999</v>
      </c>
      <c r="Y79" s="190" cm="1">
        <f t="array" ref="Y79">INDEX('[5]Corn Imports'!$CL$290:$LD$290,1,ROW(A3))/1000</f>
        <v>2.3462020374749999</v>
      </c>
      <c r="Z79" s="190" cm="1">
        <f t="array" ref="Z79">INDEX('[5]Corn Imports'!$CX$290:$LD$290,1,ROW(A3))/1000</f>
        <v>1.4897615060249998</v>
      </c>
      <c r="AA79" s="190" cm="1">
        <f t="array" ref="AA79">INDEX('[5]Corn Imports'!$DJ$290:$LD$290,1,ROW(A3))/1000</f>
        <v>0.61202275132500006</v>
      </c>
      <c r="AB79" s="190" cm="1">
        <f t="array" ref="AB79">INDEX('[5]Corn Imports'!$DV$290:$LD$290,1,ROW(A3))/1000</f>
        <v>0.76993667572500002</v>
      </c>
      <c r="AC79" s="190" cm="1">
        <f t="array" ref="AC79">INDEX('[5]Corn Imports'!$EH$290:$LD$290,1,ROW(A3))/1000</f>
        <v>1.9294261220249997</v>
      </c>
      <c r="AD79" s="190" cm="1">
        <f t="array" ref="AD79">INDEX('[5]Corn Imports'!$ET$290:$LD$290,1,ROW(A3))/1000</f>
        <v>1.0296883892249999</v>
      </c>
      <c r="AE79" s="190" cm="1">
        <f t="array" ref="AE79">INDEX('[5]Corn Imports'!$FF$290:$LD$290,1,ROW(A3))/1000</f>
        <v>0.70403422522500003</v>
      </c>
      <c r="AF79" s="190" cm="1">
        <f t="array" ref="AF79">INDEX('[5]Corn Imports'!$FR$290:$LD$290,1,ROW(A3))/1000</f>
        <v>0.61849882845000004</v>
      </c>
      <c r="AG79" s="190" cm="1">
        <f t="array" ref="AG79">INDEX('[5]Corn Imports'!$GD$290:$LD$290,1,ROW(A3))/1000</f>
        <v>0.43115320034999999</v>
      </c>
      <c r="AH79" s="190" cm="1">
        <f t="array" ref="AH79">INDEX('[5]Corn Imports'!$GP$290:$LD$290,1,ROW(A3))/1000</f>
        <v>0.73465485007499987</v>
      </c>
      <c r="AI79" s="190" cm="1">
        <f t="array" ref="AI79">INDEX('[5]Corn Imports'!$HB$290:$LD$290,1,ROW(A3))/1000</f>
        <v>1.4433502761000001</v>
      </c>
      <c r="AJ79" s="190" cm="1">
        <f t="array" ref="AJ79">INDEX('[5]Corn Imports'!$HN$290:$LD$290,1,ROW(A3))/1000</f>
        <v>0.40988647169999998</v>
      </c>
      <c r="AK79" s="190" cm="1">
        <f t="array" ref="AK79">INDEX('[5]Corn Imports'!$HZ$290:$LD$290,1,ROW(A3))/1000</f>
        <v>2.7732255083999999</v>
      </c>
      <c r="AL79" s="190" cm="1">
        <f t="array" ref="AL79">INDEX('[5]Corn Imports'!$IL$290:$LD$290,1,ROW(A3))/1000</f>
        <v>2.298251508975</v>
      </c>
      <c r="AM79" s="190" cm="1">
        <f t="array" ref="AM79">INDEX('[5]Corn Imports'!$IX$290:$LD$290,1,ROW(A3))/1000</f>
        <v>20.433649238099999</v>
      </c>
      <c r="AN79" s="190" cm="1">
        <f t="array" ref="AN79">INDEX('[5]Corn Imports'!$JJ$290:$LD$290,1,ROW(A3))/1000</f>
        <v>3.0806009939249996</v>
      </c>
      <c r="AO79" s="190" cm="1">
        <f t="array" ref="AO79">INDEX('[5]Corn Imports'!$JV$290:$LD$290,1,ROW(A3))/1000</f>
        <v>1.4860136486250002</v>
      </c>
      <c r="AP79" s="190" cm="1">
        <f t="array" ref="AP79">INDEX('[5]Corn Imports'!$KH$290:$LD$290,1,ROW(A3))/1000</f>
        <v>8.3008270071000005</v>
      </c>
      <c r="AQ79" s="190">
        <v>6.6881901520000007</v>
      </c>
      <c r="AR79" s="190">
        <v>2.1924039199999998</v>
      </c>
      <c r="AS79" s="190">
        <v>1.0657311279999999</v>
      </c>
      <c r="AT79" s="190">
        <v>6.4113543760000002</v>
      </c>
      <c r="AU79" s="190">
        <v>1.237611816</v>
      </c>
      <c r="AV79" s="190">
        <v>2.4093154800000001</v>
      </c>
      <c r="AW79" s="190">
        <v>2.8664161669000001</v>
      </c>
      <c r="AX79" s="190">
        <v>2.4736032607</v>
      </c>
      <c r="AY79" s="191">
        <f t="shared" si="208"/>
        <v>2.8112538043692488</v>
      </c>
      <c r="AZ79" s="191">
        <f t="shared" si="210"/>
        <v>2.5776860036482785</v>
      </c>
      <c r="BA79" s="191">
        <f t="shared" si="211"/>
        <v>2.6631521638319455</v>
      </c>
      <c r="BB79" s="191">
        <f t="shared" si="211"/>
        <v>3.5644611878975261</v>
      </c>
      <c r="BC79" s="191">
        <f t="shared" si="211"/>
        <v>3.0148986616878508</v>
      </c>
      <c r="BD79" s="191">
        <f t="shared" si="211"/>
        <v>3.2035255081333829</v>
      </c>
      <c r="BE79" s="191">
        <f t="shared" si="211"/>
        <v>3.1215480770405715</v>
      </c>
      <c r="BF79" s="191">
        <f t="shared" si="211"/>
        <v>3.5225391051117496</v>
      </c>
      <c r="BG79" s="191">
        <f t="shared" si="211"/>
        <v>2.9262903642869702</v>
      </c>
      <c r="BH79" s="191">
        <f t="shared" si="211"/>
        <v>3.0047447050397968</v>
      </c>
      <c r="BI79" s="191">
        <f t="shared" si="211"/>
        <v>3.1135171197182552</v>
      </c>
      <c r="BJ79" s="191">
        <f t="shared" si="211"/>
        <v>3.2853945079742162</v>
      </c>
      <c r="BK79" s="191">
        <f t="shared" si="211"/>
        <v>3.1577603432521051</v>
      </c>
      <c r="BL79" s="191">
        <f t="shared" si="211"/>
        <v>3.1557295519224944</v>
      </c>
      <c r="BM79" s="191">
        <f t="shared" si="211"/>
        <v>3.1377278742394683</v>
      </c>
      <c r="BN79" s="191">
        <f t="shared" si="211"/>
        <v>3.1704971604261973</v>
      </c>
      <c r="BO79" s="191">
        <f t="shared" si="211"/>
        <v>3.0975414080542687</v>
      </c>
      <c r="BP79" s="191">
        <f t="shared" si="211"/>
        <v>3.1434292455813737</v>
      </c>
      <c r="BQ79" s="191">
        <f t="shared" si="212"/>
        <v>3.1700258794213076</v>
      </c>
      <c r="BR79" s="191">
        <f t="shared" si="212"/>
        <v>3.1814218875628963</v>
      </c>
      <c r="BS79" s="191"/>
      <c r="BT79" t="s">
        <v>187</v>
      </c>
      <c r="BU79" s="191"/>
      <c r="CA79" s="184" t="s">
        <v>188</v>
      </c>
      <c r="CB79" s="192">
        <v>9.4649999999999999</v>
      </c>
      <c r="CC79" s="192">
        <v>7.06</v>
      </c>
      <c r="CD79" s="192">
        <v>4.6529999999999996</v>
      </c>
      <c r="CE79" s="192">
        <v>9.6950000000000003</v>
      </c>
      <c r="CG79" s="193"/>
      <c r="CH79" s="193"/>
    </row>
    <row r="80" spans="1:86">
      <c r="A80" t="s">
        <v>189</v>
      </c>
      <c r="B80" s="190">
        <v>0.26800000000000002</v>
      </c>
      <c r="C80" s="190">
        <v>0.17699999999999999</v>
      </c>
      <c r="D80" s="190">
        <v>7.4999999999999997E-2</v>
      </c>
      <c r="E80" s="190">
        <v>5.8999999999999997E-2</v>
      </c>
      <c r="F80" s="190">
        <v>4.3999999999999997E-2</v>
      </c>
      <c r="G80" s="190">
        <v>1E-3</v>
      </c>
      <c r="H80" s="190">
        <v>0.159</v>
      </c>
      <c r="I80" s="190">
        <v>5.2999999999999999E-2</v>
      </c>
      <c r="J80" s="190">
        <v>0.01</v>
      </c>
      <c r="K80" s="190">
        <v>4.1000000000000002E-2</v>
      </c>
      <c r="L80" s="190">
        <v>0.122</v>
      </c>
      <c r="M80" s="190">
        <v>6.6000000000000003E-2</v>
      </c>
      <c r="N80" s="190">
        <v>0.246</v>
      </c>
      <c r="O80" s="190">
        <v>0.106</v>
      </c>
      <c r="P80" s="190">
        <v>9.8000000000000004E-2</v>
      </c>
      <c r="Q80" s="190">
        <v>0.09</v>
      </c>
      <c r="R80" s="190">
        <v>1.421</v>
      </c>
      <c r="S80" s="190">
        <v>0.54200000000000004</v>
      </c>
      <c r="T80" s="190" cm="1">
        <f t="array" ref="T80">INDEX('[5]Corn Imports'!$AD$290:$LD$290,1,ROW(A4))/1000</f>
        <v>3.358367618625</v>
      </c>
      <c r="U80" s="190" cm="1">
        <f t="array" ref="U80">INDEX('[5]Corn Imports'!$AP$290:$LD$290,1,ROW(A4))/1000</f>
        <v>1.3460240884499999</v>
      </c>
      <c r="V80" s="190" cm="1">
        <f t="array" ref="V80">INDEX('[5]Corn Imports'!$BB$290:$LD$290,1,ROW(A4))/1000</f>
        <v>1.8013966361999998</v>
      </c>
      <c r="W80" s="190" cm="1">
        <f t="array" ref="W80">INDEX('[5]Corn Imports'!$BN$290:$LD$290,1,ROW(A4))/1000</f>
        <v>0.77608599637500009</v>
      </c>
      <c r="X80" s="190" cm="1">
        <f t="array" ref="X80">INDEX('[5]Corn Imports'!$BZ$290:$LD$290,1,ROW(A4))/1000</f>
        <v>0.31500898920000003</v>
      </c>
      <c r="Y80" s="190" cm="1">
        <f t="array" ref="Y80">INDEX('[5]Corn Imports'!$CL$290:$LD$290,1,ROW(A4))/1000</f>
        <v>1.52765344665</v>
      </c>
      <c r="Z80" s="190" cm="1">
        <f t="array" ref="Z80">INDEX('[5]Corn Imports'!$CX$290:$LD$290,1,ROW(A4))/1000</f>
        <v>1.2705551531999999</v>
      </c>
      <c r="AA80" s="190" cm="1">
        <f t="array" ref="AA80">INDEX('[5]Corn Imports'!$DJ$290:$LD$290,1,ROW(A4))/1000</f>
        <v>0.31567824945</v>
      </c>
      <c r="AB80" s="190" cm="1">
        <f t="array" ref="AB80">INDEX('[5]Corn Imports'!$DV$290:$LD$290,1,ROW(A4))/1000</f>
        <v>0.56255654520000009</v>
      </c>
      <c r="AC80" s="190" cm="1">
        <f t="array" ref="AC80">INDEX('[5]Corn Imports'!$EH$290:$LD$290,1,ROW(A4))/1000</f>
        <v>1.211050043325</v>
      </c>
      <c r="AD80" s="190" cm="1">
        <f t="array" ref="AD80">INDEX('[5]Corn Imports'!$ET$290:$LD$290,1,ROW(A4))/1000</f>
        <v>0.98298189742500008</v>
      </c>
      <c r="AE80" s="190" cm="1">
        <f t="array" ref="AE80">INDEX('[5]Corn Imports'!$FF$290:$LD$290,1,ROW(A4))/1000</f>
        <v>0.52341663105000003</v>
      </c>
      <c r="AF80" s="190" cm="1">
        <f t="array" ref="AF80">INDEX('[5]Corn Imports'!$FR$290:$LD$290,1,ROW(A4))/1000</f>
        <v>0.46853335372499999</v>
      </c>
      <c r="AG80" s="190" cm="1">
        <f t="array" ref="AG80">INDEX('[5]Corn Imports'!$GD$290:$LD$290,1,ROW(A4))/1000</f>
        <v>0.52361347229999999</v>
      </c>
      <c r="AH80" s="190" cm="1">
        <f t="array" ref="AH80">INDEX('[5]Corn Imports'!$GP$290:$LD$290,1,ROW(A4))/1000</f>
        <v>0.659012694525</v>
      </c>
      <c r="AI80" s="190" cm="1">
        <f t="array" ref="AI80">INDEX('[5]Corn Imports'!$HB$290:$LD$290,1,ROW(A4))/1000</f>
        <v>1.240993534275</v>
      </c>
      <c r="AJ80" s="190" cm="1">
        <f t="array" ref="AJ80">INDEX('[5]Corn Imports'!$HN$290:$LD$290,1,ROW(A4))/1000</f>
        <v>0.39905626612500006</v>
      </c>
      <c r="AK80" s="190" cm="1">
        <f t="array" ref="AK80">INDEX('[5]Corn Imports'!$HZ$290:$LD$290,1,ROW(A4))/1000</f>
        <v>2.6928749101499996</v>
      </c>
      <c r="AL80" s="190" cm="1">
        <f t="array" ref="AL80">INDEX('[5]Corn Imports'!$IL$290:$LD$290,1,ROW(A4))/1000</f>
        <v>1.4805139040999999</v>
      </c>
      <c r="AM80" s="190" cm="1">
        <f t="array" ref="AM80">INDEX('[5]Corn Imports'!$IX$290:$LD$290,1,ROW(A4))/1000</f>
        <v>14.540934778425001</v>
      </c>
      <c r="AN80" s="190" cm="1">
        <f t="array" ref="AN80">INDEX('[5]Corn Imports'!$JJ$290:$LD$290,1,ROW(A4))/1000</f>
        <v>1.669635040275</v>
      </c>
      <c r="AO80" s="190" cm="1">
        <f t="array" ref="AO80">INDEX('[5]Corn Imports'!$JV$290:$LD$290,1,ROW(A4))/1000</f>
        <v>1.9063799484749999</v>
      </c>
      <c r="AP80" s="190" cm="1">
        <f t="array" ref="AP80">INDEX('[5]Corn Imports'!$KH$290:$LD$290,1,ROW(A4))/1000</f>
        <v>7.4119982163750002</v>
      </c>
      <c r="AQ80" s="190">
        <v>2.6105314480000001</v>
      </c>
      <c r="AR80" s="190">
        <v>1.876200144</v>
      </c>
      <c r="AS80" s="190">
        <v>3.1366454000000004</v>
      </c>
      <c r="AT80" s="190">
        <v>4.6214882560000001</v>
      </c>
      <c r="AU80" s="190">
        <v>2.0945350720000002</v>
      </c>
      <c r="AV80" s="190">
        <v>2.4586434586999997</v>
      </c>
      <c r="AW80" s="190">
        <v>2.7998056801</v>
      </c>
      <c r="AX80" s="190">
        <v>1.5917229327999998</v>
      </c>
      <c r="AY80" s="191">
        <f t="shared" si="208"/>
        <v>2.2910500771986086</v>
      </c>
      <c r="AZ80" s="191">
        <f t="shared" si="210"/>
        <v>2.7463057615572093</v>
      </c>
      <c r="BA80" s="191">
        <f t="shared" si="211"/>
        <v>2.8764812244213185</v>
      </c>
      <c r="BB80" s="191">
        <f t="shared" si="211"/>
        <v>3.1403579301721996</v>
      </c>
      <c r="BC80" s="191">
        <f t="shared" si="211"/>
        <v>2.871172542603492</v>
      </c>
      <c r="BD80" s="191">
        <f t="shared" si="211"/>
        <v>2.8985540121340394</v>
      </c>
      <c r="BE80" s="191">
        <f t="shared" si="211"/>
        <v>2.8682400719141783</v>
      </c>
      <c r="BF80" s="191">
        <f t="shared" si="211"/>
        <v>3.1614794815373344</v>
      </c>
      <c r="BG80" s="191">
        <f t="shared" si="211"/>
        <v>2.7850735071905661</v>
      </c>
      <c r="BH80" s="191">
        <f t="shared" si="211"/>
        <v>2.906574294177652</v>
      </c>
      <c r="BI80" s="191">
        <f t="shared" si="211"/>
        <v>2.9309611562490456</v>
      </c>
      <c r="BJ80" s="191">
        <f t="shared" si="211"/>
        <v>2.9879608076722488</v>
      </c>
      <c r="BK80" s="191">
        <f t="shared" si="211"/>
        <v>2.9169039230759219</v>
      </c>
      <c r="BL80" s="191">
        <f t="shared" si="211"/>
        <v>2.923984273390754</v>
      </c>
      <c r="BM80" s="191">
        <f t="shared" si="211"/>
        <v>2.930465702213755</v>
      </c>
      <c r="BN80" s="191">
        <f t="shared" si="211"/>
        <v>2.9544098493653692</v>
      </c>
      <c r="BO80" s="191">
        <f t="shared" si="211"/>
        <v>2.9054947376730862</v>
      </c>
      <c r="BP80" s="191">
        <f t="shared" si="211"/>
        <v>2.9332768909131248</v>
      </c>
      <c r="BQ80" s="191">
        <f t="shared" si="212"/>
        <v>2.938055172520345</v>
      </c>
      <c r="BR80" s="191">
        <f t="shared" si="212"/>
        <v>2.9427449111436101</v>
      </c>
      <c r="BS80" s="191"/>
      <c r="BT80">
        <v>10051</v>
      </c>
      <c r="BU80" s="191"/>
      <c r="CA80" s="184" t="s">
        <v>190</v>
      </c>
      <c r="CB80" s="192">
        <v>5.5510000000000002</v>
      </c>
      <c r="CC80" s="192">
        <v>5.9850000000000003</v>
      </c>
      <c r="CD80" s="192">
        <v>5.798</v>
      </c>
      <c r="CE80" s="192">
        <v>16.911000000000001</v>
      </c>
      <c r="CG80" s="193"/>
      <c r="CH80" s="193"/>
    </row>
    <row r="81" spans="1:87">
      <c r="A81" t="s">
        <v>191</v>
      </c>
      <c r="B81" s="190">
        <v>0.184</v>
      </c>
      <c r="C81" s="190">
        <v>7.0000000000000007E-2</v>
      </c>
      <c r="D81" s="190">
        <v>0.159</v>
      </c>
      <c r="E81" s="190">
        <v>0.24399999999999999</v>
      </c>
      <c r="F81" s="190">
        <v>4.9000000000000002E-2</v>
      </c>
      <c r="G81" s="190">
        <v>1E-3</v>
      </c>
      <c r="H81" s="190">
        <v>0</v>
      </c>
      <c r="I81" s="190">
        <v>5.0000000000000001E-3</v>
      </c>
      <c r="J81" s="190">
        <v>0.30099999999999999</v>
      </c>
      <c r="K81" s="190">
        <v>4.2000000000000003E-2</v>
      </c>
      <c r="L81" s="190">
        <v>0.374</v>
      </c>
      <c r="M81" s="190">
        <v>8.5999999999999993E-2</v>
      </c>
      <c r="N81" s="190">
        <v>0.126</v>
      </c>
      <c r="O81" s="190">
        <v>0.307</v>
      </c>
      <c r="P81" s="190">
        <v>0.248</v>
      </c>
      <c r="Q81" s="190">
        <v>0.1</v>
      </c>
      <c r="R81" s="190">
        <v>1.4039999999999999</v>
      </c>
      <c r="S81" s="190">
        <v>0.24099999999999999</v>
      </c>
      <c r="T81" s="190" cm="1">
        <f t="array" ref="T81">INDEX('[5]Corn Imports'!$AD$290:$LD$290,1,ROW(A5))/1000</f>
        <v>1.9425160651499997</v>
      </c>
      <c r="U81" s="190" cm="1">
        <f t="array" ref="U81">INDEX('[5]Corn Imports'!$AP$290:$LD$290,1,ROW(A5))/1000</f>
        <v>1.2169789017749999</v>
      </c>
      <c r="V81" s="190" cm="1">
        <f t="array" ref="V81">INDEX('[5]Corn Imports'!$BB$290:$LD$290,1,ROW(A5))/1000</f>
        <v>1.492328315925</v>
      </c>
      <c r="W81" s="190" cm="1">
        <f t="array" ref="W81">INDEX('[5]Corn Imports'!$BN$290:$LD$290,1,ROW(A5))/1000</f>
        <v>0.60748359210000002</v>
      </c>
      <c r="X81" s="190" cm="1">
        <f t="array" ref="X81">INDEX('[5]Corn Imports'!$BZ$290:$LD$290,1,ROW(A5))/1000</f>
        <v>0.36138478769999999</v>
      </c>
      <c r="Y81" s="190" cm="1">
        <f t="array" ref="Y81">INDEX('[5]Corn Imports'!$CL$290:$LD$290,1,ROW(A5))/1000</f>
        <v>2.021878520325</v>
      </c>
      <c r="Z81" s="190" cm="1">
        <f t="array" ref="Z81">INDEX('[5]Corn Imports'!$CX$290:$LD$290,1,ROW(A5))/1000</f>
        <v>0.70585303837500002</v>
      </c>
      <c r="AA81" s="190" cm="1">
        <f t="array" ref="AA81">INDEX('[5]Corn Imports'!$DJ$290:$LD$290,1,ROW(A5))/1000</f>
        <v>0.36690815317499997</v>
      </c>
      <c r="AB81" s="190" cm="1">
        <f t="array" ref="AB81">INDEX('[5]Corn Imports'!$DV$290:$LD$290,1,ROW(A5))/1000</f>
        <v>0.62852985854999999</v>
      </c>
      <c r="AC81" s="190" cm="1">
        <f t="array" ref="AC81">INDEX('[5]Corn Imports'!$EH$290:$LD$290,1,ROW(A5))/1000</f>
        <v>1.3022898995250001</v>
      </c>
      <c r="AD81" s="190" cm="1">
        <f t="array" ref="AD81">INDEX('[5]Corn Imports'!$ET$290:$LD$290,1,ROW(A5))/1000</f>
        <v>1.496461982175</v>
      </c>
      <c r="AE81" s="190" cm="1">
        <f t="array" ref="AE81">INDEX('[5]Corn Imports'!$FF$290:$LD$290,1,ROW(A5))/1000</f>
        <v>0.61273925347499991</v>
      </c>
      <c r="AF81" s="190" cm="1">
        <f t="array" ref="AF81">INDEX('[5]Corn Imports'!$FR$290:$LD$290,1,ROW(A5))/1000</f>
        <v>0.35974313167499999</v>
      </c>
      <c r="AG81" s="190" cm="1">
        <f t="array" ref="AG81">INDEX('[5]Corn Imports'!$GD$290:$LD$290,1,ROW(A5))/1000</f>
        <v>0.55221450592499999</v>
      </c>
      <c r="AH81" s="190" cm="1">
        <f t="array" ref="AH81">INDEX('[5]Corn Imports'!$GP$290:$LD$290,1,ROW(A5))/1000</f>
        <v>0.92366575515000005</v>
      </c>
      <c r="AI81" s="190" cm="1">
        <f t="array" ref="AI81">INDEX('[5]Corn Imports'!$HB$290:$LD$290,1,ROW(A5))/1000</f>
        <v>1.6325147173500001</v>
      </c>
      <c r="AJ81" s="190" cm="1">
        <f t="array" ref="AJ81">INDEX('[5]Corn Imports'!$HN$290:$LD$290,1,ROW(A5))/1000</f>
        <v>0.469989978975</v>
      </c>
      <c r="AK81" s="190" cm="1">
        <f t="array" ref="AK81">INDEX('[5]Corn Imports'!$HZ$290:$LD$290,1,ROW(A5))/1000</f>
        <v>2.7255899258999996</v>
      </c>
      <c r="AL81" s="190" cm="1">
        <f t="array" ref="AL81">INDEX('[5]Corn Imports'!$IL$290:$LD$290,1,ROW(A5))/1000</f>
        <v>1.0832961352499999</v>
      </c>
      <c r="AM81" s="190" cm="1">
        <f t="array" ref="AM81">INDEX('[5]Corn Imports'!$IX$290:$LD$290,1,ROW(A5))/1000</f>
        <v>15.565379316750001</v>
      </c>
      <c r="AN81" s="190" cm="1">
        <f t="array" ref="AN81">INDEX('[5]Corn Imports'!$JJ$290:$LD$290,1,ROW(A5))/1000</f>
        <v>2.6946701023499999</v>
      </c>
      <c r="AO81" s="190" cm="1">
        <f t="array" ref="AO81">INDEX('[5]Corn Imports'!$JV$290:$LD$290,1,ROW(A5))/1000</f>
        <v>1.755237363075</v>
      </c>
      <c r="AP81" s="190" cm="1">
        <f t="array" ref="AP81">INDEX('[5]Corn Imports'!$KH$290:$LD$290,1,ROW(A5))/1000</f>
        <v>6.0603444681749998</v>
      </c>
      <c r="AQ81" s="190">
        <v>6.2054991040000003</v>
      </c>
      <c r="AR81" s="190">
        <v>3.9814039440000002</v>
      </c>
      <c r="AS81" s="190">
        <v>4.2217455839999998</v>
      </c>
      <c r="AT81" s="190">
        <v>1.9715100720000001</v>
      </c>
      <c r="AU81" s="190">
        <v>2.4454614240000003</v>
      </c>
      <c r="AV81" s="190">
        <v>0.98974837390000003</v>
      </c>
      <c r="AW81" s="190">
        <v>2.1251579777999998</v>
      </c>
      <c r="AX81" s="190">
        <v>2.6245791571999999</v>
      </c>
      <c r="AY81" s="191">
        <f t="shared" si="208"/>
        <v>3.0078272093017411</v>
      </c>
      <c r="AZ81" s="191">
        <f t="shared" si="210"/>
        <v>2.6344902383355171</v>
      </c>
      <c r="BA81" s="191">
        <f t="shared" si="211"/>
        <v>2.2373643974072901</v>
      </c>
      <c r="BB81" s="191">
        <f t="shared" si="211"/>
        <v>2.3510578580293138</v>
      </c>
      <c r="BC81" s="191">
        <f t="shared" si="211"/>
        <v>2.860188695886384</v>
      </c>
      <c r="BD81" s="191">
        <f t="shared" si="211"/>
        <v>2.7752423274018341</v>
      </c>
      <c r="BE81" s="191">
        <f t="shared" si="211"/>
        <v>2.9437731926959914</v>
      </c>
      <c r="BF81" s="191">
        <f t="shared" si="211"/>
        <v>3.2138297150684654</v>
      </c>
      <c r="BG81" s="191">
        <f t="shared" si="211"/>
        <v>2.6181856797920493</v>
      </c>
      <c r="BH81" s="191">
        <f t="shared" si="211"/>
        <v>2.571668703412068</v>
      </c>
      <c r="BI81" s="191">
        <f t="shared" si="211"/>
        <v>2.6335252942841625</v>
      </c>
      <c r="BJ81" s="191">
        <f t="shared" si="211"/>
        <v>2.8288183578163975</v>
      </c>
      <c r="BK81" s="191">
        <f t="shared" si="211"/>
        <v>2.8822439221689446</v>
      </c>
      <c r="BL81" s="191">
        <f t="shared" si="211"/>
        <v>2.8245399236740818</v>
      </c>
      <c r="BM81" s="191">
        <f t="shared" si="211"/>
        <v>2.7961965170505474</v>
      </c>
      <c r="BN81" s="191">
        <f t="shared" si="211"/>
        <v>2.773205550074628</v>
      </c>
      <c r="BO81" s="191">
        <f t="shared" si="211"/>
        <v>2.7068883914947244</v>
      </c>
      <c r="BP81" s="191">
        <f t="shared" si="211"/>
        <v>2.7481592402711303</v>
      </c>
      <c r="BQ81" s="191">
        <f t="shared" si="212"/>
        <v>2.7930648029988263</v>
      </c>
      <c r="BR81" s="191">
        <f t="shared" si="212"/>
        <v>2.8210008541569196</v>
      </c>
      <c r="BS81" s="191"/>
      <c r="BT81">
        <v>10059</v>
      </c>
      <c r="BU81" s="191"/>
      <c r="CA81" s="184" t="s">
        <v>192</v>
      </c>
      <c r="CB81" s="192">
        <v>41.884999999999998</v>
      </c>
      <c r="CC81" s="192">
        <v>24.233000000000001</v>
      </c>
      <c r="CD81" s="192">
        <v>24.227</v>
      </c>
      <c r="CE81" s="192">
        <v>38.716000000000001</v>
      </c>
      <c r="CG81" s="193"/>
      <c r="CH81" s="193"/>
    </row>
    <row r="82" spans="1:87">
      <c r="A82" t="s">
        <v>193</v>
      </c>
      <c r="B82" s="190">
        <v>0.14499999999999999</v>
      </c>
      <c r="C82" s="190">
        <v>0.14599999999999999</v>
      </c>
      <c r="D82" s="190">
        <v>0.42199999999999999</v>
      </c>
      <c r="E82" s="190">
        <v>1E-3</v>
      </c>
      <c r="F82" s="190">
        <v>7.2999999999999995E-2</v>
      </c>
      <c r="G82" s="190">
        <v>1E-3</v>
      </c>
      <c r="H82" s="190">
        <v>0</v>
      </c>
      <c r="I82" s="190">
        <v>0</v>
      </c>
      <c r="J82" s="190">
        <v>0</v>
      </c>
      <c r="K82" s="190">
        <v>0</v>
      </c>
      <c r="L82" s="190">
        <v>0.45700000000000002</v>
      </c>
      <c r="M82" s="190">
        <v>1.4E-2</v>
      </c>
      <c r="N82" s="190">
        <v>0.33300000000000002</v>
      </c>
      <c r="O82" s="190">
        <v>0.17799999999999999</v>
      </c>
      <c r="P82" s="190">
        <v>9.2999999999999999E-2</v>
      </c>
      <c r="Q82" s="190">
        <v>8.4000000000000005E-2</v>
      </c>
      <c r="R82" s="190">
        <v>1.58</v>
      </c>
      <c r="S82" s="190">
        <v>0.25600000000000001</v>
      </c>
      <c r="T82" s="190" cm="1">
        <f t="array" ref="T82">INDEX('[5]Corn Imports'!$AD$290:$LD$290,1,ROW(A6))/1000</f>
        <v>2.6528452735500001</v>
      </c>
      <c r="U82" s="190" cm="1">
        <f t="array" ref="U82">INDEX('[5]Corn Imports'!$AP$290:$LD$290,1,ROW(A6))/1000</f>
        <v>1.1764768461749999</v>
      </c>
      <c r="V82" s="190" cm="1">
        <f t="array" ref="V82">INDEX('[5]Corn Imports'!$BB$290:$LD$290,1,ROW(A6))/1000</f>
        <v>1.6683949404</v>
      </c>
      <c r="W82" s="190" cm="1">
        <f t="array" ref="W82">INDEX('[5]Corn Imports'!$BN$290:$LD$290,1,ROW(A6))/1000</f>
        <v>0.966254328</v>
      </c>
      <c r="X82" s="190" cm="1">
        <f t="array" ref="X82">INDEX('[5]Corn Imports'!$BZ$290:$LD$290,1,ROW(A6))/1000</f>
        <v>0.30937145579999997</v>
      </c>
      <c r="Y82" s="190" cm="1">
        <f t="array" ref="Y82">INDEX('[5]Corn Imports'!$CL$290:$LD$290,1,ROW(A6))/1000</f>
        <v>2.1666828174750004</v>
      </c>
      <c r="Z82" s="190" cm="1">
        <f t="array" ref="Z82">INDEX('[5]Corn Imports'!$CX$290:$LD$290,1,ROW(A6))/1000</f>
        <v>1.4261699718</v>
      </c>
      <c r="AA82" s="190" cm="1">
        <f t="array" ref="AA82">INDEX('[5]Corn Imports'!$DJ$290:$LD$290,1,ROW(A6))/1000</f>
        <v>0.22835947095000003</v>
      </c>
      <c r="AB82" s="190" cm="1">
        <f t="array" ref="AB82">INDEX('[5]Corn Imports'!$DV$290:$LD$290,1,ROW(A6))/1000</f>
        <v>0.49295741602500004</v>
      </c>
      <c r="AC82" s="190" cm="1">
        <f t="array" ref="AC82">INDEX('[5]Corn Imports'!$EH$290:$LD$290,1,ROW(A6))/1000</f>
        <v>1.5467549215500001</v>
      </c>
      <c r="AD82" s="190" cm="1">
        <f t="array" ref="AD82">INDEX('[5]Corn Imports'!$ET$290:$LD$290,1,ROW(A6))/1000</f>
        <v>1.0435223922750001</v>
      </c>
      <c r="AE82" s="190" cm="1">
        <f t="array" ref="AE82">INDEX('[5]Corn Imports'!$FF$290:$LD$290,1,ROW(A6))/1000</f>
        <v>0.56798936369999997</v>
      </c>
      <c r="AF82" s="190" cm="1">
        <f t="array" ref="AF82">INDEX('[5]Corn Imports'!$FR$290:$LD$290,1,ROW(A6))/1000</f>
        <v>0.40688661105000001</v>
      </c>
      <c r="AG82" s="190" cm="1">
        <f t="array" ref="AG82">INDEX('[5]Corn Imports'!$GD$290:$LD$290,1,ROW(A6))/1000</f>
        <v>0.60852685072500001</v>
      </c>
      <c r="AH82" s="190" cm="1">
        <f t="array" ref="AH82">INDEX('[5]Corn Imports'!$GP$290:$LD$290,1,ROW(A6))/1000</f>
        <v>1.2357969252750001</v>
      </c>
      <c r="AI82" s="190" cm="1">
        <f t="array" ref="AI82">INDEX('[5]Corn Imports'!$HB$290:$LD$290,1,ROW(A6))/1000</f>
        <v>1.2341985743249997</v>
      </c>
      <c r="AJ82" s="190" cm="1">
        <f t="array" ref="AJ82">INDEX('[5]Corn Imports'!$HN$290:$LD$290,1,ROW(A6))/1000</f>
        <v>0.44967989879999998</v>
      </c>
      <c r="AK82" s="190" cm="1">
        <f t="array" ref="AK82">INDEX('[5]Corn Imports'!$HZ$290:$LD$290,1,ROW(A6))/1000</f>
        <v>3.0453270419249998</v>
      </c>
      <c r="AL82" s="190" cm="1">
        <f t="array" ref="AL82">INDEX('[5]Corn Imports'!$IL$290:$LD$290,1,ROW(A6))/1000</f>
        <v>1.3704717717000001</v>
      </c>
      <c r="AM82" s="190" cm="1">
        <f t="array" ref="AM82">INDEX('[5]Corn Imports'!$IX$290:$LD$290,1,ROW(A6))/1000</f>
        <v>15.320819810925</v>
      </c>
      <c r="AN82" s="190" cm="1">
        <f t="array" ref="AN82">INDEX('[5]Corn Imports'!$JJ$290:$LD$290,1,ROW(A6))/1000</f>
        <v>2.2027047662250001</v>
      </c>
      <c r="AO82" s="190" cm="1">
        <f t="array" ref="AO82">INDEX('[5]Corn Imports'!$JV$290:$LD$290,1,ROW(A6))/1000</f>
        <v>2.2671505914750001</v>
      </c>
      <c r="AP82" s="190" cm="1">
        <f t="array" ref="AP82">INDEX('[5]Corn Imports'!$KH$290:$LD$290,1,ROW(A6))/1000</f>
        <v>4.224169919925</v>
      </c>
      <c r="AQ82" s="190">
        <v>2.9783073039999999</v>
      </c>
      <c r="AR82" s="190">
        <v>2.5315198720000001</v>
      </c>
      <c r="AS82" s="190">
        <v>1.3478028479999999</v>
      </c>
      <c r="AT82" s="190">
        <v>2.4327061920000004</v>
      </c>
      <c r="AU82" s="190">
        <v>0.91062120800000013</v>
      </c>
      <c r="AV82" s="190">
        <v>3.6688520726</v>
      </c>
      <c r="AW82" s="190">
        <v>1.3152815389999999</v>
      </c>
      <c r="AX82" s="190">
        <v>1.7157711857</v>
      </c>
      <c r="AY82" s="191">
        <f t="shared" si="208"/>
        <v>1.629838331604297</v>
      </c>
      <c r="AZ82" s="191">
        <f t="shared" si="210"/>
        <v>2.1082903419809438</v>
      </c>
      <c r="BA82" s="191">
        <f t="shared" si="211"/>
        <v>1.8417376582448102</v>
      </c>
      <c r="BB82" s="191">
        <f t="shared" si="211"/>
        <v>2.3248481203714464</v>
      </c>
      <c r="BC82" s="191">
        <f t="shared" si="211"/>
        <v>2.361272128473991</v>
      </c>
      <c r="BD82" s="191">
        <f t="shared" si="211"/>
        <v>2.5451215781766532</v>
      </c>
      <c r="BE82" s="191">
        <f t="shared" si="211"/>
        <v>2.0071067974814158</v>
      </c>
      <c r="BF82" s="191">
        <f t="shared" si="211"/>
        <v>2.4051214094753739</v>
      </c>
      <c r="BG82" s="191">
        <f t="shared" si="211"/>
        <v>2.0531973161350976</v>
      </c>
      <c r="BH82" s="191">
        <f t="shared" si="211"/>
        <v>2.2362539654495688</v>
      </c>
      <c r="BI82" s="191">
        <f t="shared" si="211"/>
        <v>2.2160172565496632</v>
      </c>
      <c r="BJ82" s="191">
        <f t="shared" si="211"/>
        <v>2.3286940067957764</v>
      </c>
      <c r="BK82" s="191">
        <f t="shared" si="211"/>
        <v>2.274363845948506</v>
      </c>
      <c r="BL82" s="191">
        <f t="shared" si="211"/>
        <v>2.2493602133436221</v>
      </c>
      <c r="BM82" s="191">
        <f t="shared" si="211"/>
        <v>2.1835393490182238</v>
      </c>
      <c r="BN82" s="191">
        <f t="shared" si="211"/>
        <v>2.2478567908810962</v>
      </c>
      <c r="BO82" s="191">
        <f t="shared" si="211"/>
        <v>2.2217052781757225</v>
      </c>
      <c r="BP82" s="191">
        <f t="shared" si="211"/>
        <v>2.2609378576174275</v>
      </c>
      <c r="BQ82" s="191">
        <f t="shared" si="212"/>
        <v>2.2503949343311582</v>
      </c>
      <c r="BR82" s="191">
        <f t="shared" si="212"/>
        <v>2.2567628411974452</v>
      </c>
      <c r="BS82" s="191"/>
      <c r="BT82" s="191"/>
      <c r="BU82" s="191"/>
      <c r="CE82" s="193"/>
      <c r="CF82" s="193"/>
      <c r="CG82" s="193"/>
      <c r="CH82" s="193"/>
    </row>
    <row r="83" spans="1:87">
      <c r="A83" t="s">
        <v>194</v>
      </c>
      <c r="B83" s="190">
        <v>0.13400000000000001</v>
      </c>
      <c r="C83" s="190">
        <v>7.0000000000000001E-3</v>
      </c>
      <c r="D83" s="190">
        <v>0.23699999999999999</v>
      </c>
      <c r="E83" s="190">
        <v>0.104</v>
      </c>
      <c r="F83" s="190">
        <v>0.121</v>
      </c>
      <c r="G83" s="190">
        <v>4.2999999999999997E-2</v>
      </c>
      <c r="H83" s="190">
        <v>1E-3</v>
      </c>
      <c r="I83" s="190">
        <v>5.2999999999999999E-2</v>
      </c>
      <c r="J83" s="190">
        <v>5.6000000000000001E-2</v>
      </c>
      <c r="K83" s="190">
        <v>1.6E-2</v>
      </c>
      <c r="L83" s="190">
        <v>0.37</v>
      </c>
      <c r="M83" s="190">
        <v>0.03</v>
      </c>
      <c r="N83" s="190">
        <v>0.59399999999999997</v>
      </c>
      <c r="O83" s="190">
        <v>0.42</v>
      </c>
      <c r="P83" s="190">
        <v>0.182</v>
      </c>
      <c r="Q83" s="190">
        <v>8.1000000000000003E-2</v>
      </c>
      <c r="R83" s="190">
        <v>1.9630000000000001</v>
      </c>
      <c r="S83" s="190">
        <v>0.629</v>
      </c>
      <c r="T83" s="190" cm="1">
        <f t="array" ref="T83">INDEX('[5]Corn Imports'!$AD$290:$LD$290,1,ROW(A7))/1000</f>
        <v>3.1272326860499997</v>
      </c>
      <c r="U83" s="190" cm="1">
        <f t="array" ref="U83">INDEX('[5]Corn Imports'!$AP$290:$LD$290,1,ROW(A7))/1000</f>
        <v>1.3422486732749999</v>
      </c>
      <c r="V83" s="190" cm="1">
        <f t="array" ref="V83">INDEX('[5]Corn Imports'!$BB$290:$LD$290,1,ROW(A7))/1000</f>
        <v>2.2703630406749999</v>
      </c>
      <c r="W83" s="190" cm="1">
        <f t="array" ref="W83">INDEX('[5]Corn Imports'!$BN$290:$LD$290,1,ROW(A7))/1000</f>
        <v>1.288353539025</v>
      </c>
      <c r="X83" s="190" cm="1">
        <f t="array" ref="X83">INDEX('[5]Corn Imports'!$BZ$290:$LD$290,1,ROW(A7))/1000</f>
        <v>0.91522520235000004</v>
      </c>
      <c r="Y83" s="190" cm="1">
        <f t="array" ref="Y83">INDEX('[5]Corn Imports'!$CL$290:$LD$290,1,ROW(A7))/1000</f>
        <v>3.9398760393750001</v>
      </c>
      <c r="Z83" s="190" cm="1">
        <f t="array" ref="Z83">INDEX('[5]Corn Imports'!$CX$290:$LD$290,1,ROW(A7))/1000</f>
        <v>2.1420186088499999</v>
      </c>
      <c r="AA83" s="190" cm="1">
        <f t="array" ref="AA83">INDEX('[5]Corn Imports'!$DJ$290:$LD$290,1,ROW(A7))/1000</f>
        <v>1.265323112775</v>
      </c>
      <c r="AB83" s="190" cm="1">
        <f t="array" ref="AB83">INDEX('[5]Corn Imports'!$DV$290:$LD$290,1,ROW(A7))/1000</f>
        <v>1.203648812325</v>
      </c>
      <c r="AC83" s="190" cm="1">
        <f t="array" ref="AC83">INDEX('[5]Corn Imports'!$EH$290:$LD$290,1,ROW(A7))/1000</f>
        <v>1.9372328460000001</v>
      </c>
      <c r="AD83" s="190" cm="1">
        <f t="array" ref="AD83">INDEX('[5]Corn Imports'!$ET$290:$LD$290,1,ROW(A7))/1000</f>
        <v>1.8573192353249999</v>
      </c>
      <c r="AE83" s="190" cm="1">
        <f t="array" ref="AE83">INDEX('[5]Corn Imports'!$FF$290:$LD$290,1,ROW(A7))/1000</f>
        <v>1.385919873</v>
      </c>
      <c r="AF83" s="190" cm="1">
        <f t="array" ref="AF83">INDEX('[5]Corn Imports'!$FR$290:$LD$290,1,ROW(A7))/1000</f>
        <v>2.1375896807250001</v>
      </c>
      <c r="AG83" s="190" cm="1">
        <f t="array" ref="AG83">INDEX('[5]Corn Imports'!$GD$290:$LD$290,1,ROW(A7))/1000</f>
        <v>2.2469507423999997</v>
      </c>
      <c r="AH83" s="190" cm="1">
        <f t="array" ref="AH83">INDEX('[5]Corn Imports'!$GP$290:$LD$290,1,ROW(A7))/1000</f>
        <v>3.8733043286249997</v>
      </c>
      <c r="AI83" s="190" cm="1">
        <f t="array" ref="AI83">INDEX('[5]Corn Imports'!$HB$290:$LD$290,1,ROW(A7))/1000</f>
        <v>2.6141147891999994</v>
      </c>
      <c r="AJ83" s="190" cm="1">
        <f t="array" ref="AJ83">INDEX('[5]Corn Imports'!$HN$290:$LD$290,1,ROW(A7))/1000</f>
        <v>0.98302520250000003</v>
      </c>
      <c r="AK83" s="190" cm="1">
        <f t="array" ref="AK83">INDEX('[5]Corn Imports'!$HZ$290:$LD$290,1,ROW(A7))/1000</f>
        <v>3.9691423964249997</v>
      </c>
      <c r="AL83" s="190" cm="1">
        <f t="array" ref="AL83">INDEX('[5]Corn Imports'!$IL$290:$LD$290,1,ROW(A7))/1000</f>
        <v>3.7715216550749999</v>
      </c>
      <c r="AM83" s="190" cm="1">
        <f t="array" ref="AM83">INDEX('[5]Corn Imports'!$IX$290:$LD$290,1,ROW(A7))/1000</f>
        <v>10.11816778455</v>
      </c>
      <c r="AN83" s="190" cm="1">
        <f t="array" ref="AN83">INDEX('[5]Corn Imports'!$JJ$290:$LD$290,1,ROW(A7))/1000</f>
        <v>3.2538842831250001</v>
      </c>
      <c r="AO83" s="190" cm="1">
        <f t="array" ref="AO83">INDEX('[5]Corn Imports'!$JV$290:$LD$290,1,ROW(A7))/1000</f>
        <v>3.3194796612749999</v>
      </c>
      <c r="AP83" s="190" cm="1">
        <f t="array" ref="AP83">INDEX('[5]Corn Imports'!$KH$290:$LD$290,1,ROW(A7))/1000</f>
        <v>8.1202172865750004</v>
      </c>
      <c r="AQ83" s="190">
        <v>5.3570399680000005</v>
      </c>
      <c r="AR83" s="190">
        <v>2.3897557039999997</v>
      </c>
      <c r="AS83" s="190">
        <v>2.6789924000000003</v>
      </c>
      <c r="AT83" s="190">
        <v>3.0860968880000001</v>
      </c>
      <c r="AU83" s="190">
        <v>2.3765280560000002</v>
      </c>
      <c r="AV83" s="190">
        <v>0.95959256250000002</v>
      </c>
      <c r="AW83" s="190">
        <v>2.6574119858</v>
      </c>
      <c r="AX83" s="190">
        <v>1.5703855309999999</v>
      </c>
      <c r="AY83" s="191">
        <f t="shared" si="208"/>
        <v>2.5385405982493823</v>
      </c>
      <c r="AZ83" s="191">
        <f t="shared" si="210"/>
        <v>2.2243297011051744</v>
      </c>
      <c r="BA83" s="191">
        <f t="shared" si="211"/>
        <v>2.2383158808245756</v>
      </c>
      <c r="BB83" s="191">
        <f t="shared" si="211"/>
        <v>2.4653086698028357</v>
      </c>
      <c r="BC83" s="191">
        <f t="shared" si="211"/>
        <v>2.5815707440579754</v>
      </c>
      <c r="BD83" s="191">
        <f t="shared" si="211"/>
        <v>2.426187123161442</v>
      </c>
      <c r="BE83" s="191">
        <f t="shared" si="211"/>
        <v>2.6173477371063436</v>
      </c>
      <c r="BF83" s="191">
        <f t="shared" si="211"/>
        <v>2.7592200952454919</v>
      </c>
      <c r="BG83" s="191">
        <f t="shared" si="211"/>
        <v>2.4096131188079886</v>
      </c>
      <c r="BH83" s="191">
        <f t="shared" si="211"/>
        <v>2.3871424237904009</v>
      </c>
      <c r="BI83" s="191">
        <f t="shared" si="211"/>
        <v>2.4657460309906352</v>
      </c>
      <c r="BJ83" s="191">
        <f t="shared" si="211"/>
        <v>2.5699268738748184</v>
      </c>
      <c r="BK83" s="191">
        <f t="shared" si="211"/>
        <v>2.5587877636758485</v>
      </c>
      <c r="BL83" s="191">
        <f t="shared" si="211"/>
        <v>2.5199020996223336</v>
      </c>
      <c r="BM83" s="191">
        <f t="shared" si="211"/>
        <v>2.5278138811881723</v>
      </c>
      <c r="BN83" s="191">
        <f t="shared" si="211"/>
        <v>2.518329708541867</v>
      </c>
      <c r="BO83" s="191">
        <f t="shared" si="211"/>
        <v>2.4782432422279386</v>
      </c>
      <c r="BP83" s="191">
        <f t="shared" si="211"/>
        <v>2.5003010383908073</v>
      </c>
      <c r="BQ83" s="191">
        <f t="shared" si="212"/>
        <v>2.5284353298703617</v>
      </c>
      <c r="BR83" s="191">
        <f t="shared" si="212"/>
        <v>2.5389520653806081</v>
      </c>
      <c r="BS83" s="191"/>
      <c r="BT83" s="191"/>
      <c r="BU83" s="191"/>
      <c r="CE83" s="193"/>
      <c r="CF83" s="193"/>
      <c r="CG83" s="193"/>
      <c r="CH83" s="193"/>
    </row>
    <row r="84" spans="1:87">
      <c r="A84" t="s">
        <v>195</v>
      </c>
      <c r="B84" s="190">
        <v>4.8000000000000001E-2</v>
      </c>
      <c r="C84" s="190">
        <v>8.6999999999999994E-2</v>
      </c>
      <c r="D84" s="190">
        <v>0.157</v>
      </c>
      <c r="E84" s="190">
        <v>6.9000000000000006E-2</v>
      </c>
      <c r="F84" s="190">
        <v>4.0000000000000001E-3</v>
      </c>
      <c r="G84" s="190">
        <v>2E-3</v>
      </c>
      <c r="H84" s="190">
        <v>5.0000000000000001E-3</v>
      </c>
      <c r="I84" s="190">
        <v>4.0000000000000001E-3</v>
      </c>
      <c r="J84" s="190">
        <v>0.42099999999999999</v>
      </c>
      <c r="K84" s="190">
        <v>8.9999999999999993E-3</v>
      </c>
      <c r="L84" s="190">
        <v>0.623</v>
      </c>
      <c r="M84" s="190">
        <v>0.4</v>
      </c>
      <c r="N84" s="190">
        <v>0.66300000000000003</v>
      </c>
      <c r="O84" s="190">
        <v>0.63300000000000001</v>
      </c>
      <c r="P84" s="190">
        <v>0.16200000000000001</v>
      </c>
      <c r="Q84" s="190">
        <v>0.215</v>
      </c>
      <c r="R84" s="190">
        <v>2.194</v>
      </c>
      <c r="S84" s="190">
        <v>0.55500000000000005</v>
      </c>
      <c r="T84" s="190" cm="1">
        <f t="array" ref="T84">INDEX('[5]Corn Imports'!$AD$290:$LD$290,1,ROW(A8))/1000</f>
        <v>1.745741741175</v>
      </c>
      <c r="U84" s="190" cm="1">
        <f t="array" ref="U84">INDEX('[5]Corn Imports'!$AP$290:$LD$290,1,ROW(A8))/1000</f>
        <v>1.1352464779499998</v>
      </c>
      <c r="V84" s="190" cm="1">
        <f t="array" ref="V84">INDEX('[5]Corn Imports'!$BB$290:$LD$290,1,ROW(A8))/1000</f>
        <v>1.5482194204499999</v>
      </c>
      <c r="W84" s="190" cm="1">
        <f t="array" ref="W84">INDEX('[5]Corn Imports'!$BN$290:$LD$290,1,ROW(A8))/1000</f>
        <v>1.5324288153750001</v>
      </c>
      <c r="X84" s="190" cm="1">
        <f t="array" ref="X84">INDEX('[5]Corn Imports'!$BZ$290:$LD$290,1,ROW(A8))/1000</f>
        <v>2.0747185854749999</v>
      </c>
      <c r="Y84" s="190" cm="1">
        <f t="array" ref="Y84">INDEX('[5]Corn Imports'!$CL$290:$LD$290,1,ROW(A8))/1000</f>
        <v>2.5550191091249999</v>
      </c>
      <c r="Z84" s="190" cm="1">
        <f t="array" ref="Z84">INDEX('[5]Corn Imports'!$CX$290:$LD$290,1,ROW(A8))/1000</f>
        <v>2.2970153459250002</v>
      </c>
      <c r="AA84" s="190" cm="1">
        <f t="array" ref="AA84">INDEX('[5]Corn Imports'!$DJ$290:$LD$290,1,ROW(A8))/1000</f>
        <v>1.4029820725500002</v>
      </c>
      <c r="AB84" s="190" cm="1">
        <f t="array" ref="AB84">INDEX('[5]Corn Imports'!$DV$290:$LD$290,1,ROW(A8))/1000</f>
        <v>2.0952018859499999</v>
      </c>
      <c r="AC84" s="190" cm="1">
        <f t="array" ref="AC84">INDEX('[5]Corn Imports'!$EH$290:$LD$290,1,ROW(A8))/1000</f>
        <v>2.5661445765750002</v>
      </c>
      <c r="AD84" s="190" cm="1">
        <f t="array" ref="AD84">INDEX('[5]Corn Imports'!$ET$290:$LD$290,1,ROW(A8))/1000</f>
        <v>2.1440539473750002</v>
      </c>
      <c r="AE84" s="190" cm="1">
        <f t="array" ref="AE84">INDEX('[5]Corn Imports'!$FF$290:$LD$290,1,ROW(A8))/1000</f>
        <v>1.71339285015</v>
      </c>
      <c r="AF84" s="190" cm="1">
        <f t="array" ref="AF84">INDEX('[5]Corn Imports'!$FR$290:$LD$290,1,ROW(A8))/1000</f>
        <v>1.5811667088750001</v>
      </c>
      <c r="AG84" s="190" cm="1">
        <f t="array" ref="AG84">INDEX('[5]Corn Imports'!$GD$290:$LD$290,1,ROW(A8))/1000</f>
        <v>2.607437934</v>
      </c>
      <c r="AH84" s="190" cm="1">
        <f t="array" ref="AH84">INDEX('[5]Corn Imports'!$GP$290:$LD$290,1,ROW(A8))/1000</f>
        <v>3.4452887778000001</v>
      </c>
      <c r="AI84" s="190" cm="1">
        <f t="array" ref="AI84">INDEX('[5]Corn Imports'!$HB$290:$LD$290,1,ROW(A8))/1000</f>
        <v>1.8323951962499998</v>
      </c>
      <c r="AJ84" s="190" cm="1">
        <f t="array" ref="AJ84">INDEX('[5]Corn Imports'!$HN$290:$LD$290,1,ROW(A8))/1000</f>
        <v>1.55092795605</v>
      </c>
      <c r="AK84" s="190" cm="1">
        <f t="array" ref="AK84">INDEX('[5]Corn Imports'!$HZ$290:$LD$290,1,ROW(A8))/1000</f>
        <v>4.6402214595749998</v>
      </c>
      <c r="AL84" s="190" cm="1">
        <f t="array" ref="AL84">INDEX('[5]Corn Imports'!$IL$290:$LD$290,1,ROW(A8))/1000</f>
        <v>3.827944230975</v>
      </c>
      <c r="AM84" s="190" cm="1">
        <f t="array" ref="AM84">INDEX('[5]Corn Imports'!$IX$290:$LD$290,1,ROW(A8))/1000</f>
        <v>16.221982674374999</v>
      </c>
      <c r="AN84" s="190" cm="1">
        <f t="array" ref="AN84">INDEX('[5]Corn Imports'!$JJ$290:$LD$290,1,ROW(A8))/1000</f>
        <v>3.2263225713000003</v>
      </c>
      <c r="AO84" s="190" cm="1">
        <f t="array" ref="AO84">INDEX('[5]Corn Imports'!$JV$290:$LD$290,1,ROW(A8))/1000</f>
        <v>3.1063596399</v>
      </c>
      <c r="AP84" s="190" cm="1">
        <f t="array" ref="AP84">INDEX('[5]Corn Imports'!$KH$290:$LD$290,1,ROW(A8))/1000</f>
        <v>6.9230169936000001</v>
      </c>
      <c r="AQ84" s="190">
        <v>5.8442583360000002</v>
      </c>
      <c r="AR84" s="190">
        <v>3.4433614880000003</v>
      </c>
      <c r="AS84" s="190">
        <v>1.7428213600000002</v>
      </c>
      <c r="AT84" s="190">
        <v>4.0010485760000005</v>
      </c>
      <c r="AU84" s="190">
        <v>2.7808767840000002</v>
      </c>
      <c r="AV84" s="190">
        <v>1.4371645574</v>
      </c>
      <c r="AW84" s="190">
        <v>1.845173473</v>
      </c>
      <c r="AX84" s="190">
        <v>2.3134546434999996</v>
      </c>
      <c r="AY84" s="191">
        <f t="shared" si="208"/>
        <v>2.8459365688258513</v>
      </c>
      <c r="AZ84" s="191">
        <f t="shared" si="210"/>
        <v>2.5948860499807966</v>
      </c>
      <c r="BA84" s="191">
        <f t="shared" si="211"/>
        <v>2.247541042234555</v>
      </c>
      <c r="BB84" s="191">
        <f t="shared" si="211"/>
        <v>2.8652443695702199</v>
      </c>
      <c r="BC84" s="191">
        <f t="shared" si="211"/>
        <v>2.8678119015196626</v>
      </c>
      <c r="BD84" s="191">
        <f t="shared" si="211"/>
        <v>2.6910746942757107</v>
      </c>
      <c r="BE84" s="191">
        <f t="shared" si="211"/>
        <v>2.761398356006763</v>
      </c>
      <c r="BF84" s="191">
        <f t="shared" si="211"/>
        <v>3.2167656685278558</v>
      </c>
      <c r="BG84" s="191">
        <f t="shared" si="211"/>
        <v>2.6842839864262169</v>
      </c>
      <c r="BH84" s="191">
        <f t="shared" si="211"/>
        <v>2.6533116115161888</v>
      </c>
      <c r="BI84" s="191">
        <f t="shared" si="211"/>
        <v>2.6866140727213823</v>
      </c>
      <c r="BJ84" s="191">
        <f t="shared" si="211"/>
        <v>2.8804589979800426</v>
      </c>
      <c r="BK84" s="191">
        <f t="shared" si="211"/>
        <v>2.8442669213512417</v>
      </c>
      <c r="BL84" s="191">
        <f t="shared" si="211"/>
        <v>2.8013668633505469</v>
      </c>
      <c r="BM84" s="191">
        <f t="shared" si="211"/>
        <v>2.8004747390396814</v>
      </c>
      <c r="BN84" s="191">
        <f t="shared" si="211"/>
        <v>2.8242868674343371</v>
      </c>
      <c r="BO84" s="191">
        <f t="shared" si="211"/>
        <v>2.7497871179990141</v>
      </c>
      <c r="BP84" s="191">
        <f t="shared" si="211"/>
        <v>2.7732036933838802</v>
      </c>
      <c r="BQ84" s="191">
        <f t="shared" si="212"/>
        <v>2.8026363188885788</v>
      </c>
      <c r="BR84" s="191">
        <f t="shared" si="212"/>
        <v>2.8301708778311694</v>
      </c>
      <c r="BS84" s="191"/>
      <c r="BT84" s="191"/>
      <c r="BU84" s="191"/>
      <c r="CE84" s="193"/>
      <c r="CF84" s="193"/>
      <c r="CG84" s="193"/>
      <c r="CH84" s="193"/>
    </row>
    <row r="85" spans="1:87">
      <c r="A85" t="s">
        <v>62</v>
      </c>
      <c r="B85" s="190">
        <v>2.1999999999999999E-2</v>
      </c>
      <c r="C85" s="190">
        <v>0.438</v>
      </c>
      <c r="D85" s="190">
        <v>0.13400000000000001</v>
      </c>
      <c r="E85" s="190">
        <v>0.123</v>
      </c>
      <c r="F85" s="190">
        <v>7.3999999999999996E-2</v>
      </c>
      <c r="G85" s="190">
        <v>1E-3</v>
      </c>
      <c r="H85" s="190">
        <v>3.4000000000000002E-2</v>
      </c>
      <c r="I85" s="190">
        <v>2.9000000000000001E-2</v>
      </c>
      <c r="J85" s="190">
        <v>0.01</v>
      </c>
      <c r="K85" s="190">
        <v>0.82399999999999995</v>
      </c>
      <c r="L85" s="190">
        <v>1.212</v>
      </c>
      <c r="M85" s="190">
        <v>1.9E-2</v>
      </c>
      <c r="N85" s="190">
        <v>0.114</v>
      </c>
      <c r="O85" s="190">
        <v>0.16200000000000001</v>
      </c>
      <c r="P85" s="190">
        <v>0.27500000000000002</v>
      </c>
      <c r="Q85" s="190">
        <v>0.48799999999999999</v>
      </c>
      <c r="R85" s="190">
        <v>1.2470000000000001</v>
      </c>
      <c r="S85" s="190">
        <v>0.81499999999999995</v>
      </c>
      <c r="T85" s="190" cm="1">
        <f t="array" ref="T85">INDEX('[5]Corn Imports'!$AD$290:$LD$290,1,ROW(A9))/1000</f>
        <v>1.4013049851000001</v>
      </c>
      <c r="U85" s="190" cm="1">
        <f t="array" ref="U85">INDEX('[5]Corn Imports'!$AP$290:$LD$290,1,ROW(A9))/1000</f>
        <v>0.52564487399999993</v>
      </c>
      <c r="V85" s="190" cm="1">
        <f t="array" ref="V85">INDEX('[5]Corn Imports'!$BB$290:$LD$290,1,ROW(A9))/1000</f>
        <v>1.202936247</v>
      </c>
      <c r="W85" s="190" cm="1">
        <f t="array" ref="W85">INDEX('[5]Corn Imports'!$BN$290:$LD$290,1,ROW(A9))/1000</f>
        <v>0.89788348822499997</v>
      </c>
      <c r="X85" s="190" cm="1">
        <f t="array" ref="X85">INDEX('[5]Corn Imports'!$BZ$290:$LD$290,1,ROW(A9))/1000</f>
        <v>0.61656584737499998</v>
      </c>
      <c r="Y85" s="190" cm="1">
        <f t="array" ref="Y85">INDEX('[5]Corn Imports'!$CL$290:$LD$290,1,ROW(A9))/1000</f>
        <v>0.74006798444999988</v>
      </c>
      <c r="Z85" s="190" cm="1">
        <f t="array" ref="Z85">INDEX('[5]Corn Imports'!$CX$290:$LD$290,1,ROW(A9))/1000</f>
        <v>1.0769342260500001</v>
      </c>
      <c r="AA85" s="190" cm="1">
        <f t="array" ref="AA85">INDEX('[5]Corn Imports'!$DJ$290:$LD$290,1,ROW(A9))/1000</f>
        <v>0.45443164657500001</v>
      </c>
      <c r="AB85" s="190" cm="1">
        <f t="array" ref="AB85">INDEX('[5]Corn Imports'!$DV$290:$LD$290,1,ROW(A9))/1000</f>
        <v>0.85366113300000002</v>
      </c>
      <c r="AC85" s="190" cm="1">
        <f t="array" ref="AC85">INDEX('[5]Corn Imports'!$EH$290:$LD$290,1,ROW(A9))/1000</f>
        <v>0.64843050892499998</v>
      </c>
      <c r="AD85" s="190" cm="1">
        <f t="array" ref="AD85">INDEX('[5]Corn Imports'!$ET$290:$LD$290,1,ROW(A9))/1000</f>
        <v>1.1212510650750001</v>
      </c>
      <c r="AE85" s="190" cm="1">
        <f t="array" ref="AE85">INDEX('[5]Corn Imports'!$FF$290:$LD$290,1,ROW(A9))/1000</f>
        <v>0.90698936444999989</v>
      </c>
      <c r="AF85" s="190" cm="1">
        <f t="array" ref="AF85">INDEX('[5]Corn Imports'!$FR$290:$LD$290,1,ROW(A9))/1000</f>
        <v>0.41824435117499997</v>
      </c>
      <c r="AG85" s="190" cm="1">
        <f t="array" ref="AG85">INDEX('[5]Corn Imports'!$GD$290:$LD$290,1,ROW(A9))/1000</f>
        <v>0.62134515292500003</v>
      </c>
      <c r="AH85" s="190" cm="1">
        <f t="array" ref="AH85">INDEX('[5]Corn Imports'!$GP$290:$LD$290,1,ROW(A9))/1000</f>
        <v>2.3929282133999998</v>
      </c>
      <c r="AI85" s="190" cm="1">
        <f t="array" ref="AI85">INDEX('[5]Corn Imports'!$HB$290:$LD$290,1,ROW(A9))/1000</f>
        <v>0.67427970187499986</v>
      </c>
      <c r="AJ85" s="190" cm="1">
        <f t="array" ref="AJ85">INDEX('[5]Corn Imports'!$HN$290:$LD$290,1,ROW(A9))/1000</f>
        <v>0.59779900259999996</v>
      </c>
      <c r="AK85" s="190" cm="1">
        <f t="array" ref="AK85">INDEX('[5]Corn Imports'!$HZ$290:$LD$290,1,ROW(A9))/1000</f>
        <v>1.7747482677749999</v>
      </c>
      <c r="AL85" s="190" cm="1">
        <f t="array" ref="AL85">INDEX('[5]Corn Imports'!$IL$290:$LD$290,1,ROW(A9))/1000</f>
        <v>3.0743768736000003</v>
      </c>
      <c r="AM85" s="190" cm="1">
        <f t="array" ref="AM85">INDEX('[5]Corn Imports'!$IX$290:$LD$290,1,ROW(A9))/1000</f>
        <v>13.839341384699999</v>
      </c>
      <c r="AN85" s="190" cm="1">
        <f t="array" ref="AN85">INDEX('[5]Corn Imports'!$JJ$290:$LD$290,1,ROW(A9))/1000</f>
        <v>2.103252693075</v>
      </c>
      <c r="AO85" s="190" cm="1">
        <f t="array" ref="AO85">INDEX('[5]Corn Imports'!$JV$290:$LD$290,1,ROW(A9))/1000</f>
        <v>3.5366034336749999</v>
      </c>
      <c r="AP85" s="190" cm="1">
        <f t="array" ref="AP85">INDEX('[5]Corn Imports'!$KH$290:$LD$290,1,ROW(A9))/1000</f>
        <v>5.584067379675</v>
      </c>
      <c r="AQ85" s="190">
        <v>6.1472344640000003</v>
      </c>
      <c r="AR85" s="190">
        <v>1.7648674400000002</v>
      </c>
      <c r="AS85" s="190">
        <v>1.9493458880000001</v>
      </c>
      <c r="AT85" s="190">
        <v>2.4332967120000002</v>
      </c>
      <c r="AU85" s="190">
        <v>1.9198592560000001</v>
      </c>
      <c r="AV85" s="190">
        <v>2.2816847482</v>
      </c>
      <c r="AW85" s="190">
        <v>5.2077432836000002</v>
      </c>
      <c r="AX85" s="191">
        <f t="shared" ref="AX85:AX87" si="213">(SUM(AQ85:AU85)/SUM(AQ$89:AU$89))*AX$89</f>
        <v>0</v>
      </c>
      <c r="AY85" s="191">
        <f t="shared" si="208"/>
        <v>2.2711109471065827</v>
      </c>
      <c r="AZ85" s="191">
        <f t="shared" si="210"/>
        <v>2.0032875451147611</v>
      </c>
      <c r="BA85" s="191">
        <f t="shared" si="211"/>
        <v>2.6253668140564308</v>
      </c>
      <c r="BB85" s="191">
        <f t="shared" si="211"/>
        <v>2.7413693730667399</v>
      </c>
      <c r="BC85" s="191">
        <f t="shared" si="211"/>
        <v>2.9847955985252583</v>
      </c>
      <c r="BD85" s="191">
        <f t="shared" si="211"/>
        <v>2.8683917149457421</v>
      </c>
      <c r="BE85" s="191">
        <f t="shared" si="211"/>
        <v>2.8221218468985274</v>
      </c>
      <c r="BF85" s="191">
        <f t="shared" si="211"/>
        <v>2.4102836698361285</v>
      </c>
      <c r="BG85" s="191">
        <f t="shared" si="211"/>
        <v>2.5251860555739545</v>
      </c>
      <c r="BH85" s="191">
        <f t="shared" si="211"/>
        <v>2.6446422091417863</v>
      </c>
      <c r="BI85" s="191">
        <f t="shared" si="211"/>
        <v>2.80840906949854</v>
      </c>
      <c r="BJ85" s="191">
        <f t="shared" si="211"/>
        <v>2.7653924406544794</v>
      </c>
      <c r="BK85" s="191">
        <f t="shared" si="211"/>
        <v>2.7221557771559217</v>
      </c>
      <c r="BL85" s="191">
        <f t="shared" si="211"/>
        <v>2.6541250992792276</v>
      </c>
      <c r="BM85" s="191">
        <f t="shared" si="211"/>
        <v>2.642128570189787</v>
      </c>
      <c r="BN85" s="191">
        <f t="shared" si="211"/>
        <v>2.6307826889409776</v>
      </c>
      <c r="BO85" s="191">
        <f t="shared" si="211"/>
        <v>2.693157110404937</v>
      </c>
      <c r="BP85" s="191">
        <f t="shared" si="211"/>
        <v>2.7189449191459909</v>
      </c>
      <c r="BQ85" s="191">
        <f t="shared" si="212"/>
        <v>2.718442191355591</v>
      </c>
      <c r="BR85" s="191">
        <f t="shared" si="212"/>
        <v>2.6829169152440784</v>
      </c>
      <c r="BS85" s="191"/>
      <c r="BT85" s="191"/>
      <c r="BU85" s="191"/>
      <c r="CE85" s="193"/>
      <c r="CF85" s="193"/>
      <c r="CG85" s="193"/>
      <c r="CH85" s="193"/>
    </row>
    <row r="86" spans="1:87">
      <c r="A86" t="s">
        <v>196</v>
      </c>
      <c r="B86" s="190">
        <v>0.30499999999999999</v>
      </c>
      <c r="C86" s="190">
        <v>0.312</v>
      </c>
      <c r="D86" s="190">
        <v>8.3000000000000004E-2</v>
      </c>
      <c r="E86" s="190">
        <v>4.8000000000000001E-2</v>
      </c>
      <c r="F86" s="190">
        <v>1.0999999999999999E-2</v>
      </c>
      <c r="G86" s="190">
        <v>0.40799999999999997</v>
      </c>
      <c r="H86" s="190">
        <v>0.217</v>
      </c>
      <c r="I86" s="190">
        <v>7.2999999999999995E-2</v>
      </c>
      <c r="J86" s="190">
        <v>0.13400000000000001</v>
      </c>
      <c r="K86" s="190">
        <v>6.0999999999999999E-2</v>
      </c>
      <c r="L86" s="190">
        <v>1.7649999999999999</v>
      </c>
      <c r="M86" s="190">
        <v>0.32600000000000001</v>
      </c>
      <c r="N86" s="190">
        <v>0.34699999999999998</v>
      </c>
      <c r="O86" s="190">
        <v>3.3000000000000002E-2</v>
      </c>
      <c r="P86" s="190">
        <v>3.3000000000000002E-2</v>
      </c>
      <c r="Q86" s="190">
        <v>0.155</v>
      </c>
      <c r="R86" s="190">
        <v>1.381</v>
      </c>
      <c r="S86" s="190">
        <v>0.69199999999999995</v>
      </c>
      <c r="T86" s="190" cm="1">
        <f t="array" ref="T86">INDEX('[5]Corn Imports'!$AD$290:$LD$290,1,ROW(A10))/1000</f>
        <v>0.63921046477499999</v>
      </c>
      <c r="U86" s="190" cm="1">
        <f t="array" ref="U86">INDEX('[5]Corn Imports'!$AP$290:$LD$290,1,ROW(A10))/1000</f>
        <v>0.33658672702500003</v>
      </c>
      <c r="V86" s="190" cm="1">
        <f t="array" ref="V86">INDEX('[5]Corn Imports'!$BB$290:$LD$290,1,ROW(A10))/1000</f>
        <v>0.96292771087499995</v>
      </c>
      <c r="W86" s="190" cm="1">
        <f t="array" ref="W86">INDEX('[5]Corn Imports'!$BN$290:$LD$290,1,ROW(A10))/1000</f>
        <v>1.4346695769750002</v>
      </c>
      <c r="X86" s="190" cm="1">
        <f t="array" ref="X86">INDEX('[5]Corn Imports'!$BZ$290:$LD$290,1,ROW(A10))/1000</f>
        <v>0.66944134394999988</v>
      </c>
      <c r="Y86" s="190" cm="1">
        <f t="array" ref="Y86">INDEX('[5]Corn Imports'!$CL$290:$LD$290,1,ROW(A10))/1000</f>
        <v>0.54214804439999997</v>
      </c>
      <c r="Z86" s="190" cm="1">
        <f t="array" ref="Z86">INDEX('[5]Corn Imports'!$CX$290:$LD$290,1,ROW(A10))/1000</f>
        <v>1.0643127650999999</v>
      </c>
      <c r="AA86" s="190" cm="1">
        <f t="array" ref="AA86">INDEX('[5]Corn Imports'!$DJ$290:$LD$290,1,ROW(A10))/1000</f>
        <v>0.47941473802500001</v>
      </c>
      <c r="AB86" s="190" cm="1">
        <f t="array" ref="AB86">INDEX('[5]Corn Imports'!$DV$290:$LD$290,1,ROW(A10))/1000</f>
        <v>0.80978521837499995</v>
      </c>
      <c r="AC86" s="190" cm="1">
        <f t="array" ref="AC86">INDEX('[5]Corn Imports'!$EH$290:$LD$290,1,ROW(A10))/1000</f>
        <v>0.51536188709999997</v>
      </c>
      <c r="AD86" s="190" cm="1">
        <f t="array" ref="AD86">INDEX('[5]Corn Imports'!$ET$290:$LD$290,1,ROW(A10))/1000</f>
        <v>1.2175418677499998</v>
      </c>
      <c r="AE86" s="190" cm="1">
        <f t="array" ref="AE86">INDEX('[5]Corn Imports'!$FF$290:$LD$290,1,ROW(A10))/1000</f>
        <v>0.82628838877499999</v>
      </c>
      <c r="AF86" s="190" cm="1">
        <f t="array" ref="AF86">INDEX('[5]Corn Imports'!$FR$290:$LD$290,1,ROW(A10))/1000</f>
        <v>0.69438506715000003</v>
      </c>
      <c r="AG86" s="190" cm="1">
        <f t="array" ref="AG86">INDEX('[5]Corn Imports'!$GD$290:$LD$290,1,ROW(A10))/1000</f>
        <v>1.1378841506999999</v>
      </c>
      <c r="AH86" s="190" cm="1">
        <f t="array" ref="AH86">INDEX('[5]Corn Imports'!$GP$290:$LD$290,1,ROW(A10))/1000</f>
        <v>2.4478114907249999</v>
      </c>
      <c r="AI86" s="190" cm="1">
        <f t="array" ref="AI86">INDEX('[5]Corn Imports'!$HB$290:$LD$290,1,ROW(A10))/1000</f>
        <v>0.67287819217500011</v>
      </c>
      <c r="AJ86" s="190" cm="1">
        <f t="array" ref="AJ86">INDEX('[5]Corn Imports'!$HN$290:$LD$290,1,ROW(A10))/1000</f>
        <v>0.85172421510000007</v>
      </c>
      <c r="AK86" s="190" cm="1">
        <f t="array" ref="AK86">INDEX('[5]Corn Imports'!$HZ$290:$LD$290,1,ROW(A10))/1000</f>
        <v>1.8318637248749998</v>
      </c>
      <c r="AL86" s="190" cm="1">
        <f t="array" ref="AL86">INDEX('[5]Corn Imports'!$IL$290:$LD$290,1,ROW(A10))/1000</f>
        <v>3.4491153717</v>
      </c>
      <c r="AM86" s="190" cm="1">
        <f t="array" ref="AM86">INDEX('[5]Corn Imports'!$IX$290:$LD$290,1,ROW(A10))/1000</f>
        <v>17.995530210525001</v>
      </c>
      <c r="AN86" s="190" cm="1">
        <f t="array" ref="AN86">INDEX('[5]Corn Imports'!$JJ$290:$LD$290,1,ROW(A10))/1000</f>
        <v>2.0055092019749998</v>
      </c>
      <c r="AO86" s="190" cm="1">
        <f t="array" ref="AO86">INDEX('[5]Corn Imports'!$JV$290:$LD$290,1,ROW(A10))/1000</f>
        <v>3.5386112144249999</v>
      </c>
      <c r="AP86" s="190" cm="1">
        <f t="array" ref="AP86">INDEX('[5]Corn Imports'!$KH$290:$LD$290,1,ROW(A10))/1000</f>
        <v>7.3607013866250002</v>
      </c>
      <c r="AQ86" s="190">
        <v>5.2331095040000006</v>
      </c>
      <c r="AR86" s="190">
        <v>2.2895641440000003</v>
      </c>
      <c r="AS86" s="190">
        <v>0.88810271200000002</v>
      </c>
      <c r="AT86" s="190">
        <v>1.0962413280000001</v>
      </c>
      <c r="AU86" s="190">
        <v>1.564602424</v>
      </c>
      <c r="AV86" s="190">
        <v>1.4990115282999998</v>
      </c>
      <c r="AW86" s="190">
        <v>8.1996249478000003</v>
      </c>
      <c r="AX86" s="191">
        <f t="shared" si="213"/>
        <v>0</v>
      </c>
      <c r="AY86" s="191">
        <f t="shared" si="208"/>
        <v>1.7689467862147858</v>
      </c>
      <c r="AZ86" s="191">
        <f t="shared" si="210"/>
        <v>1.4203391580404015</v>
      </c>
      <c r="BA86" s="191">
        <f t="shared" si="211"/>
        <v>2.5217474929425197</v>
      </c>
      <c r="BB86" s="191">
        <f t="shared" si="211"/>
        <v>2.8610226083183763</v>
      </c>
      <c r="BC86" s="191">
        <f t="shared" si="211"/>
        <v>3.3302298169448794</v>
      </c>
      <c r="BD86" s="191">
        <f t="shared" si="211"/>
        <v>3.1424817271764134</v>
      </c>
      <c r="BE86" s="191">
        <f t="shared" si="211"/>
        <v>3.2424154516697739</v>
      </c>
      <c r="BF86" s="191">
        <f t="shared" si="211"/>
        <v>2.1430140113790208</v>
      </c>
      <c r="BG86" s="191">
        <f t="shared" si="211"/>
        <v>2.3804571724921924</v>
      </c>
      <c r="BH86" s="191">
        <f t="shared" si="211"/>
        <v>2.6551641606845178</v>
      </c>
      <c r="BI86" s="191">
        <f t="shared" si="211"/>
        <v>3.0195794194103924</v>
      </c>
      <c r="BJ86" s="191">
        <f t="shared" si="211"/>
        <v>2.9438327230976928</v>
      </c>
      <c r="BK86" s="191">
        <f t="shared" si="211"/>
        <v>2.8477196359324561</v>
      </c>
      <c r="BL86" s="191">
        <f t="shared" si="211"/>
        <v>2.7127065046803835</v>
      </c>
      <c r="BM86" s="191">
        <f t="shared" si="211"/>
        <v>2.6881260431271796</v>
      </c>
      <c r="BN86" s="191">
        <f t="shared" si="211"/>
        <v>2.6284094974127634</v>
      </c>
      <c r="BO86" s="191">
        <f t="shared" si="211"/>
        <v>2.7693506223234503</v>
      </c>
      <c r="BP86" s="191">
        <f t="shared" si="211"/>
        <v>2.8358004887610884</v>
      </c>
      <c r="BQ86" s="191">
        <f t="shared" si="212"/>
        <v>2.8423928652496211</v>
      </c>
      <c r="BR86" s="191">
        <f t="shared" si="212"/>
        <v>2.7641588808500952</v>
      </c>
      <c r="BS86" s="191"/>
      <c r="BT86" s="191"/>
      <c r="BU86" s="191"/>
      <c r="CE86" s="193"/>
      <c r="CF86" s="193"/>
      <c r="CG86" s="193"/>
      <c r="CH86" s="193"/>
    </row>
    <row r="87" spans="1:87">
      <c r="A87" t="s">
        <v>197</v>
      </c>
      <c r="B87" s="190">
        <v>7.8E-2</v>
      </c>
      <c r="C87" s="190">
        <v>0.186</v>
      </c>
      <c r="D87" s="190">
        <v>0.189</v>
      </c>
      <c r="E87" s="190">
        <v>0.27800000000000002</v>
      </c>
      <c r="F87" s="190">
        <v>0.02</v>
      </c>
      <c r="G87" s="190">
        <v>4.8000000000000001E-2</v>
      </c>
      <c r="H87" s="190">
        <v>2.9000000000000001E-2</v>
      </c>
      <c r="I87" s="190">
        <v>1E-3</v>
      </c>
      <c r="J87" s="190">
        <v>0.36899999999999999</v>
      </c>
      <c r="K87" s="190">
        <v>1E-3</v>
      </c>
      <c r="L87" s="190">
        <v>2.9950000000000001</v>
      </c>
      <c r="M87" s="190">
        <v>3.2000000000000001E-2</v>
      </c>
      <c r="N87" s="190">
        <v>0.25700000000000001</v>
      </c>
      <c r="O87" s="190">
        <v>0.223</v>
      </c>
      <c r="P87" s="190">
        <v>0.13600000000000001</v>
      </c>
      <c r="Q87" s="190">
        <v>0.42299999999999999</v>
      </c>
      <c r="R87" s="190">
        <v>1.39</v>
      </c>
      <c r="S87" s="190">
        <v>0.97899999999999998</v>
      </c>
      <c r="T87" s="190" cm="1">
        <f t="array" ref="T87">INDEX('[5]Corn Imports'!$AD$290:$LD$290,1,ROW(A11))/1000</f>
        <v>0.36358940970000003</v>
      </c>
      <c r="U87" s="190" cm="1">
        <f t="array" ref="U87">INDEX('[5]Corn Imports'!$AP$290:$LD$290,1,ROW(A11))/1000</f>
        <v>0.18305448885</v>
      </c>
      <c r="V87" s="190" cm="1">
        <f t="array" ref="V87">INDEX('[5]Corn Imports'!$BB$290:$LD$290,1,ROW(A11))/1000</f>
        <v>0.85500752714999995</v>
      </c>
      <c r="W87" s="190" cm="1">
        <f t="array" ref="W87">INDEX('[5]Corn Imports'!$BN$290:$LD$290,1,ROW(A11))/1000</f>
        <v>1.1350968786000002</v>
      </c>
      <c r="X87" s="190" cm="1">
        <f t="array" ref="X87">INDEX('[5]Corn Imports'!$BZ$290:$LD$290,1,ROW(A11))/1000</f>
        <v>0.80550588959999991</v>
      </c>
      <c r="Y87" s="190" cm="1">
        <f t="array" ref="Y87">INDEX('[5]Corn Imports'!$CL$290:$LD$290,1,ROW(A11))/1000</f>
        <v>0.58870493684999992</v>
      </c>
      <c r="Z87" s="190" cm="1">
        <f t="array" ref="Z87">INDEX('[5]Corn Imports'!$CX$290:$LD$290,1,ROW(A11))/1000</f>
        <v>0.898977925575</v>
      </c>
      <c r="AA87" s="190" cm="1">
        <f t="array" ref="AA87">INDEX('[5]Corn Imports'!$DJ$290:$LD$290,1,ROW(A11))/1000</f>
        <v>0.40152465540000004</v>
      </c>
      <c r="AB87" s="190" cm="1">
        <f t="array" ref="AB87">INDEX('[5]Corn Imports'!$DV$290:$LD$290,1,ROW(A11))/1000</f>
        <v>0.76703523569999998</v>
      </c>
      <c r="AC87" s="190" cm="1">
        <f t="array" ref="AC87">INDEX('[5]Corn Imports'!$EH$290:$LD$290,1,ROW(A11))/1000</f>
        <v>0.58756325759999994</v>
      </c>
      <c r="AD87" s="190" cm="1">
        <f t="array" ref="AD87">INDEX('[5]Corn Imports'!$ET$290:$LD$290,1,ROW(A11))/1000</f>
        <v>0.90962703719999993</v>
      </c>
      <c r="AE87" s="190" cm="1">
        <f t="array" ref="AE87">INDEX('[5]Corn Imports'!$FF$290:$LD$290,1,ROW(A11))/1000</f>
        <v>0.82928431260000002</v>
      </c>
      <c r="AF87" s="190" cm="1">
        <f t="array" ref="AF87">INDEX('[5]Corn Imports'!$FR$290:$LD$290,1,ROW(A11))/1000</f>
        <v>0.32859103545000001</v>
      </c>
      <c r="AG87" s="190" cm="1">
        <f t="array" ref="AG87">INDEX('[5]Corn Imports'!$GD$290:$LD$290,1,ROW(A11))/1000</f>
        <v>1.7859524717250002</v>
      </c>
      <c r="AH87" s="190" cm="1">
        <f t="array" ref="AH87">INDEX('[5]Corn Imports'!$GP$290:$LD$290,1,ROW(A11))/1000</f>
        <v>1.937858801175</v>
      </c>
      <c r="AI87" s="190" cm="1">
        <f t="array" ref="AI87">INDEX('[5]Corn Imports'!$HB$290:$LD$290,1,ROW(A11))/1000</f>
        <v>0.48648527572500005</v>
      </c>
      <c r="AJ87" s="190" cm="1">
        <f t="array" ref="AJ87">INDEX('[5]Corn Imports'!$HN$290:$LD$290,1,ROW(A11))/1000</f>
        <v>0.85438550879999997</v>
      </c>
      <c r="AK87" s="190" cm="1">
        <f t="array" ref="AK87">INDEX('[5]Corn Imports'!$HZ$290:$LD$290,1,ROW(A11))/1000</f>
        <v>0.48535540694999996</v>
      </c>
      <c r="AL87" s="190" cm="1">
        <f t="array" ref="AL87">INDEX('[5]Corn Imports'!$IL$290:$LD$290,1,ROW(A11))/1000</f>
        <v>2.8500211536749998</v>
      </c>
      <c r="AM87" s="190" cm="1">
        <f t="array" ref="AM87">INDEX('[5]Corn Imports'!$IX$290:$LD$290,1,ROW(A11))/1000</f>
        <v>10.641363953399999</v>
      </c>
      <c r="AN87" s="190" cm="1">
        <f t="array" ref="AN87">INDEX('[5]Corn Imports'!$JJ$290:$LD$290,1,ROW(A11))/1000</f>
        <v>2.3093297345249999</v>
      </c>
      <c r="AO87" s="190" cm="1">
        <f t="array" ref="AO87">INDEX('[5]Corn Imports'!$JV$290:$LD$290,1,ROW(A11))/1000</f>
        <v>2.8197981481500003</v>
      </c>
      <c r="AP87" s="190" cm="1">
        <f t="array" ref="AP87">INDEX('[5]Corn Imports'!$KH$290:$LD$290,1,ROW(A11))/1000</f>
        <v>3.4508751324750002</v>
      </c>
      <c r="AQ87" s="190">
        <v>4.6432981280000005</v>
      </c>
      <c r="AR87" s="190">
        <v>2.9703549680000005</v>
      </c>
      <c r="AS87" s="190">
        <v>1.0394333040000001</v>
      </c>
      <c r="AT87" s="190">
        <v>1.777189624</v>
      </c>
      <c r="AU87" s="190">
        <v>2.2734232639999998</v>
      </c>
      <c r="AV87" s="190">
        <v>1.7870270847</v>
      </c>
      <c r="AW87" s="190">
        <v>5.3335630920000003</v>
      </c>
      <c r="AX87" s="191">
        <f t="shared" si="213"/>
        <v>0</v>
      </c>
      <c r="AY87" s="191">
        <f t="shared" si="208"/>
        <v>2.0297090941722393</v>
      </c>
      <c r="AZ87" s="191">
        <f t="shared" si="210"/>
        <v>1.9061868137672646</v>
      </c>
      <c r="BA87" s="191">
        <f t="shared" si="211"/>
        <v>2.3243592275837108</v>
      </c>
      <c r="BB87" s="191">
        <f t="shared" si="211"/>
        <v>2.5859553913567401</v>
      </c>
      <c r="BC87" s="191">
        <f t="shared" si="211"/>
        <v>2.9192049838644198</v>
      </c>
      <c r="BD87" s="191">
        <f t="shared" si="211"/>
        <v>2.6959198196975471</v>
      </c>
      <c r="BE87" s="191">
        <f t="shared" si="211"/>
        <v>2.7023864956179171</v>
      </c>
      <c r="BF87" s="191">
        <f t="shared" si="211"/>
        <v>2.2115526317199885</v>
      </c>
      <c r="BG87" s="191">
        <f t="shared" si="211"/>
        <v>2.3530831021488745</v>
      </c>
      <c r="BH87" s="191">
        <f t="shared" si="211"/>
        <v>2.4863252472539368</v>
      </c>
      <c r="BI87" s="191">
        <f t="shared" si="211"/>
        <v>2.6455651836240666</v>
      </c>
      <c r="BJ87" s="191">
        <f t="shared" si="211"/>
        <v>2.6230038644513223</v>
      </c>
      <c r="BK87" s="191">
        <f t="shared" si="211"/>
        <v>2.5764294066097495</v>
      </c>
      <c r="BL87" s="191">
        <f t="shared" si="211"/>
        <v>2.4898534592876529</v>
      </c>
      <c r="BM87" s="191">
        <f t="shared" si="211"/>
        <v>2.479782532072957</v>
      </c>
      <c r="BN87" s="191">
        <f t="shared" si="211"/>
        <v>2.4639060058396378</v>
      </c>
      <c r="BO87" s="191">
        <f t="shared" si="211"/>
        <v>2.5368813608175897</v>
      </c>
      <c r="BP87" s="191">
        <f t="shared" si="211"/>
        <v>2.5642354322453458</v>
      </c>
      <c r="BQ87" s="191">
        <f t="shared" si="212"/>
        <v>2.5629268892091495</v>
      </c>
      <c r="BR87" s="191">
        <f t="shared" si="212"/>
        <v>2.5265950536522639</v>
      </c>
      <c r="BS87" s="191"/>
      <c r="BT87" s="191"/>
      <c r="BU87" s="191"/>
      <c r="CE87" s="193"/>
      <c r="CF87" s="193"/>
      <c r="CG87" s="193"/>
      <c r="CH87" s="193"/>
    </row>
    <row r="88" spans="1:87">
      <c r="A88" t="s">
        <v>198</v>
      </c>
      <c r="B88" s="190">
        <v>7.1999999999999995E-2</v>
      </c>
      <c r="C88" s="190">
        <v>0.52</v>
      </c>
      <c r="D88" s="190">
        <v>0.30299999999999999</v>
      </c>
      <c r="E88" s="190">
        <v>9.0999999999999998E-2</v>
      </c>
      <c r="F88" s="190">
        <v>0.108</v>
      </c>
      <c r="G88" s="190">
        <v>5.0999999999999997E-2</v>
      </c>
      <c r="H88" s="190">
        <v>0</v>
      </c>
      <c r="I88" s="190">
        <v>2.1000000000000001E-2</v>
      </c>
      <c r="J88" s="190">
        <v>8.0000000000000002E-3</v>
      </c>
      <c r="K88" s="190">
        <v>1.6E-2</v>
      </c>
      <c r="L88" s="190">
        <v>1.117</v>
      </c>
      <c r="M88" s="190">
        <v>7.0999999999999994E-2</v>
      </c>
      <c r="N88" s="190">
        <v>0.17</v>
      </c>
      <c r="O88" s="190">
        <v>9.2999999999999999E-2</v>
      </c>
      <c r="P88" s="190">
        <v>3.3000000000000002E-2</v>
      </c>
      <c r="Q88" s="190">
        <v>0.89400000000000002</v>
      </c>
      <c r="R88" s="190">
        <v>0.57599999999999996</v>
      </c>
      <c r="S88" s="190">
        <v>1.1240000000000001</v>
      </c>
      <c r="T88" s="190" cm="1">
        <f t="array" ref="T88">INDEX('[5]Corn Imports'!$AD$290:$LD$290,1,ROW(A12))/1000</f>
        <v>0.37523060122499996</v>
      </c>
      <c r="U88" s="190" cm="1">
        <f t="array" ref="U88">INDEX('[5]Corn Imports'!$AP$290:$LD$290,1,ROW(A12))/1000</f>
        <v>0.23451272842499998</v>
      </c>
      <c r="V88" s="190" cm="1">
        <f t="array" ref="V88">INDEX('[5]Corn Imports'!$BB$290:$LD$290,1,ROW(A12))/1000</f>
        <v>1.036853410725</v>
      </c>
      <c r="W88" s="190" cm="1">
        <f t="array" ref="W88">INDEX('[5]Corn Imports'!$BN$290:$LD$290,1,ROW(A12))/1000</f>
        <v>1.185389817975</v>
      </c>
      <c r="X88" s="190" cm="1">
        <f t="array" ref="X88">INDEX('[5]Corn Imports'!$BZ$290:$LD$290,1,ROW(A12))/1000</f>
        <v>0.53760888517499994</v>
      </c>
      <c r="Y88" s="190" cm="1">
        <f t="array" ref="Y88">INDEX('[5]Corn Imports'!$CL$290:$LD$290,1,ROW(A12))/1000</f>
        <v>0.699152562225</v>
      </c>
      <c r="Z88" s="190" cm="1">
        <f t="array" ref="Z88">INDEX('[5]Corn Imports'!$CX$290:$LD$290,1,ROW(A12))/1000</f>
        <v>0.31538692439999999</v>
      </c>
      <c r="AA88" s="190" cm="1">
        <f t="array" ref="AA88">INDEX('[5]Corn Imports'!$DJ$290:$LD$290,1,ROW(A12))/1000</f>
        <v>0.61725085492499998</v>
      </c>
      <c r="AB88" s="190" cm="1">
        <f t="array" ref="AB88">INDEX('[5]Corn Imports'!$DV$290:$LD$290,1,ROW(A12))/1000</f>
        <v>0.27784142437500003</v>
      </c>
      <c r="AC88" s="190" cm="1">
        <f t="array" ref="AC88">INDEX('[5]Corn Imports'!$EH$290:$LD$290,1,ROW(A12))/1000</f>
        <v>0.70291223010000004</v>
      </c>
      <c r="AD88" s="190" cm="1">
        <f t="array" ref="AD88">INDEX('[5]Corn Imports'!$ET$290:$LD$290,1,ROW(A12))/1000</f>
        <v>0.84216954082499995</v>
      </c>
      <c r="AE88" s="190" cm="1">
        <f t="array" ref="AE88">INDEX('[5]Corn Imports'!$FF$290:$LD$290,1,ROW(A12))/1000</f>
        <v>1.8290095267500002</v>
      </c>
      <c r="AF88" s="190" cm="1">
        <f t="array" ref="AF88">INDEX('[5]Corn Imports'!$FR$290:$LD$290,1,ROW(A12))/1000</f>
        <v>0.29723816115000001</v>
      </c>
      <c r="AG88" s="190" cm="1">
        <f t="array" ref="AG88">INDEX('[5]Corn Imports'!$GD$290:$LD$290,1,ROW(A12))/1000</f>
        <v>0.74590629592500013</v>
      </c>
      <c r="AH88" s="190" cm="1">
        <f t="array" ref="AH88">INDEX('[5]Corn Imports'!$GP$290:$LD$290,1,ROW(A12))/1000</f>
        <v>0.92036275897499997</v>
      </c>
      <c r="AI88" s="190" cm="1">
        <f t="array" ref="AI88">INDEX('[5]Corn Imports'!$HB$290:$LD$290,1,ROW(A12))/1000</f>
        <v>0.3270596105250001</v>
      </c>
      <c r="AJ88" s="190" cm="1">
        <f t="array" ref="AJ88">INDEX('[5]Corn Imports'!$HN$290:$LD$290,1,ROW(A12))/1000</f>
        <v>1.207089597375</v>
      </c>
      <c r="AK88" s="190" cm="1">
        <f t="array" ref="AK88">INDEX('[5]Corn Imports'!$HZ$290:$LD$290,1,ROW(A12))/1000</f>
        <v>1.1827954503</v>
      </c>
      <c r="AL88" s="190" cm="1">
        <f t="array" ref="AL88">INDEX('[5]Corn Imports'!$IL$290:$LD$290,1,ROW(A12))/1000</f>
        <v>4.4111612337750001</v>
      </c>
      <c r="AM88" s="190" cm="1">
        <f t="array" ref="AM88">INDEX('[5]Corn Imports'!$IX$290:$LD$290,1,ROW(A12))/1000</f>
        <v>10.916807851350001</v>
      </c>
      <c r="AN88" s="190" cm="1">
        <f t="array" ref="AN88">INDEX('[5]Corn Imports'!$JJ$290:$LD$290,1,ROW(A12))/1000</f>
        <v>1.8036051950250001</v>
      </c>
      <c r="AO88" s="190" cm="1">
        <f t="array" ref="AO88">INDEX('[5]Corn Imports'!$JV$290:$LD$290,1,ROW(A12))/1000</f>
        <v>4.3889929721999996</v>
      </c>
      <c r="AP88" s="190" cm="1">
        <f t="array" ref="AP88">INDEX('[5]Corn Imports'!$KH$290:$LD$290,1,ROW(A12))/1000</f>
        <v>6.2862001184250005</v>
      </c>
      <c r="AQ88" s="190">
        <v>3.7992088400000004</v>
      </c>
      <c r="AR88" s="190">
        <v>4.0246300080000008</v>
      </c>
      <c r="AS88" s="190">
        <v>4.8206903360000002</v>
      </c>
      <c r="AT88" s="190">
        <v>2.7385168160000002</v>
      </c>
      <c r="AU88" s="190">
        <v>2.1981516480000001</v>
      </c>
      <c r="AV88" s="190">
        <v>2.5273404441999996</v>
      </c>
      <c r="AW88" s="190">
        <v>3.3526490997999998</v>
      </c>
      <c r="AX88" s="191">
        <f>AX89-SUM(AX77:AX87)</f>
        <v>-18.999932737499996</v>
      </c>
      <c r="AY88" s="191">
        <f t="shared" ref="AY88:BC88" si="214">AY89-SUM(AY77:AY87)</f>
        <v>2.8090020035575911</v>
      </c>
      <c r="AZ88" s="191">
        <f t="shared" si="214"/>
        <v>3.1570302001098227</v>
      </c>
      <c r="BA88" s="191">
        <f t="shared" si="214"/>
        <v>2.9766519795386301</v>
      </c>
      <c r="BB88" s="191">
        <f t="shared" si="214"/>
        <v>-1.8942976224801278</v>
      </c>
      <c r="BC88" s="191">
        <f t="shared" si="214"/>
        <v>-2.0731329557056952</v>
      </c>
      <c r="BD88" s="191">
        <f>BD89-SUM(BD77:BD87)</f>
        <v>-1.7443489982441918</v>
      </c>
      <c r="BE88" s="191">
        <f>BE89-SUM(BE77:BE87)</f>
        <v>-1.5627654900901717</v>
      </c>
      <c r="BF88" s="191">
        <f t="shared" ref="BF88:BR88" si="215">BF89-SUM(BF77:BF87)</f>
        <v>-2.9878865441935218</v>
      </c>
      <c r="BG88" s="191">
        <f t="shared" si="215"/>
        <v>0.9950507210040449</v>
      </c>
      <c r="BH88" s="191">
        <f t="shared" si="215"/>
        <v>8.4380520643687618E-2</v>
      </c>
      <c r="BI88" s="191">
        <f t="shared" si="215"/>
        <v>-0.85957861739631625</v>
      </c>
      <c r="BJ88" s="191">
        <f t="shared" si="215"/>
        <v>-2.052486322142741</v>
      </c>
      <c r="BK88" s="191">
        <f t="shared" si="215"/>
        <v>-1.4746166534459064</v>
      </c>
      <c r="BL88" s="191">
        <f t="shared" si="215"/>
        <v>-1.0431139581760327</v>
      </c>
      <c r="BM88" s="191">
        <f t="shared" si="215"/>
        <v>-0.86615988200645688</v>
      </c>
      <c r="BN88" s="191">
        <f t="shared" si="215"/>
        <v>-0.96410404841697073</v>
      </c>
      <c r="BO88" s="191">
        <f t="shared" si="215"/>
        <v>-0.66145007026744551</v>
      </c>
      <c r="BP88" s="191">
        <f t="shared" si="215"/>
        <v>-1.0690830061034582</v>
      </c>
      <c r="BQ88" s="191">
        <f t="shared" si="215"/>
        <v>-1.2591910866334857</v>
      </c>
      <c r="BR88" s="191">
        <f t="shared" si="215"/>
        <v>-1.2800961728376237</v>
      </c>
      <c r="BS88" s="191"/>
      <c r="BT88" s="191"/>
      <c r="BU88" s="191"/>
      <c r="CE88" s="193"/>
      <c r="CF88" s="193"/>
      <c r="CG88" s="193"/>
      <c r="CH88" s="193"/>
    </row>
    <row r="89" spans="1:87" ht="13.5" thickBot="1">
      <c r="A89" t="s">
        <v>192</v>
      </c>
      <c r="B89" s="190">
        <f t="shared" ref="B89:S89" si="216">SUM(B77:B88)</f>
        <v>1.496</v>
      </c>
      <c r="C89" s="190">
        <f t="shared" si="216"/>
        <v>2.4290000000000003</v>
      </c>
      <c r="D89" s="190">
        <f t="shared" si="216"/>
        <v>2.3999999999999995</v>
      </c>
      <c r="E89" s="190">
        <f t="shared" si="216"/>
        <v>1.1520000000000001</v>
      </c>
      <c r="F89" s="190">
        <f t="shared" si="216"/>
        <v>0.71899999999999997</v>
      </c>
      <c r="G89" s="190">
        <f t="shared" si="216"/>
        <v>0.84900000000000009</v>
      </c>
      <c r="H89" s="190">
        <f t="shared" si="216"/>
        <v>0.55500000000000005</v>
      </c>
      <c r="I89" s="190">
        <f t="shared" si="216"/>
        <v>0.48800000000000004</v>
      </c>
      <c r="J89" s="190">
        <f t="shared" si="216"/>
        <v>1.7060000000000002</v>
      </c>
      <c r="K89" s="190">
        <f t="shared" si="216"/>
        <v>1.7319999999999998</v>
      </c>
      <c r="L89" s="190">
        <f t="shared" si="216"/>
        <v>9.8979999999999997</v>
      </c>
      <c r="M89" s="190">
        <f t="shared" si="216"/>
        <v>1.7550000000000001</v>
      </c>
      <c r="N89" s="190">
        <f t="shared" si="216"/>
        <v>3.4109999999999996</v>
      </c>
      <c r="O89" s="190">
        <f t="shared" si="216"/>
        <v>2.7809999999999993</v>
      </c>
      <c r="P89" s="190">
        <f t="shared" si="216"/>
        <v>1.9019999999999997</v>
      </c>
      <c r="Q89" s="190">
        <f t="shared" si="216"/>
        <v>3.415</v>
      </c>
      <c r="R89" s="190">
        <f t="shared" si="216"/>
        <v>19.637</v>
      </c>
      <c r="S89" s="190">
        <f t="shared" si="216"/>
        <v>7.0909999999999993</v>
      </c>
      <c r="T89" s="190">
        <f t="shared" ref="T89:AW89" si="217">SUM(T77:T88)</f>
        <v>20.815052780925001</v>
      </c>
      <c r="U89" s="190">
        <f t="shared" si="217"/>
        <v>9.5567962236750006</v>
      </c>
      <c r="V89" s="190">
        <f t="shared" si="217"/>
        <v>16.486301104875004</v>
      </c>
      <c r="W89" s="190">
        <f t="shared" si="217"/>
        <v>13.261470590250003</v>
      </c>
      <c r="X89" s="190">
        <f t="shared" si="217"/>
        <v>8.809712817074999</v>
      </c>
      <c r="Y89" s="190">
        <f t="shared" si="217"/>
        <v>18.8057878479</v>
      </c>
      <c r="Z89" s="190">
        <f>SUM(Z77:Z88)</f>
        <v>14.744354463000001</v>
      </c>
      <c r="AA89" s="190">
        <f>SUM(AA77:AA88)</f>
        <v>6.8235137417249998</v>
      </c>
      <c r="AB89" s="190">
        <f t="shared" si="217"/>
        <v>10.139737648724999</v>
      </c>
      <c r="AC89" s="190">
        <f t="shared" si="217"/>
        <v>14.446553335874999</v>
      </c>
      <c r="AD89" s="190">
        <f t="shared" si="217"/>
        <v>14.076369744300001</v>
      </c>
      <c r="AE89" s="190">
        <f t="shared" si="217"/>
        <v>10.829760713775002</v>
      </c>
      <c r="AF89" s="190">
        <f t="shared" si="217"/>
        <v>8.8059137809500001</v>
      </c>
      <c r="AG89" s="190">
        <f t="shared" si="217"/>
        <v>11.982695346450001</v>
      </c>
      <c r="AH89" s="190">
        <f t="shared" si="217"/>
        <v>20.020503075299999</v>
      </c>
      <c r="AI89" s="190">
        <f t="shared" si="217"/>
        <v>13.529769150824999</v>
      </c>
      <c r="AJ89" s="190">
        <f t="shared" si="217"/>
        <v>8.3432148018749999</v>
      </c>
      <c r="AK89" s="190">
        <f t="shared" si="217"/>
        <v>27.669324936374995</v>
      </c>
      <c r="AL89" s="190">
        <f t="shared" si="217"/>
        <v>29.373155238600003</v>
      </c>
      <c r="AM89" s="190">
        <f t="shared" si="217"/>
        <v>159.9456567933</v>
      </c>
      <c r="AN89" s="190">
        <f t="shared" si="217"/>
        <v>35.793766436174998</v>
      </c>
      <c r="AO89" s="190">
        <f t="shared" si="217"/>
        <v>31.642345105425001</v>
      </c>
      <c r="AP89" s="190">
        <f>SUM(AP77:AP88)</f>
        <v>68.304512147400004</v>
      </c>
      <c r="AQ89" s="190">
        <f t="shared" si="217"/>
        <v>57.114582616</v>
      </c>
      <c r="AR89" s="190">
        <f t="shared" si="217"/>
        <v>36.087464560000008</v>
      </c>
      <c r="AS89" s="190">
        <f t="shared" si="217"/>
        <v>28.001474200000004</v>
      </c>
      <c r="AT89" s="190">
        <f t="shared" si="217"/>
        <v>42.199582767999999</v>
      </c>
      <c r="AU89" s="190">
        <f t="shared" si="217"/>
        <v>24.363201744000001</v>
      </c>
      <c r="AV89" s="190">
        <f t="shared" si="217"/>
        <v>24.329333782499997</v>
      </c>
      <c r="AW89" s="190">
        <f t="shared" si="217"/>
        <v>38.706440544199999</v>
      </c>
      <c r="AX89" s="191">
        <f>AX10</f>
        <v>0</v>
      </c>
      <c r="AY89" s="191">
        <f t="shared" ref="AY89:BC89" si="218">AY10</f>
        <v>30</v>
      </c>
      <c r="AZ89" s="191">
        <f t="shared" si="218"/>
        <v>30</v>
      </c>
      <c r="BA89" s="191">
        <f t="shared" si="218"/>
        <v>30</v>
      </c>
      <c r="BB89" s="191">
        <f t="shared" si="218"/>
        <v>30</v>
      </c>
      <c r="BC89" s="191">
        <f t="shared" si="218"/>
        <v>30</v>
      </c>
      <c r="BD89" s="191">
        <f>BD10</f>
        <v>30</v>
      </c>
      <c r="BE89" s="191">
        <f>BE10</f>
        <v>30</v>
      </c>
      <c r="BF89" s="191">
        <f t="shared" ref="BF89:BR89" si="219">BF10</f>
        <v>30</v>
      </c>
      <c r="BG89" s="191">
        <f t="shared" si="219"/>
        <v>30</v>
      </c>
      <c r="BH89" s="191">
        <f t="shared" si="219"/>
        <v>30</v>
      </c>
      <c r="BI89" s="191">
        <f t="shared" si="219"/>
        <v>30</v>
      </c>
      <c r="BJ89" s="191">
        <f t="shared" si="219"/>
        <v>30</v>
      </c>
      <c r="BK89" s="191">
        <f t="shared" si="219"/>
        <v>30</v>
      </c>
      <c r="BL89" s="191">
        <f t="shared" si="219"/>
        <v>30</v>
      </c>
      <c r="BM89" s="191">
        <f t="shared" si="219"/>
        <v>30</v>
      </c>
      <c r="BN89" s="191">
        <f t="shared" si="219"/>
        <v>30</v>
      </c>
      <c r="BO89" s="191">
        <f t="shared" si="219"/>
        <v>30</v>
      </c>
      <c r="BP89" s="191">
        <f t="shared" si="219"/>
        <v>30</v>
      </c>
      <c r="BQ89" s="191">
        <f t="shared" si="219"/>
        <v>30</v>
      </c>
      <c r="BR89" s="191">
        <f t="shared" si="219"/>
        <v>30</v>
      </c>
      <c r="BS89" s="191"/>
      <c r="BT89" s="191"/>
      <c r="BU89" s="191"/>
    </row>
    <row r="90" spans="1:87">
      <c r="A90" s="183"/>
      <c r="B90" s="183"/>
      <c r="C90" s="183"/>
      <c r="D90" s="183"/>
      <c r="E90" s="183"/>
      <c r="F90" s="183"/>
      <c r="G90" s="183"/>
      <c r="H90" s="183"/>
      <c r="I90" s="183"/>
      <c r="J90" s="183"/>
      <c r="K90" s="183"/>
      <c r="L90" s="183"/>
      <c r="M90" s="183"/>
      <c r="N90" s="183"/>
      <c r="O90" s="183"/>
      <c r="P90" s="183"/>
      <c r="Q90" s="183"/>
      <c r="R90" s="183"/>
      <c r="S90" s="183"/>
      <c r="T90" s="183"/>
      <c r="U90" s="183"/>
      <c r="V90" s="183"/>
      <c r="W90" s="183"/>
      <c r="X90" s="183"/>
      <c r="Y90" s="183"/>
      <c r="Z90" s="183"/>
      <c r="AA90" s="183"/>
      <c r="AB90" s="183"/>
      <c r="AC90" s="183"/>
      <c r="AD90" s="183"/>
      <c r="AE90" s="183"/>
      <c r="AF90" s="183"/>
      <c r="AG90" s="183"/>
      <c r="AH90" s="183"/>
      <c r="AI90" s="183"/>
      <c r="AJ90" s="183"/>
      <c r="AK90" s="183"/>
      <c r="AL90" s="183"/>
      <c r="AM90" s="183"/>
      <c r="AN90" s="183"/>
      <c r="AO90" s="183"/>
      <c r="AP90" s="183"/>
      <c r="AQ90" s="183"/>
      <c r="AR90" s="183"/>
      <c r="AS90" s="183"/>
      <c r="AT90" s="183"/>
      <c r="AU90" s="183"/>
      <c r="AV90" s="183"/>
      <c r="AW90" s="183"/>
      <c r="AX90" s="183"/>
      <c r="AY90" s="183"/>
      <c r="AZ90" s="183"/>
      <c r="BA90" s="183"/>
      <c r="BB90" s="183"/>
      <c r="BC90" s="183"/>
      <c r="BD90" s="183"/>
      <c r="BE90" s="183"/>
      <c r="BF90" s="183"/>
      <c r="BG90" s="183"/>
      <c r="BH90" s="183"/>
      <c r="BI90" s="183"/>
      <c r="BJ90" s="183"/>
      <c r="BK90" s="183"/>
      <c r="BL90" s="183"/>
      <c r="BM90" s="183"/>
      <c r="BN90" s="183"/>
      <c r="BO90" s="183"/>
      <c r="BP90" s="183"/>
      <c r="BQ90" s="183"/>
      <c r="BR90" s="183"/>
    </row>
    <row r="91" spans="1:87" ht="17.25" thickBot="1">
      <c r="A91" s="167" t="s">
        <v>199</v>
      </c>
      <c r="CA91" s="184" t="s">
        <v>200</v>
      </c>
      <c r="CB91" s="185"/>
      <c r="CC91" s="185"/>
      <c r="CD91" s="185"/>
      <c r="CE91" s="185"/>
      <c r="CI91" t="s">
        <v>201</v>
      </c>
    </row>
    <row r="92" spans="1:87" ht="17.25" thickBot="1">
      <c r="A92" s="186"/>
      <c r="B92" s="187" t="s">
        <v>78</v>
      </c>
      <c r="C92" s="187" t="s">
        <v>79</v>
      </c>
      <c r="D92" s="187" t="s">
        <v>80</v>
      </c>
      <c r="E92" s="187" t="s">
        <v>81</v>
      </c>
      <c r="F92" s="187" t="s">
        <v>82</v>
      </c>
      <c r="G92" s="187" t="s">
        <v>83</v>
      </c>
      <c r="H92" s="187" t="s">
        <v>84</v>
      </c>
      <c r="I92" s="187" t="s">
        <v>85</v>
      </c>
      <c r="J92" s="187" t="s">
        <v>86</v>
      </c>
      <c r="K92" s="187" t="s">
        <v>87</v>
      </c>
      <c r="L92" s="187" t="s">
        <v>88</v>
      </c>
      <c r="M92" s="187" t="s">
        <v>89</v>
      </c>
      <c r="N92" s="187" t="s">
        <v>90</v>
      </c>
      <c r="O92" s="187" t="s">
        <v>91</v>
      </c>
      <c r="P92" s="187" t="s">
        <v>92</v>
      </c>
      <c r="Q92" s="187" t="s">
        <v>93</v>
      </c>
      <c r="R92" s="187" t="s">
        <v>94</v>
      </c>
      <c r="S92" s="187" t="s">
        <v>95</v>
      </c>
      <c r="T92" s="187" t="s">
        <v>96</v>
      </c>
      <c r="U92" s="187" t="s">
        <v>97</v>
      </c>
      <c r="V92" s="187" t="s">
        <v>98</v>
      </c>
      <c r="W92" s="187" t="s">
        <v>99</v>
      </c>
      <c r="X92" s="187" t="s">
        <v>100</v>
      </c>
      <c r="Y92" s="187" t="s">
        <v>101</v>
      </c>
      <c r="Z92" s="187" t="s">
        <v>102</v>
      </c>
      <c r="AA92" s="187" t="s">
        <v>103</v>
      </c>
      <c r="AB92" s="187" t="s">
        <v>104</v>
      </c>
      <c r="AC92" s="187" t="s">
        <v>105</v>
      </c>
      <c r="AD92" s="187" t="s">
        <v>106</v>
      </c>
      <c r="AE92" s="187" t="s">
        <v>107</v>
      </c>
      <c r="AF92" s="187" t="s">
        <v>108</v>
      </c>
      <c r="AG92" s="187" t="s">
        <v>109</v>
      </c>
      <c r="AH92" s="187" t="s">
        <v>110</v>
      </c>
      <c r="AI92" s="187" t="s">
        <v>111</v>
      </c>
      <c r="AJ92" s="187" t="s">
        <v>112</v>
      </c>
      <c r="AK92" s="187" t="s">
        <v>113</v>
      </c>
      <c r="AL92" s="187" t="s">
        <v>114</v>
      </c>
      <c r="AM92" s="187" t="s">
        <v>115</v>
      </c>
      <c r="AN92" s="187" t="s">
        <v>116</v>
      </c>
      <c r="AO92" s="187" t="s">
        <v>117</v>
      </c>
      <c r="AP92" s="187" t="s">
        <v>118</v>
      </c>
      <c r="AQ92" s="187" t="s">
        <v>119</v>
      </c>
      <c r="AR92" s="187" t="s">
        <v>120</v>
      </c>
      <c r="AS92" s="187" t="s">
        <v>121</v>
      </c>
      <c r="AT92" s="188" t="s">
        <v>10</v>
      </c>
      <c r="AU92" s="188" t="s">
        <v>11</v>
      </c>
      <c r="AV92" s="188" t="str">
        <f>AV2</f>
        <v>21/22</v>
      </c>
      <c r="AW92" s="188" t="str">
        <f>AW2</f>
        <v>22/23</v>
      </c>
      <c r="AX92" s="188" t="str">
        <f>AX2</f>
        <v>23/24</v>
      </c>
      <c r="AY92" s="188" t="str">
        <f t="shared" ref="AY92:BC92" si="220">AY2</f>
        <v>24/25</v>
      </c>
      <c r="AZ92" s="188" t="str">
        <f t="shared" si="220"/>
        <v>25/26</v>
      </c>
      <c r="BA92" s="188" t="str">
        <f t="shared" si="220"/>
        <v>26/27</v>
      </c>
      <c r="BB92" s="188" t="str">
        <f t="shared" si="220"/>
        <v>27/28</v>
      </c>
      <c r="BC92" s="188" t="str">
        <f t="shared" si="220"/>
        <v>28/29</v>
      </c>
      <c r="BD92" s="188" t="str">
        <f>BD2</f>
        <v>29/30</v>
      </c>
      <c r="BE92" s="188" t="str">
        <f>BE2</f>
        <v>30/31</v>
      </c>
      <c r="BF92" s="188" t="str">
        <f t="shared" ref="BF92:BR92" si="221">BF2</f>
        <v>31/32</v>
      </c>
      <c r="BG92" s="188" t="str">
        <f t="shared" si="221"/>
        <v>32/33</v>
      </c>
      <c r="BH92" s="188" t="str">
        <f t="shared" si="221"/>
        <v>33/34</v>
      </c>
      <c r="BI92" s="188" t="str">
        <f t="shared" si="221"/>
        <v>34/35</v>
      </c>
      <c r="BJ92" s="188" t="str">
        <f t="shared" si="221"/>
        <v>35/36</v>
      </c>
      <c r="BK92" s="188" t="str">
        <f t="shared" si="221"/>
        <v>36/37</v>
      </c>
      <c r="BL92" s="188" t="str">
        <f t="shared" si="221"/>
        <v>37/38</v>
      </c>
      <c r="BM92" s="188" t="str">
        <f t="shared" si="221"/>
        <v>38/39</v>
      </c>
      <c r="BN92" s="188" t="str">
        <f t="shared" si="221"/>
        <v>39/40</v>
      </c>
      <c r="BO92" s="188" t="str">
        <f t="shared" si="221"/>
        <v>40/41</v>
      </c>
      <c r="BP92" s="188" t="str">
        <f t="shared" si="221"/>
        <v>41/42</v>
      </c>
      <c r="BQ92" s="188" t="str">
        <f t="shared" si="221"/>
        <v>42/43</v>
      </c>
      <c r="BR92" s="188" t="str">
        <f t="shared" si="221"/>
        <v>43/44</v>
      </c>
      <c r="BS92" s="169"/>
      <c r="BW92" t="s">
        <v>202</v>
      </c>
      <c r="CA92" s="184"/>
      <c r="CB92" s="189" t="str">
        <f>AT92</f>
        <v>19/20</v>
      </c>
      <c r="CC92" s="189" t="str">
        <f>AU92</f>
        <v>20/21</v>
      </c>
      <c r="CD92" s="189" t="str">
        <f>AV92</f>
        <v>21/22</v>
      </c>
      <c r="CE92" s="189" t="str">
        <f>AW92</f>
        <v>22/23</v>
      </c>
      <c r="CF92" s="189" t="str">
        <f>AX92</f>
        <v>23/24</v>
      </c>
      <c r="CI92" s="70" t="str">
        <f>AW92</f>
        <v>22/23</v>
      </c>
    </row>
    <row r="93" spans="1:87">
      <c r="A93" t="s">
        <v>182</v>
      </c>
      <c r="B93" s="190">
        <v>75.054000000000002</v>
      </c>
      <c r="C93" s="190">
        <v>109.748</v>
      </c>
      <c r="D93" s="190">
        <v>137.14699999999999</v>
      </c>
      <c r="E93" s="190">
        <v>176.03399999999999</v>
      </c>
      <c r="F93" s="190">
        <v>185.07</v>
      </c>
      <c r="G93" s="190">
        <v>202.46199999999999</v>
      </c>
      <c r="H93" s="190">
        <v>149.655</v>
      </c>
      <c r="I93" s="190">
        <v>107.215</v>
      </c>
      <c r="J93" s="190">
        <v>142.60499999999999</v>
      </c>
      <c r="K93" s="190">
        <v>107.065</v>
      </c>
      <c r="L93" s="190">
        <v>79.897000000000006</v>
      </c>
      <c r="M93" s="190">
        <v>80.082999999999998</v>
      </c>
      <c r="N93" s="190">
        <v>135.40100000000001</v>
      </c>
      <c r="O93" s="190">
        <v>150.84399999999999</v>
      </c>
      <c r="P93" s="190">
        <v>113.777</v>
      </c>
      <c r="Q93" s="190">
        <v>106.371</v>
      </c>
      <c r="R93" s="190">
        <v>134.79738797677501</v>
      </c>
      <c r="S93" s="190">
        <v>153.33801097680001</v>
      </c>
      <c r="T93" s="190" cm="1">
        <f t="array" ref="T93">INDEX('[5]Corn Exports'!$AD$290:$LD$290,1,ROW(A1))/1000</f>
        <v>133.78074622559998</v>
      </c>
      <c r="U93" s="190" cm="1">
        <f t="array" ref="U93">INDEX('[5]Corn Exports'!$AP$290:$LD$290,1,ROW(A1))/1000</f>
        <v>118.23710605650001</v>
      </c>
      <c r="V93" s="190" cm="1">
        <f t="array" ref="V93">INDEX('[5]Corn Exports'!$BB$290:$LD$290,1,ROW(A1))/1000</f>
        <v>241.59946615987502</v>
      </c>
      <c r="W93" s="190" cm="1">
        <f t="array" ref="W93">INDEX('[5]Corn Exports'!$BN$290:$LD$290,1,ROW(A1))/1000</f>
        <v>99.967962571650006</v>
      </c>
      <c r="X93" s="190" cm="1">
        <f t="array" ref="X93">INDEX('[5]Corn Exports'!$BZ$290:$LD$290,1,ROW(A1))/1000</f>
        <v>141.98635718324999</v>
      </c>
      <c r="Y93" s="190" cm="1">
        <f t="array" ref="Y93">INDEX('[5]Corn Exports'!$CL$290:$LD$290,1,ROW(A1))/1000</f>
        <v>124.97928893055</v>
      </c>
      <c r="Z93" s="190" cm="1">
        <f t="array" ref="Z93">INDEX('[5]Corn Exports'!$CX$290:$LD$290,1,ROW(A1))/1000</f>
        <v>190.715105438775</v>
      </c>
      <c r="AA93" s="190" cm="1">
        <f t="array" ref="AA93">INDEX('[5]Corn Exports'!$DJ$290:$LD$290,1,ROW(A1))/1000</f>
        <v>202.61438340030003</v>
      </c>
      <c r="AB93" s="190" cm="1">
        <f t="array" ref="AB93">INDEX('[5]Corn Exports'!$DV$290:$LD$290,1,ROW(A1))/1000</f>
        <v>163.90020537945</v>
      </c>
      <c r="AC93" s="190" cm="1">
        <f t="array" ref="AC93">INDEX('[5]Corn Exports'!$EH$290:$LD$290,1,ROW(A1))/1000</f>
        <v>120.11695180447499</v>
      </c>
      <c r="AD93" s="190" cm="1">
        <f t="array" ref="AD93">INDEX('[5]Corn Exports'!$ET$290:$LD$290,1,ROW(A1))/1000</f>
        <v>143.32693270590002</v>
      </c>
      <c r="AE93" s="190" cm="1">
        <f t="array" ref="AE93">INDEX('[5]Corn Exports'!$FF$290:$LD$290,1,ROW(A1))/1000</f>
        <v>165.00151642590001</v>
      </c>
      <c r="AF93" s="190" cm="1">
        <f t="array" ref="AF93">INDEX('[5]Corn Exports'!$FR$290:$LD$290,1,ROW(A1))/1000</f>
        <v>132.19650879322498</v>
      </c>
      <c r="AG93" s="190" cm="1">
        <f t="array" ref="AG93">INDEX('[5]Corn Exports'!$GD$290:$LD$290,1,ROW(A1))/1000</f>
        <v>206.32712038447499</v>
      </c>
      <c r="AH93" s="190" cm="1">
        <f t="array" ref="AH93">INDEX('[5]Corn Exports'!$GP$290:$LD$290,1,ROW(A1))/1000</f>
        <v>215.27288593672498</v>
      </c>
      <c r="AI93" s="190" cm="1">
        <f t="array" ref="AI93">INDEX('[5]Corn Exports'!$HB$290:$LD$290,1,ROW(A1))/1000</f>
        <v>166.109665737375</v>
      </c>
      <c r="AJ93" s="190" cm="1">
        <f t="array" ref="AJ93">INDEX('[5]Corn Exports'!$HN$290:$LD$290,1,ROW(A1))/1000</f>
        <v>197.29946493539995</v>
      </c>
      <c r="AK93" s="190" cm="1">
        <f t="array" ref="AK93">INDEX('[5]Corn Exports'!$HZ$290:$LD$290,1,ROW(A1))/1000</f>
        <v>174.70374683872501</v>
      </c>
      <c r="AL93" s="190" cm="1">
        <f t="array" ref="AL93">INDEX('[5]Corn Exports'!$IL$290:$LD$290,1,ROW(A1))/1000</f>
        <v>121.73501443725</v>
      </c>
      <c r="AM93" s="190" cm="1">
        <f t="array" ref="AM93">INDEX('[5]Corn Exports'!$IX$290:$LD$290,1,ROW(A1))/1000</f>
        <v>92.054231756324995</v>
      </c>
      <c r="AN93" s="190" cm="1">
        <f t="array" ref="AN93">INDEX('[5]Corn Exports'!$JJ$290:$LD$290,1,ROW(A1))/1000</f>
        <v>80.918906496524997</v>
      </c>
      <c r="AO93" s="190" cm="1">
        <f t="array" ref="AO93">INDEX('[5]Corn Exports'!$JV$290:$LD$290,1,ROW(A1))/1000</f>
        <v>155.75570095334899</v>
      </c>
      <c r="AP93" s="190" cm="1">
        <f t="array" ref="AP93">INDEX('[5]Corn Exports'!$KH$290:$LD$290,1,ROW(A1))/1000</f>
        <v>132.54110353408697</v>
      </c>
      <c r="AQ93" s="190" cm="1">
        <f t="array" ref="AQ93">INDEX('[5]Corn Exports'!$KT$290:$OO$290,1,ROW(A1))/1000</f>
        <v>243.90558135868301</v>
      </c>
      <c r="AR93" s="190" cm="1">
        <f t="array" ref="AR93">INDEX('[5]Corn Exports'!$LF$290:$OO$290,1,ROW(A1))/1000</f>
        <v>139.50967352976198</v>
      </c>
      <c r="AS93" s="190" cm="1">
        <f t="array" ref="AS93">INDEX('[5]Corn Exports'!$LR$290:$OO$290,1,ROW(A1))/1000</f>
        <v>208.46817482551398</v>
      </c>
      <c r="AT93" s="190" cm="1">
        <f t="array" ref="AT93">INDEX('[5]Corn Exports'!$MD$290:$OO$290,1,ROW(A1))/1000</f>
        <v>80.869243527886496</v>
      </c>
      <c r="AU93" s="190" cm="1">
        <f t="array" ref="AU93">INDEX('[5]Corn Exports'!$MP$290:$OO$290,1,ROW(A1))/1000</f>
        <v>154.07856051368401</v>
      </c>
      <c r="AV93" s="190" cm="1">
        <f t="array" ref="AV93">INDEX('[5]Corn Exports'!$NB$290:$OO$290,1,ROW(A1))/1000</f>
        <v>95.723794446826503</v>
      </c>
      <c r="AW93" s="190" cm="1">
        <f t="array" ref="AW93">INDEX('[5]Corn Exports'!$NN$290:$OO$290,1,ROW(A1))/1000</f>
        <v>100.18802526260001</v>
      </c>
      <c r="AX93" s="190" cm="1">
        <f t="array" ref="AX93">INDEX('[5]Corn Exports'!$NZ$290:$OK$290,1,ROW(A1))/1000</f>
        <v>124.77162807100001</v>
      </c>
      <c r="AY93" s="190" cm="1">
        <f t="array" ref="AY93">INDEX('[5]Corn Exports'!$OK$290:$ZZ$290,1,ROW(A1))/1000</f>
        <v>203.60436723200002</v>
      </c>
      <c r="AZ93" s="191">
        <f t="shared" ref="AZ93:AZ103" si="222">(SUM(AT93:AX93)/SUM(AT$105:AX$105))*AZ$105</f>
        <v>134.19364467807267</v>
      </c>
      <c r="BA93" s="191">
        <f t="shared" ref="BA93:BA103" si="223">(SUM(AU93:AY93)/SUM(AU$105:AY$105))*BA$105</f>
        <v>135.16829524459831</v>
      </c>
      <c r="BB93" s="191">
        <f t="shared" ref="BB93:BQ103" si="224">(SUM(AV93:AZ93)/SUM(AV$105:AZ$105))*BB$105</f>
        <v>118.21973497795766</v>
      </c>
      <c r="BC93" s="191">
        <f t="shared" si="224"/>
        <v>126.69618259384367</v>
      </c>
      <c r="BD93" s="191">
        <f t="shared" si="224"/>
        <v>125.31091299146885</v>
      </c>
      <c r="BE93" s="191">
        <f t="shared" si="224"/>
        <v>127.75870101064338</v>
      </c>
      <c r="BF93" s="191">
        <f t="shared" si="224"/>
        <v>135.84186275807599</v>
      </c>
      <c r="BG93" s="191">
        <f t="shared" si="224"/>
        <v>153.13487904447729</v>
      </c>
      <c r="BH93" s="191">
        <f t="shared" si="224"/>
        <v>158.4568485829974</v>
      </c>
      <c r="BI93" s="191">
        <f t="shared" si="224"/>
        <v>165.70611570936512</v>
      </c>
      <c r="BJ93" s="191">
        <f t="shared" si="224"/>
        <v>170.7108649348086</v>
      </c>
      <c r="BK93" s="191">
        <f t="shared" si="224"/>
        <v>182.2845287323201</v>
      </c>
      <c r="BL93" s="191">
        <f t="shared" si="224"/>
        <v>190.11301163034361</v>
      </c>
      <c r="BM93" s="191">
        <f t="shared" si="224"/>
        <v>206.10115812155246</v>
      </c>
      <c r="BN93" s="191">
        <f t="shared" si="224"/>
        <v>220.49272108216141</v>
      </c>
      <c r="BO93" s="191">
        <f t="shared" si="224"/>
        <v>220.63882937179818</v>
      </c>
      <c r="BP93" s="191">
        <f t="shared" si="224"/>
        <v>220.3868828411787</v>
      </c>
      <c r="BQ93" s="191">
        <f t="shared" si="224"/>
        <v>235.07325623934889</v>
      </c>
      <c r="BR93" s="191">
        <f t="shared" ref="BR93:BR103" si="225">(SUM(BL93:BP93)/SUM(BL$105:BP$105))*BR$105</f>
        <v>249.74242016388314</v>
      </c>
      <c r="BS93" s="191"/>
      <c r="BV93" t="s">
        <v>69</v>
      </c>
      <c r="BW93" s="41"/>
      <c r="BX93" s="190"/>
      <c r="CA93" s="184" t="s">
        <v>183</v>
      </c>
      <c r="CB93" s="194">
        <v>270.88600000000002</v>
      </c>
      <c r="CC93" s="194">
        <v>448.85</v>
      </c>
      <c r="CD93" s="194">
        <v>430.738</v>
      </c>
      <c r="CE93" s="194">
        <v>282.95400000000001</v>
      </c>
      <c r="CH93" t="s">
        <v>69</v>
      </c>
    </row>
    <row r="94" spans="1:87">
      <c r="A94" t="s">
        <v>184</v>
      </c>
      <c r="B94" s="190">
        <v>132.61699999999999</v>
      </c>
      <c r="C94" s="190">
        <v>178.93600000000001</v>
      </c>
      <c r="D94" s="190">
        <v>118.93300000000001</v>
      </c>
      <c r="E94" s="190">
        <v>139.26300000000001</v>
      </c>
      <c r="F94" s="190">
        <v>214.346</v>
      </c>
      <c r="G94" s="190">
        <v>240.69800000000001</v>
      </c>
      <c r="H94" s="190">
        <v>194.69399999999999</v>
      </c>
      <c r="I94" s="190">
        <v>166.33500000000001</v>
      </c>
      <c r="J94" s="190">
        <v>154.74600000000001</v>
      </c>
      <c r="K94" s="190">
        <v>154.05600000000001</v>
      </c>
      <c r="L94" s="190">
        <v>124.9</v>
      </c>
      <c r="M94" s="190">
        <v>124.02500000000001</v>
      </c>
      <c r="N94" s="190">
        <v>137.69200000000001</v>
      </c>
      <c r="O94" s="190">
        <v>170.29599999999999</v>
      </c>
      <c r="P94" s="190">
        <v>174.745</v>
      </c>
      <c r="Q94" s="190">
        <v>108.167</v>
      </c>
      <c r="R94" s="190">
        <v>154.95791210684999</v>
      </c>
      <c r="S94" s="190">
        <v>139.38485598135</v>
      </c>
      <c r="T94" s="190" cm="1">
        <f t="array" ref="T94">INDEX('[5]Corn Exports'!$AD$290:$LD$290,1,ROW(A2))/1000</f>
        <v>143.714666663325</v>
      </c>
      <c r="U94" s="190" cm="1">
        <f t="array" ref="U94">INDEX('[5]Corn Exports'!$AP$290:$LD$290,1,ROW(A2))/1000</f>
        <v>137.487396878325</v>
      </c>
      <c r="V94" s="190" cm="1">
        <f t="array" ref="V94">INDEX('[5]Corn Exports'!$BB$290:$LD$290,1,ROW(A2))/1000</f>
        <v>209.920945569525</v>
      </c>
      <c r="W94" s="190" cm="1">
        <f t="array" ref="W94">INDEX('[5]Corn Exports'!$BN$290:$LD$290,1,ROW(A2))/1000</f>
        <v>145.15584774884999</v>
      </c>
      <c r="X94" s="190" cm="1">
        <f t="array" ref="X94">INDEX('[5]Corn Exports'!$BZ$290:$LD$290,1,ROW(A2))/1000</f>
        <v>119.77478659642499</v>
      </c>
      <c r="Y94" s="190" cm="1">
        <f t="array" ref="Y94">INDEX('[5]Corn Exports'!$CL$290:$LD$290,1,ROW(A2))/1000</f>
        <v>157.25966345325</v>
      </c>
      <c r="Z94" s="190" cm="1">
        <f t="array" ref="Z94">INDEX('[5]Corn Exports'!$CX$290:$LD$290,1,ROW(A2))/1000</f>
        <v>181.23560483715002</v>
      </c>
      <c r="AA94" s="190" cm="1">
        <f t="array" ref="AA94">INDEX('[5]Corn Exports'!$DJ$290:$LD$290,1,ROW(A2))/1000</f>
        <v>157.351781221425</v>
      </c>
      <c r="AB94" s="190" cm="1">
        <f t="array" ref="AB94">INDEX('[5]Corn Exports'!$DV$290:$LD$290,1,ROW(A2))/1000</f>
        <v>144.33885420390001</v>
      </c>
      <c r="AC94" s="190" cm="1">
        <f t="array" ref="AC94">INDEX('[5]Corn Exports'!$EH$290:$LD$290,1,ROW(A2))/1000</f>
        <v>127.811334541275</v>
      </c>
      <c r="AD94" s="190" cm="1">
        <f t="array" ref="AD94">INDEX('[5]Corn Exports'!$ET$290:$LD$290,1,ROW(A2))/1000</f>
        <v>158.27237625307501</v>
      </c>
      <c r="AE94" s="190" cm="1">
        <f t="array" ref="AE94">INDEX('[5]Corn Exports'!$FF$290:$LD$290,1,ROW(A2))/1000</f>
        <v>155.878093771875</v>
      </c>
      <c r="AF94" s="190" cm="1">
        <f t="array" ref="AF94">INDEX('[5]Corn Exports'!$FR$290:$LD$290,1,ROW(A2))/1000</f>
        <v>187.728283553175</v>
      </c>
      <c r="AG94" s="190" cm="1">
        <f t="array" ref="AG94">INDEX('[5]Corn Exports'!$GD$290:$LD$290,1,ROW(A2))/1000</f>
        <v>190.89610096815002</v>
      </c>
      <c r="AH94" s="190" cm="1">
        <f t="array" ref="AH94">INDEX('[5]Corn Exports'!$GP$290:$LD$290,1,ROW(A2))/1000</f>
        <v>222.09770276752502</v>
      </c>
      <c r="AI94" s="190" cm="1">
        <f t="array" ref="AI94">INDEX('[5]Corn Exports'!$HB$290:$LD$290,1,ROW(A2))/1000</f>
        <v>138.98482731945001</v>
      </c>
      <c r="AJ94" s="190" cm="1">
        <f t="array" ref="AJ94">INDEX('[5]Corn Exports'!$HN$290:$LD$290,1,ROW(A2))/1000</f>
        <v>138.30521321969999</v>
      </c>
      <c r="AK94" s="190" cm="1">
        <f t="array" ref="AK94">INDEX('[5]Corn Exports'!$HZ$290:$LD$290,1,ROW(A2))/1000</f>
        <v>135.77027191807503</v>
      </c>
      <c r="AL94" s="190" cm="1">
        <f t="array" ref="AL94">INDEX('[5]Corn Exports'!$IL$290:$LD$290,1,ROW(A2))/1000</f>
        <v>125.4549440007</v>
      </c>
      <c r="AM94" s="190" cm="1">
        <f t="array" ref="AM94">INDEX('[5]Corn Exports'!$IX$290:$LD$290,1,ROW(A2))/1000</f>
        <v>68.618308594500007</v>
      </c>
      <c r="AN94" s="190" cm="1">
        <f t="array" ref="AN94">INDEX('[5]Corn Exports'!$JJ$290:$LD$290,1,ROW(A2))/1000</f>
        <v>130.45619987054999</v>
      </c>
      <c r="AO94" s="190" cm="1">
        <f t="array" ref="AO94">INDEX('[5]Corn Exports'!$JV$290:$LD$290,1,ROW(A2))/1000</f>
        <v>150.085597885178</v>
      </c>
      <c r="AP94" s="190" cm="1">
        <f t="array" ref="AP94">INDEX('[5]Corn Exports'!$KH$290:$LD$290,1,ROW(A2))/1000</f>
        <v>93.252253192258507</v>
      </c>
      <c r="AQ94" s="190" cm="1">
        <f t="array" ref="AQ94">INDEX('[5]Corn Exports'!$KT$290:$OO$290,1,ROW(A2))/1000</f>
        <v>144.32049218284001</v>
      </c>
      <c r="AR94" s="190" cm="1">
        <f t="array" ref="AR94">INDEX('[5]Corn Exports'!$LF$290:$OO$290,1,ROW(A2))/1000</f>
        <v>104.95679516032099</v>
      </c>
      <c r="AS94" s="190" cm="1">
        <f t="array" ref="AS94">INDEX('[5]Corn Exports'!$LR$290:$OO$290,1,ROW(A2))/1000</f>
        <v>223.106082304073</v>
      </c>
      <c r="AT94" s="190" cm="1">
        <f t="array" ref="AT94">INDEX('[5]Corn Exports'!$MD$290:$OO$290,1,ROW(A2))/1000</f>
        <v>90.935730012356998</v>
      </c>
      <c r="AU94" s="190" cm="1">
        <f t="array" ref="AU94">INDEX('[5]Corn Exports'!$MP$290:$OO$290,1,ROW(A2))/1000</f>
        <v>145.05889677999099</v>
      </c>
      <c r="AV94" s="190" cm="1">
        <f t="array" ref="AV94">INDEX('[5]Corn Exports'!$NB$290:$OO$290,1,ROW(A2))/1000</f>
        <v>158.88698782115199</v>
      </c>
      <c r="AW94" s="190" cm="1">
        <f t="array" ref="AW94">INDEX('[5]Corn Exports'!$NN$290:$OO$290,1,ROW(A2))/1000</f>
        <v>86.821493838400016</v>
      </c>
      <c r="AX94" s="190" cm="1">
        <f t="array" ref="AX94">INDEX('[5]Corn Exports'!$NZ$290:$OK$290,1,ROW(A2))/1000</f>
        <v>110.10431901600001</v>
      </c>
      <c r="AY94" s="190" cm="1">
        <f t="array" ref="AY94">INDEX('[5]Corn Exports'!$OK$290:$ZZ$290,1,ROW(A2))/1000</f>
        <v>169.06642715200002</v>
      </c>
      <c r="AZ94" s="191">
        <f t="shared" si="222"/>
        <v>142.93075736660279</v>
      </c>
      <c r="BA94" s="191">
        <f t="shared" si="223"/>
        <v>133.4889190997047</v>
      </c>
      <c r="BB94" s="191">
        <f t="shared" si="224"/>
        <v>119.89452140747329</v>
      </c>
      <c r="BC94" s="191">
        <f t="shared" si="224"/>
        <v>116.61858431651649</v>
      </c>
      <c r="BD94" s="191">
        <f t="shared" si="224"/>
        <v>118.2271502528807</v>
      </c>
      <c r="BE94" s="191">
        <f t="shared" si="224"/>
        <v>121.37274064566307</v>
      </c>
      <c r="BF94" s="191">
        <f t="shared" si="224"/>
        <v>134.05166706757765</v>
      </c>
      <c r="BG94" s="191">
        <f t="shared" si="224"/>
        <v>147.43860287235529</v>
      </c>
      <c r="BH94" s="191">
        <f t="shared" si="224"/>
        <v>152.5411659225278</v>
      </c>
      <c r="BI94" s="191">
        <f t="shared" si="224"/>
        <v>158.0163262330957</v>
      </c>
      <c r="BJ94" s="191">
        <f t="shared" si="224"/>
        <v>164.16225610142129</v>
      </c>
      <c r="BK94" s="191">
        <f t="shared" si="224"/>
        <v>175.52409194426829</v>
      </c>
      <c r="BL94" s="191">
        <f t="shared" si="224"/>
        <v>183.40914620449087</v>
      </c>
      <c r="BM94" s="191">
        <f t="shared" si="224"/>
        <v>198.00628019559142</v>
      </c>
      <c r="BN94" s="191">
        <f t="shared" si="224"/>
        <v>211.94567450995015</v>
      </c>
      <c r="BO94" s="191">
        <f t="shared" si="224"/>
        <v>212.00597283252435</v>
      </c>
      <c r="BP94" s="191">
        <f t="shared" si="224"/>
        <v>212.05623839902776</v>
      </c>
      <c r="BQ94" s="191">
        <f t="shared" si="224"/>
        <v>226.14205548975798</v>
      </c>
      <c r="BR94" s="191">
        <f t="shared" si="225"/>
        <v>240.22494870009635</v>
      </c>
      <c r="BS94" s="191"/>
      <c r="BV94" t="s">
        <v>70</v>
      </c>
      <c r="BW94" s="41"/>
      <c r="BX94" s="190"/>
      <c r="CA94" s="184" t="s">
        <v>185</v>
      </c>
      <c r="CB94" s="194">
        <v>353.49599999999998</v>
      </c>
      <c r="CC94" s="194">
        <v>674.48400000000004</v>
      </c>
      <c r="CD94" s="194">
        <v>662.423</v>
      </c>
      <c r="CE94" s="194">
        <v>399.017</v>
      </c>
      <c r="CH94" t="s">
        <v>70</v>
      </c>
    </row>
    <row r="95" spans="1:87">
      <c r="A95" t="s">
        <v>186</v>
      </c>
      <c r="B95" s="190">
        <v>165.25299999999999</v>
      </c>
      <c r="C95" s="190">
        <v>180.09899999999999</v>
      </c>
      <c r="D95" s="190">
        <v>143.02600000000001</v>
      </c>
      <c r="E95" s="190">
        <v>153.542</v>
      </c>
      <c r="F95" s="190">
        <v>221.857</v>
      </c>
      <c r="G95" s="190">
        <v>244.70599999999999</v>
      </c>
      <c r="H95" s="190">
        <v>174.73</v>
      </c>
      <c r="I95" s="190">
        <v>169.58699999999999</v>
      </c>
      <c r="J95" s="190">
        <v>196.023</v>
      </c>
      <c r="K95" s="190">
        <v>242.124</v>
      </c>
      <c r="L95" s="190">
        <v>210.005</v>
      </c>
      <c r="M95" s="190">
        <v>114.104</v>
      </c>
      <c r="N95" s="190">
        <v>122.467</v>
      </c>
      <c r="O95" s="190">
        <v>149.63300000000001</v>
      </c>
      <c r="P95" s="190">
        <v>293.76499999999999</v>
      </c>
      <c r="Q95" s="190">
        <v>168.267</v>
      </c>
      <c r="R95" s="190">
        <v>132.22910176740001</v>
      </c>
      <c r="S95" s="190">
        <v>197.11785132449998</v>
      </c>
      <c r="T95" s="190" cm="1">
        <f t="array" ref="T95">INDEX('[5]Corn Exports'!$AD$290:$LD$290,1,ROW(A3))/1000</f>
        <v>152.73838528740001</v>
      </c>
      <c r="U95" s="190" cm="1">
        <f t="array" ref="U95">INDEX('[5]Corn Exports'!$AP$290:$LD$290,1,ROW(A3))/1000</f>
        <v>204.07657925767501</v>
      </c>
      <c r="V95" s="190" cm="1">
        <f t="array" ref="V95">INDEX('[5]Corn Exports'!$BB$290:$LD$290,1,ROW(A3))/1000</f>
        <v>202.261364365725</v>
      </c>
      <c r="W95" s="190" cm="1">
        <f t="array" ref="W95">INDEX('[5]Corn Exports'!$BN$290:$LD$290,1,ROW(A3))/1000</f>
        <v>241.8720558597</v>
      </c>
      <c r="X95" s="190" cm="1">
        <f t="array" ref="X95">INDEX('[5]Corn Exports'!$BZ$290:$LD$290,1,ROW(A3))/1000</f>
        <v>118.33493615774999</v>
      </c>
      <c r="Y95" s="190" cm="1">
        <f t="array" ref="Y95">INDEX('[5]Corn Exports'!$CL$290:$LD$290,1,ROW(A3))/1000</f>
        <v>169.22137552244999</v>
      </c>
      <c r="Z95" s="190" cm="1">
        <f t="array" ref="Z95">INDEX('[5]Corn Exports'!$CX$290:$LD$290,1,ROW(A3))/1000</f>
        <v>163.066342539375</v>
      </c>
      <c r="AA95" s="190" cm="1">
        <f t="array" ref="AA95">INDEX('[5]Corn Exports'!$DJ$290:$LD$290,1,ROW(A3))/1000</f>
        <v>146.70902363197499</v>
      </c>
      <c r="AB95" s="190" cm="1">
        <f t="array" ref="AB95">INDEX('[5]Corn Exports'!$DV$290:$LD$290,1,ROW(A3))/1000</f>
        <v>139.64205269542501</v>
      </c>
      <c r="AC95" s="190" cm="1">
        <f t="array" ref="AC95">INDEX('[5]Corn Exports'!$EH$290:$LD$290,1,ROW(A3))/1000</f>
        <v>145.49745786457501</v>
      </c>
      <c r="AD95" s="190" cm="1">
        <f t="array" ref="AD95">INDEX('[5]Corn Exports'!$ET$290:$LD$290,1,ROW(A3))/1000</f>
        <v>167.95032826612498</v>
      </c>
      <c r="AE95" s="190" cm="1">
        <f t="array" ref="AE95">INDEX('[5]Corn Exports'!$FF$290:$LD$290,1,ROW(A3))/1000</f>
        <v>178.01053811302501</v>
      </c>
      <c r="AF95" s="190" cm="1">
        <f t="array" ref="AF95">INDEX('[5]Corn Exports'!$FR$290:$LD$290,1,ROW(A3))/1000</f>
        <v>157.40426697232502</v>
      </c>
      <c r="AG95" s="190" cm="1">
        <f t="array" ref="AG95">INDEX('[5]Corn Exports'!$GD$290:$LD$290,1,ROW(A3))/1000</f>
        <v>198.71578497105003</v>
      </c>
      <c r="AH95" s="190" cm="1">
        <f t="array" ref="AH95">INDEX('[5]Corn Exports'!$GP$290:$LD$290,1,ROW(A3))/1000</f>
        <v>255.7885747617</v>
      </c>
      <c r="AI95" s="190" cm="1">
        <f t="array" ref="AI95">INDEX('[5]Corn Exports'!$HB$290:$LD$290,1,ROW(A3))/1000</f>
        <v>143.69357709179999</v>
      </c>
      <c r="AJ95" s="190" cm="1">
        <f t="array" ref="AJ95">INDEX('[5]Corn Exports'!$HN$290:$LD$290,1,ROW(A3))/1000</f>
        <v>131.27652396944998</v>
      </c>
      <c r="AK95" s="190" cm="1">
        <f t="array" ref="AK95">INDEX('[5]Corn Exports'!$HZ$290:$LD$290,1,ROW(A3))/1000</f>
        <v>141.429575960325</v>
      </c>
      <c r="AL95" s="190" cm="1">
        <f t="array" ref="AL95">INDEX('[5]Corn Exports'!$IL$290:$LD$290,1,ROW(A3))/1000</f>
        <v>159.01184584012501</v>
      </c>
      <c r="AM95" s="190" cm="1">
        <f t="array" ref="AM95">INDEX('[5]Corn Exports'!$IX$290:$LD$290,1,ROW(A3))/1000</f>
        <v>60.199943740199998</v>
      </c>
      <c r="AN95" s="190" cm="1">
        <f t="array" ref="AN95">INDEX('[5]Corn Exports'!$JJ$290:$LD$290,1,ROW(A3))/1000</f>
        <v>138.8824777431</v>
      </c>
      <c r="AO95" s="190" cm="1">
        <f t="array" ref="AO95">INDEX('[5]Corn Exports'!$JV$290:$LD$290,1,ROW(A3))/1000</f>
        <v>95.380922460584202</v>
      </c>
      <c r="AP95" s="190" cm="1">
        <f t="array" ref="AP95">INDEX('[5]Corn Exports'!$KH$290:$LD$290,1,ROW(A3))/1000</f>
        <v>75.396792420087806</v>
      </c>
      <c r="AQ95" s="190" cm="1">
        <f t="array" ref="AQ95">INDEX('[5]Corn Exports'!$KT$290:$OO$290,1,ROW(A3))/1000</f>
        <v>159.902685836638</v>
      </c>
      <c r="AR95" s="190" cm="1">
        <f t="array" ref="AR95">INDEX('[5]Corn Exports'!$LF$290:$OO$290,1,ROW(A3))/1000</f>
        <v>104.093969610508</v>
      </c>
      <c r="AS95" s="190" cm="1">
        <f t="array" ref="AS95">INDEX('[5]Corn Exports'!$LR$290:$OO$290,1,ROW(A3))/1000</f>
        <v>200.513549216927</v>
      </c>
      <c r="AT95" s="190" cm="1">
        <f t="array" ref="AT95">INDEX('[5]Corn Exports'!$MD$290:$OO$290,1,ROW(A3))/1000</f>
        <v>99.080977789754996</v>
      </c>
      <c r="AU95" s="190" cm="1">
        <f t="array" ref="AU95">INDEX('[5]Corn Exports'!$MP$290:$OO$290,1,ROW(A3))/1000</f>
        <v>149.712345617252</v>
      </c>
      <c r="AV95" s="190" cm="1">
        <f t="array" ref="AV95">INDEX('[5]Corn Exports'!$NB$290:$OO$290,1,ROW(A3))/1000</f>
        <v>176.99791687219999</v>
      </c>
      <c r="AW95" s="190" cm="1">
        <f t="array" ref="AW95">INDEX('[5]Corn Exports'!$NN$290:$OO$290,1,ROW(A3))/1000</f>
        <v>97.491358362600025</v>
      </c>
      <c r="AX95" s="190" cm="1">
        <f t="array" ref="AX95">INDEX('[5]Corn Exports'!$NZ$290:$OK$290,1,ROW(A3))/1000</f>
        <v>142.01624206919999</v>
      </c>
      <c r="AY95" s="190" cm="1">
        <f t="array" ref="AY95">INDEX('[5]Corn Exports'!$OK$290:$ZZ$290,1,ROW(A3))/1000</f>
        <v>160.04450195999999</v>
      </c>
      <c r="AZ95" s="191">
        <f t="shared" si="222"/>
        <v>160.68008403477648</v>
      </c>
      <c r="BA95" s="191">
        <f t="shared" si="223"/>
        <v>144.71183906362523</v>
      </c>
      <c r="BB95" s="191">
        <f t="shared" si="224"/>
        <v>132.35778494161175</v>
      </c>
      <c r="BC95" s="191">
        <f t="shared" si="224"/>
        <v>127.970188857084</v>
      </c>
      <c r="BD95" s="191">
        <f t="shared" si="224"/>
        <v>129.48576018894727</v>
      </c>
      <c r="BE95" s="191">
        <f t="shared" si="224"/>
        <v>129.16146081355123</v>
      </c>
      <c r="BF95" s="191">
        <f t="shared" si="224"/>
        <v>147.65429885013342</v>
      </c>
      <c r="BG95" s="191">
        <f t="shared" si="224"/>
        <v>160.51965470218889</v>
      </c>
      <c r="BH95" s="191">
        <f t="shared" si="224"/>
        <v>166.6573734128319</v>
      </c>
      <c r="BI95" s="191">
        <f t="shared" si="224"/>
        <v>172.16069181887903</v>
      </c>
      <c r="BJ95" s="191">
        <f t="shared" si="224"/>
        <v>178.74687303413387</v>
      </c>
      <c r="BK95" s="191">
        <f t="shared" si="224"/>
        <v>190.95839577400889</v>
      </c>
      <c r="BL95" s="191">
        <f t="shared" si="224"/>
        <v>200.2724924185853</v>
      </c>
      <c r="BM95" s="191">
        <f t="shared" si="224"/>
        <v>215.71989082249283</v>
      </c>
      <c r="BN95" s="191">
        <f t="shared" si="224"/>
        <v>231.04978638773872</v>
      </c>
      <c r="BO95" s="191">
        <f t="shared" si="224"/>
        <v>230.99477746015273</v>
      </c>
      <c r="BP95" s="191">
        <f t="shared" si="224"/>
        <v>231.07896328112716</v>
      </c>
      <c r="BQ95" s="191">
        <f t="shared" si="224"/>
        <v>246.45425772057141</v>
      </c>
      <c r="BR95" s="191">
        <f t="shared" si="225"/>
        <v>261.8745899484951</v>
      </c>
      <c r="BS95" s="191"/>
      <c r="BV95" t="s">
        <v>71</v>
      </c>
      <c r="BW95" s="41"/>
      <c r="BX95" s="190"/>
      <c r="CA95" s="184" t="s">
        <v>188</v>
      </c>
      <c r="CB95" s="194">
        <v>603.71199999999999</v>
      </c>
      <c r="CC95" s="194">
        <v>1028.797</v>
      </c>
      <c r="CD95" s="194">
        <v>851.39200000000005</v>
      </c>
      <c r="CE95" s="194">
        <v>633.72699999999998</v>
      </c>
      <c r="CH95" t="s">
        <v>71</v>
      </c>
    </row>
    <row r="96" spans="1:87">
      <c r="A96" t="s">
        <v>189</v>
      </c>
      <c r="B96" s="190">
        <v>152.82</v>
      </c>
      <c r="C96" s="190">
        <v>136.22300000000001</v>
      </c>
      <c r="D96" s="190">
        <v>153.11099999999999</v>
      </c>
      <c r="E96" s="190">
        <v>158.88399999999999</v>
      </c>
      <c r="F96" s="190">
        <v>223.411</v>
      </c>
      <c r="G96" s="190">
        <v>238.328</v>
      </c>
      <c r="H96" s="190">
        <v>172.33799999999999</v>
      </c>
      <c r="I96" s="190">
        <v>173.55799999999999</v>
      </c>
      <c r="J96" s="190">
        <v>175.21700000000001</v>
      </c>
      <c r="K96" s="190">
        <v>206.68700000000001</v>
      </c>
      <c r="L96" s="190">
        <v>175.97200000000001</v>
      </c>
      <c r="M96" s="190">
        <v>109.759</v>
      </c>
      <c r="N96" s="190">
        <v>148.173</v>
      </c>
      <c r="O96" s="190">
        <v>172.49199999999999</v>
      </c>
      <c r="P96" s="190">
        <v>258.80700000000002</v>
      </c>
      <c r="Q96" s="190">
        <v>142.01499999999999</v>
      </c>
      <c r="R96" s="190">
        <v>124.66071711472499</v>
      </c>
      <c r="S96" s="190">
        <v>178.27126615912499</v>
      </c>
      <c r="T96" s="190" cm="1">
        <f t="array" ref="T96">INDEX('[5]Corn Exports'!$AD$290:$LD$290,1,ROW(A4))/1000</f>
        <v>138.0722004216</v>
      </c>
      <c r="U96" s="190" cm="1">
        <f t="array" ref="U96">INDEX('[5]Corn Exports'!$AP$290:$LD$290,1,ROW(A4))/1000</f>
        <v>201.4102346112</v>
      </c>
      <c r="V96" s="190" cm="1">
        <f t="array" ref="V96">INDEX('[5]Corn Exports'!$BB$290:$LD$290,1,ROW(A4))/1000</f>
        <v>181.651235136525</v>
      </c>
      <c r="W96" s="190" cm="1">
        <f t="array" ref="W96">INDEX('[5]Corn Exports'!$BN$290:$LD$290,1,ROW(A4))/1000</f>
        <v>187.60475385832498</v>
      </c>
      <c r="X96" s="190" cm="1">
        <f t="array" ref="X96">INDEX('[5]Corn Exports'!$BZ$290:$LD$290,1,ROW(A4))/1000</f>
        <v>141.52810681642498</v>
      </c>
      <c r="Y96" s="190" cm="1">
        <f t="array" ref="Y96">INDEX('[5]Corn Exports'!$CL$290:$LD$290,1,ROW(A4))/1000</f>
        <v>185.8829558868</v>
      </c>
      <c r="Z96" s="190" cm="1">
        <f t="array" ref="Z96">INDEX('[5]Corn Exports'!$CX$290:$LD$290,1,ROW(A4))/1000</f>
        <v>164.3709000501</v>
      </c>
      <c r="AA96" s="190" cm="1">
        <f t="array" ref="AA96">INDEX('[5]Corn Exports'!$DJ$290:$LD$290,1,ROW(A4))/1000</f>
        <v>140.37839250660002</v>
      </c>
      <c r="AB96" s="190" cm="1">
        <f t="array" ref="AB96">INDEX('[5]Corn Exports'!$DV$290:$LD$290,1,ROW(A4))/1000</f>
        <v>142.52031269482501</v>
      </c>
      <c r="AC96" s="190" cm="1">
        <f t="array" ref="AC96">INDEX('[5]Corn Exports'!$EH$290:$LD$290,1,ROW(A4))/1000</f>
        <v>161.09346567982499</v>
      </c>
      <c r="AD96" s="190" cm="1">
        <f t="array" ref="AD96">INDEX('[5]Corn Exports'!$ET$290:$LD$290,1,ROW(A4))/1000</f>
        <v>192.59628970724998</v>
      </c>
      <c r="AE96" s="190" cm="1">
        <f t="array" ref="AE96">INDEX('[5]Corn Exports'!$FF$290:$LD$290,1,ROW(A4))/1000</f>
        <v>181.47239698725002</v>
      </c>
      <c r="AF96" s="190" cm="1">
        <f t="array" ref="AF96">INDEX('[5]Corn Exports'!$FR$290:$LD$290,1,ROW(A4))/1000</f>
        <v>177.62050111297501</v>
      </c>
      <c r="AG96" s="190" cm="1">
        <f t="array" ref="AG96">INDEX('[5]Corn Exports'!$GD$290:$LD$290,1,ROW(A4))/1000</f>
        <v>184.715612474625</v>
      </c>
      <c r="AH96" s="190" cm="1">
        <f t="array" ref="AH96">INDEX('[5]Corn Exports'!$GP$290:$LD$290,1,ROW(A4))/1000</f>
        <v>202.18998579165003</v>
      </c>
      <c r="AI96" s="190" cm="1">
        <f t="array" ref="AI96">INDEX('[5]Corn Exports'!$HB$290:$LD$290,1,ROW(A4))/1000</f>
        <v>128.4840473868</v>
      </c>
      <c r="AJ96" s="190" cm="1">
        <f t="array" ref="AJ96">INDEX('[5]Corn Exports'!$HN$290:$LD$290,1,ROW(A4))/1000</f>
        <v>134.036320967775</v>
      </c>
      <c r="AK96" s="190" cm="1">
        <f t="array" ref="AK96">INDEX('[5]Corn Exports'!$HZ$290:$LD$290,1,ROW(A4))/1000</f>
        <v>159.73406032320003</v>
      </c>
      <c r="AL96" s="190" cm="1">
        <f t="array" ref="AL96">INDEX('[5]Corn Exports'!$IL$290:$LD$290,1,ROW(A4))/1000</f>
        <v>172.87082017110001</v>
      </c>
      <c r="AM96" s="190" cm="1">
        <f t="array" ref="AM96">INDEX('[5]Corn Exports'!$IX$290:$LD$290,1,ROW(A4))/1000</f>
        <v>54.285911373149993</v>
      </c>
      <c r="AN96" s="190" cm="1">
        <f t="array" ref="AN96">INDEX('[5]Corn Exports'!$JJ$290:$LD$290,1,ROW(A4))/1000</f>
        <v>138.19265545612501</v>
      </c>
      <c r="AO96" s="190" cm="1">
        <f t="array" ref="AO96">INDEX('[5]Corn Exports'!$JV$290:$LD$290,1,ROW(A4))/1000</f>
        <v>118.175342035808</v>
      </c>
      <c r="AP96" s="190" cm="1">
        <f t="array" ref="AP96">INDEX('[5]Corn Exports'!$KH$290:$LD$290,1,ROW(A4))/1000</f>
        <v>105.247539725474</v>
      </c>
      <c r="AQ96" s="190" cm="1">
        <f t="array" ref="AQ96">INDEX('[5]Corn Exports'!$KT$290:$OO$290,1,ROW(A4))/1000</f>
        <v>154.27241241435701</v>
      </c>
      <c r="AR96" s="190" cm="1">
        <f t="array" ref="AR96">INDEX('[5]Corn Exports'!$LF$290:$OO$290,1,ROW(A4))/1000</f>
        <v>140.58026013728698</v>
      </c>
      <c r="AS96" s="190" cm="1">
        <f t="array" ref="AS96">INDEX('[5]Corn Exports'!$LR$290:$OO$290,1,ROW(A4))/1000</f>
        <v>169.72423657291799</v>
      </c>
      <c r="AT96" s="190" cm="1">
        <f t="array" ref="AT96">INDEX('[5]Corn Exports'!$MD$290:$OO$290,1,ROW(A4))/1000</f>
        <v>101.51491811380201</v>
      </c>
      <c r="AU96" s="190" cm="1">
        <f t="array" ref="AU96">INDEX('[5]Corn Exports'!$MP$290:$OO$290,1,ROW(A4))/1000</f>
        <v>187.59986231389399</v>
      </c>
      <c r="AV96" s="190" cm="1">
        <f t="array" ref="AV96">INDEX('[5]Corn Exports'!$NB$290:$OO$290,1,ROW(A4))/1000</f>
        <v>186.23291840120004</v>
      </c>
      <c r="AW96" s="190" cm="1">
        <f t="array" ref="AW96">INDEX('[5]Corn Exports'!$NN$290:$OO$290,1,ROW(A4))/1000</f>
        <v>144.45902860660001</v>
      </c>
      <c r="AX96" s="190" cm="1">
        <f t="array" ref="AX96">INDEX('[5]Corn Exports'!$NZ$290:$OK$290,1,ROW(A4))/1000</f>
        <v>187.80454374400003</v>
      </c>
      <c r="AY96" s="190" cm="1">
        <f t="array" ref="AY96">INDEX('[5]Corn Exports'!$OK$290:$ZZ$290,1,ROW(A4))/1000</f>
        <v>186.017500592</v>
      </c>
      <c r="AZ96" s="191">
        <f t="shared" si="222"/>
        <v>195.05076362657067</v>
      </c>
      <c r="BA96" s="191">
        <f t="shared" si="223"/>
        <v>177.75867600966936</v>
      </c>
      <c r="BB96" s="191">
        <f t="shared" si="224"/>
        <v>161.50235570503952</v>
      </c>
      <c r="BC96" s="191">
        <f t="shared" si="224"/>
        <v>161.76180953398961</v>
      </c>
      <c r="BD96" s="191">
        <f t="shared" si="224"/>
        <v>158.94666026280859</v>
      </c>
      <c r="BE96" s="191">
        <f t="shared" si="224"/>
        <v>156.98231537976827</v>
      </c>
      <c r="BF96" s="191">
        <f t="shared" si="224"/>
        <v>181.597224454105</v>
      </c>
      <c r="BG96" s="191">
        <f t="shared" si="224"/>
        <v>197.58834641091309</v>
      </c>
      <c r="BH96" s="191">
        <f t="shared" si="224"/>
        <v>205.19759133392773</v>
      </c>
      <c r="BI96" s="191">
        <f t="shared" si="224"/>
        <v>212.32334485986166</v>
      </c>
      <c r="BJ96" s="191">
        <f t="shared" si="224"/>
        <v>219.4037982975139</v>
      </c>
      <c r="BK96" s="191">
        <f t="shared" si="224"/>
        <v>234.63772615552259</v>
      </c>
      <c r="BL96" s="191">
        <f t="shared" si="224"/>
        <v>246.44466361254067</v>
      </c>
      <c r="BM96" s="191">
        <f t="shared" si="224"/>
        <v>265.39204430511251</v>
      </c>
      <c r="BN96" s="191">
        <f t="shared" si="224"/>
        <v>284.23909938797453</v>
      </c>
      <c r="BO96" s="191">
        <f t="shared" si="224"/>
        <v>284.13221315849307</v>
      </c>
      <c r="BP96" s="191">
        <f t="shared" si="224"/>
        <v>284.11757539969636</v>
      </c>
      <c r="BQ96" s="191">
        <f t="shared" si="224"/>
        <v>303.13446607945667</v>
      </c>
      <c r="BR96" s="191">
        <f t="shared" si="225"/>
        <v>322.13243235673457</v>
      </c>
      <c r="BS96" s="191"/>
      <c r="BV96" t="s">
        <v>72</v>
      </c>
      <c r="BW96" s="41"/>
      <c r="BX96" s="190"/>
      <c r="CA96" s="184" t="s">
        <v>190</v>
      </c>
      <c r="CB96" s="194">
        <v>550.38199999999995</v>
      </c>
      <c r="CC96" s="194">
        <v>594.80999999999995</v>
      </c>
      <c r="CD96" s="194">
        <v>526.83600000000001</v>
      </c>
      <c r="CE96" s="194">
        <v>345.46199999999999</v>
      </c>
      <c r="CH96" t="s">
        <v>72</v>
      </c>
    </row>
    <row r="97" spans="1:87">
      <c r="A97" t="s">
        <v>191</v>
      </c>
      <c r="B97" s="190">
        <v>137.50800000000001</v>
      </c>
      <c r="C97" s="190">
        <v>126.95699999999999</v>
      </c>
      <c r="D97" s="190">
        <v>126.91500000000001</v>
      </c>
      <c r="E97" s="190">
        <v>129.90700000000001</v>
      </c>
      <c r="F97" s="190">
        <v>189.91200000000001</v>
      </c>
      <c r="G97" s="190">
        <v>207.96299999999999</v>
      </c>
      <c r="H97" s="190">
        <v>150.89599999999999</v>
      </c>
      <c r="I97" s="190">
        <v>174.70699999999999</v>
      </c>
      <c r="J97" s="190">
        <v>172.47300000000001</v>
      </c>
      <c r="K97" s="190">
        <v>208.08099999999999</v>
      </c>
      <c r="L97" s="190">
        <v>164.71</v>
      </c>
      <c r="M97" s="190">
        <v>104.283</v>
      </c>
      <c r="N97" s="190">
        <v>133.33699999999999</v>
      </c>
      <c r="O97" s="190">
        <v>175.22200000000001</v>
      </c>
      <c r="P97" s="190">
        <v>239.11500000000001</v>
      </c>
      <c r="Q97" s="190">
        <v>145.446</v>
      </c>
      <c r="R97" s="190">
        <v>100.569245664375</v>
      </c>
      <c r="S97" s="190">
        <v>145.36213344202503</v>
      </c>
      <c r="T97" s="190" cm="1">
        <f t="array" ref="T97">INDEX('[5]Corn Exports'!$AD$290:$LD$290,1,ROW(A5))/1000</f>
        <v>101.914128073575</v>
      </c>
      <c r="U97" s="190" cm="1">
        <f t="array" ref="U97">INDEX('[5]Corn Exports'!$AP$290:$LD$290,1,ROW(A5))/1000</f>
        <v>194.09242493295</v>
      </c>
      <c r="V97" s="190" cm="1">
        <f t="array" ref="V97">INDEX('[5]Corn Exports'!$BB$290:$LD$290,1,ROW(A5))/1000</f>
        <v>214.09584218775001</v>
      </c>
      <c r="W97" s="190" cm="1">
        <f t="array" ref="W97">INDEX('[5]Corn Exports'!$BN$290:$LD$290,1,ROW(A5))/1000</f>
        <v>182.96247343927499</v>
      </c>
      <c r="X97" s="190" cm="1">
        <f t="array" ref="X97">INDEX('[5]Corn Exports'!$BZ$290:$LD$290,1,ROW(A5))/1000</f>
        <v>118.21135922100001</v>
      </c>
      <c r="Y97" s="190" cm="1">
        <f t="array" ref="Y97">INDEX('[5]Corn Exports'!$CL$290:$LD$290,1,ROW(A5))/1000</f>
        <v>129.7886796972</v>
      </c>
      <c r="Z97" s="190" cm="1">
        <f t="array" ref="Z97">INDEX('[5]Corn Exports'!$CX$290:$LD$290,1,ROW(A5))/1000</f>
        <v>156.64845956152499</v>
      </c>
      <c r="AA97" s="190" cm="1">
        <f t="array" ref="AA97">INDEX('[5]Corn Exports'!$DJ$290:$LD$290,1,ROW(A5))/1000</f>
        <v>130.46727022245</v>
      </c>
      <c r="AB97" s="190" cm="1">
        <f t="array" ref="AB97">INDEX('[5]Corn Exports'!$DV$290:$LD$290,1,ROW(A5))/1000</f>
        <v>146.42578875735001</v>
      </c>
      <c r="AC97" s="190" cm="1">
        <f t="array" ref="AC97">INDEX('[5]Corn Exports'!$EH$290:$LD$290,1,ROW(A5))/1000</f>
        <v>123.33424723604999</v>
      </c>
      <c r="AD97" s="190" cm="1">
        <f t="array" ref="AD97">INDEX('[5]Corn Exports'!$ET$290:$LD$290,1,ROW(A5))/1000</f>
        <v>162.87454829902501</v>
      </c>
      <c r="AE97" s="190" cm="1">
        <f t="array" ref="AE97">INDEX('[5]Corn Exports'!$FF$290:$LD$290,1,ROW(A5))/1000</f>
        <v>145.58954020132501</v>
      </c>
      <c r="AF97" s="190" cm="1">
        <f t="array" ref="AF97">INDEX('[5]Corn Exports'!$FR$290:$LD$290,1,ROW(A5))/1000</f>
        <v>160.72387654882502</v>
      </c>
      <c r="AG97" s="190" cm="1">
        <f t="array" ref="AG97">INDEX('[5]Corn Exports'!$GD$290:$LD$290,1,ROW(A5))/1000</f>
        <v>158.87574192622498</v>
      </c>
      <c r="AH97" s="190" cm="1">
        <f t="array" ref="AH97">INDEX('[5]Corn Exports'!$GP$290:$LD$290,1,ROW(A5))/1000</f>
        <v>226.5696013374</v>
      </c>
      <c r="AI97" s="190" cm="1">
        <f t="array" ref="AI97">INDEX('[5]Corn Exports'!$HB$290:$LD$290,1,ROW(A5))/1000</f>
        <v>123.28397791762495</v>
      </c>
      <c r="AJ97" s="190" cm="1">
        <f t="array" ref="AJ97">INDEX('[5]Corn Exports'!$HN$290:$LD$290,1,ROW(A5))/1000</f>
        <v>144.773231663925</v>
      </c>
      <c r="AK97" s="190" cm="1">
        <f t="array" ref="AK97">INDEX('[5]Corn Exports'!$HZ$290:$LD$290,1,ROW(A5))/1000</f>
        <v>112.03040224530001</v>
      </c>
      <c r="AL97" s="190" cm="1">
        <f t="array" ref="AL97">INDEX('[5]Corn Exports'!$IL$290:$LD$290,1,ROW(A5))/1000</f>
        <v>139.4737573635</v>
      </c>
      <c r="AM97" s="190" cm="1">
        <f t="array" ref="AM97">INDEX('[5]Corn Exports'!$IX$290:$LD$290,1,ROW(A5))/1000</f>
        <v>53.633827490625002</v>
      </c>
      <c r="AN97" s="190" cm="1">
        <f t="array" ref="AN97">INDEX('[5]Corn Exports'!$JJ$290:$LD$290,1,ROW(A5))/1000</f>
        <v>116.716511337075</v>
      </c>
      <c r="AO97" s="190" cm="1">
        <f t="array" ref="AO97">INDEX('[5]Corn Exports'!$JV$290:$LD$290,1,ROW(A5))/1000</f>
        <v>127.40746034934701</v>
      </c>
      <c r="AP97" s="190" cm="1">
        <f t="array" ref="AP97">INDEX('[5]Corn Exports'!$KH$290:$LD$290,1,ROW(A5))/1000</f>
        <v>104.995071492538</v>
      </c>
      <c r="AQ97" s="190" cm="1">
        <f t="array" ref="AQ97">INDEX('[5]Corn Exports'!$KT$290:$OO$290,1,ROW(A5))/1000</f>
        <v>182.80226670799502</v>
      </c>
      <c r="AR97" s="190" cm="1">
        <f t="array" ref="AR97">INDEX('[5]Corn Exports'!$LF$290:$OO$290,1,ROW(A5))/1000</f>
        <v>152.01264348786199</v>
      </c>
      <c r="AS97" s="190" cm="1">
        <f t="array" ref="AS97">INDEX('[5]Corn Exports'!$LR$290:$OO$290,1,ROW(A5))/1000</f>
        <v>188.55520462909601</v>
      </c>
      <c r="AT97" s="190" cm="1">
        <f t="array" ref="AT97">INDEX('[5]Corn Exports'!$MD$290:$OO$290,1,ROW(A5))/1000</f>
        <v>97.813695319177498</v>
      </c>
      <c r="AU97" s="190" cm="1">
        <f t="array" ref="AU97">INDEX('[5]Corn Exports'!$MP$290:$OO$290,1,ROW(A5))/1000</f>
        <v>231.67196286500501</v>
      </c>
      <c r="AV97" s="190" cm="1">
        <f t="array" ref="AV97">INDEX('[5]Corn Exports'!$NB$290:$OO$290,1,ROW(A5))/1000</f>
        <v>227.31453246680005</v>
      </c>
      <c r="AW97" s="190" cm="1">
        <f t="array" ref="AW97">INDEX('[5]Corn Exports'!$NN$290:$OO$290,1,ROW(A5))/1000</f>
        <v>123.3207819114</v>
      </c>
      <c r="AX97" s="190" cm="1">
        <f t="array" ref="AX97">INDEX('[5]Corn Exports'!$NZ$290:$OK$290,1,ROW(A5))/1000</f>
        <v>170.27664193539999</v>
      </c>
      <c r="AY97" s="190" cm="1">
        <f t="array" ref="AY97">INDEX('[5]Corn Exports'!$OK$290:$ZZ$290,1,ROW(A5))/1000</f>
        <v>215.36949403200001</v>
      </c>
      <c r="AZ97" s="191">
        <f t="shared" si="222"/>
        <v>205.38433527773395</v>
      </c>
      <c r="BA97" s="191">
        <f t="shared" si="223"/>
        <v>192.8701325126805</v>
      </c>
      <c r="BB97" s="191">
        <f t="shared" si="224"/>
        <v>169.06091732108194</v>
      </c>
      <c r="BC97" s="191">
        <f t="shared" si="224"/>
        <v>164.6900858242517</v>
      </c>
      <c r="BD97" s="191">
        <f t="shared" si="224"/>
        <v>166.7926516077014</v>
      </c>
      <c r="BE97" s="191">
        <f t="shared" si="224"/>
        <v>168.60062935866705</v>
      </c>
      <c r="BF97" s="191">
        <f t="shared" si="224"/>
        <v>190.89517646940521</v>
      </c>
      <c r="BG97" s="191">
        <f t="shared" si="224"/>
        <v>208.48720774171116</v>
      </c>
      <c r="BH97" s="191">
        <f t="shared" si="224"/>
        <v>215.00986514527685</v>
      </c>
      <c r="BI97" s="191">
        <f t="shared" si="224"/>
        <v>222.87646927476658</v>
      </c>
      <c r="BJ97" s="191">
        <f t="shared" si="224"/>
        <v>231.46033932235369</v>
      </c>
      <c r="BK97" s="191">
        <f t="shared" si="224"/>
        <v>247.47579196575106</v>
      </c>
      <c r="BL97" s="191">
        <f t="shared" si="224"/>
        <v>259.20667450365067</v>
      </c>
      <c r="BM97" s="191">
        <f t="shared" si="224"/>
        <v>279.3321884450005</v>
      </c>
      <c r="BN97" s="191">
        <f t="shared" si="224"/>
        <v>298.99045937588107</v>
      </c>
      <c r="BO97" s="191">
        <f t="shared" si="224"/>
        <v>299.12012785647647</v>
      </c>
      <c r="BP97" s="191">
        <f t="shared" si="224"/>
        <v>299.19669400287205</v>
      </c>
      <c r="BQ97" s="191">
        <f t="shared" si="224"/>
        <v>319.10668406841722</v>
      </c>
      <c r="BR97" s="191">
        <f t="shared" si="225"/>
        <v>339.0192284878608</v>
      </c>
      <c r="BS97" s="191"/>
      <c r="BV97" t="s">
        <v>56</v>
      </c>
      <c r="BW97" s="41"/>
      <c r="BX97" s="190"/>
      <c r="CA97" s="184" t="s">
        <v>192</v>
      </c>
      <c r="CB97" s="194">
        <v>1778.4760000000001</v>
      </c>
      <c r="CC97" s="194">
        <v>2746.9409999999998</v>
      </c>
      <c r="CD97" s="194">
        <v>2471.3890000000001</v>
      </c>
      <c r="CE97" s="194">
        <v>1661.16</v>
      </c>
      <c r="CH97" t="s">
        <v>56</v>
      </c>
      <c r="CI97">
        <v>105.589936368</v>
      </c>
    </row>
    <row r="98" spans="1:87">
      <c r="A98" t="s">
        <v>193</v>
      </c>
      <c r="B98" s="190">
        <v>136.50700000000001</v>
      </c>
      <c r="C98" s="190">
        <v>119.423</v>
      </c>
      <c r="D98" s="190">
        <v>127.837</v>
      </c>
      <c r="E98" s="190">
        <v>124.518</v>
      </c>
      <c r="F98" s="190">
        <v>184.41300000000001</v>
      </c>
      <c r="G98" s="190">
        <v>199.68299999999999</v>
      </c>
      <c r="H98" s="190">
        <v>146.989</v>
      </c>
      <c r="I98" s="190">
        <v>161.30500000000001</v>
      </c>
      <c r="J98" s="190">
        <v>158.202</v>
      </c>
      <c r="K98" s="190">
        <v>165.648</v>
      </c>
      <c r="L98" s="190">
        <v>119.52500000000001</v>
      </c>
      <c r="M98" s="190">
        <v>98.787999999999997</v>
      </c>
      <c r="N98" s="190">
        <v>123.238</v>
      </c>
      <c r="O98" s="190">
        <v>154.91</v>
      </c>
      <c r="P98" s="190">
        <v>183.702</v>
      </c>
      <c r="Q98" s="190">
        <v>183.209</v>
      </c>
      <c r="R98" s="190">
        <v>133.72329220155001</v>
      </c>
      <c r="S98" s="190">
        <v>135.97257748117499</v>
      </c>
      <c r="T98" s="190" cm="1">
        <f t="array" ref="T98">INDEX('[5]Corn Exports'!$AD$290:$LD$290,1,ROW(A6))/1000</f>
        <v>86.083430372775013</v>
      </c>
      <c r="U98" s="190" cm="1">
        <f t="array" ref="U98">INDEX('[5]Corn Exports'!$AP$290:$LD$290,1,ROW(A6))/1000</f>
        <v>184.54030959419998</v>
      </c>
      <c r="V98" s="190" cm="1">
        <f t="array" ref="V98">INDEX('[5]Corn Exports'!$BB$290:$LD$290,1,ROW(A6))/1000</f>
        <v>164.273034517425</v>
      </c>
      <c r="W98" s="190" cm="1">
        <f t="array" ref="W98">INDEX('[5]Corn Exports'!$BN$290:$LD$290,1,ROW(A6))/1000</f>
        <v>153.61829716950001</v>
      </c>
      <c r="X98" s="190" cm="1">
        <f t="array" ref="X98">INDEX('[5]Corn Exports'!$BZ$290:$LD$290,1,ROW(A6))/1000</f>
        <v>123.264726843375</v>
      </c>
      <c r="Y98" s="190" cm="1">
        <f t="array" ref="Y98">INDEX('[5]Corn Exports'!$CL$290:$LD$290,1,ROW(A6))/1000</f>
        <v>146.60629612042499</v>
      </c>
      <c r="Z98" s="190" cm="1">
        <f t="array" ref="Z98">INDEX('[5]Corn Exports'!$CX$290:$LD$290,1,ROW(A6))/1000</f>
        <v>144.08044101090002</v>
      </c>
      <c r="AA98" s="190" cm="1">
        <f t="array" ref="AA98">INDEX('[5]Corn Exports'!$DJ$290:$LD$290,1,ROW(A6))/1000</f>
        <v>144.44127464309997</v>
      </c>
      <c r="AB98" s="190" cm="1">
        <f t="array" ref="AB98">INDEX('[5]Corn Exports'!$DV$290:$LD$290,1,ROW(A6))/1000</f>
        <v>159.431818457475</v>
      </c>
      <c r="AC98" s="190" cm="1">
        <f t="array" ref="AC98">INDEX('[5]Corn Exports'!$EH$290:$LD$290,1,ROW(A6))/1000</f>
        <v>105.76148085179999</v>
      </c>
      <c r="AD98" s="190" cm="1">
        <f t="array" ref="AD98">INDEX('[5]Corn Exports'!$ET$290:$LD$290,1,ROW(A6))/1000</f>
        <v>150.439661359425</v>
      </c>
      <c r="AE98" s="190" cm="1">
        <f t="array" ref="AE98">INDEX('[5]Corn Exports'!$FF$290:$LD$290,1,ROW(A6))/1000</f>
        <v>112.1456409867</v>
      </c>
      <c r="AF98" s="190" cm="1">
        <f t="array" ref="AF98">INDEX('[5]Corn Exports'!$FR$290:$LD$290,1,ROW(A6))/1000</f>
        <v>135.89850611879999</v>
      </c>
      <c r="AG98" s="190" cm="1">
        <f t="array" ref="AG98">INDEX('[5]Corn Exports'!$GD$290:$LD$290,1,ROW(A6))/1000</f>
        <v>169.40224901024999</v>
      </c>
      <c r="AH98" s="190" cm="1">
        <f t="array" ref="AH98">INDEX('[5]Corn Exports'!$GP$290:$LD$290,1,ROW(A6))/1000</f>
        <v>213.34618016077502</v>
      </c>
      <c r="AI98" s="190" cm="1">
        <f t="array" ref="AI98">INDEX('[5]Corn Exports'!$HB$290:$LD$290,1,ROW(A6))/1000</f>
        <v>119.16703923705005</v>
      </c>
      <c r="AJ98" s="190" cm="1">
        <f t="array" ref="AJ98">INDEX('[5]Corn Exports'!$HN$290:$LD$290,1,ROW(A6))/1000</f>
        <v>142.70153262322501</v>
      </c>
      <c r="AK98" s="190" cm="1">
        <f t="array" ref="AK98">INDEX('[5]Corn Exports'!$HZ$290:$LD$290,1,ROW(A6))/1000</f>
        <v>131.11690146299998</v>
      </c>
      <c r="AL98" s="190" cm="1">
        <f t="array" ref="AL98">INDEX('[5]Corn Exports'!$IL$290:$LD$290,1,ROW(A6))/1000</f>
        <v>131.79020483227498</v>
      </c>
      <c r="AM98" s="190" cm="1">
        <f t="array" ref="AM98">INDEX('[5]Corn Exports'!$IX$290:$LD$290,1,ROW(A6))/1000</f>
        <v>53.138752062750001</v>
      </c>
      <c r="AN98" s="190" cm="1">
        <f t="array" ref="AN98">INDEX('[5]Corn Exports'!$JJ$290:$LD$290,1,ROW(A6))/1000</f>
        <v>134.8971510591</v>
      </c>
      <c r="AO98" s="190" cm="1">
        <f t="array" ref="AO98">INDEX('[5]Corn Exports'!$JV$290:$LD$290,1,ROW(A6))/1000</f>
        <v>154.49476192826202</v>
      </c>
      <c r="AP98" s="190" cm="1">
        <f t="array" ref="AP98">INDEX('[5]Corn Exports'!$KH$290:$LD$290,1,ROW(A6))/1000</f>
        <v>130.98357005810598</v>
      </c>
      <c r="AQ98" s="190" cm="1">
        <f t="array" ref="AQ98">INDEX('[5]Corn Exports'!$KT$290:$OO$290,1,ROW(A6))/1000</f>
        <v>201.55155249549802</v>
      </c>
      <c r="AR98" s="190" cm="1">
        <f t="array" ref="AR98">INDEX('[5]Corn Exports'!$LF$290:$OO$290,1,ROW(A6))/1000</f>
        <v>153.99169297406601</v>
      </c>
      <c r="AS98" s="190" cm="1">
        <f t="array" ref="AS98">INDEX('[5]Corn Exports'!$LR$290:$OO$290,1,ROW(A6))/1000</f>
        <v>141.42145106215401</v>
      </c>
      <c r="AT98" s="190" cm="1">
        <f t="array" ref="AT98">INDEX('[5]Corn Exports'!$MD$290:$OO$290,1,ROW(A6))/1000</f>
        <v>154.16764948554501</v>
      </c>
      <c r="AU98" s="190" cm="1">
        <f t="array" ref="AU98">INDEX('[5]Corn Exports'!$MP$290:$OO$290,1,ROW(A6))/1000</f>
        <v>255.211860921381</v>
      </c>
      <c r="AV98" s="190" cm="1">
        <f t="array" ref="AV98">INDEX('[5]Corn Exports'!$NB$290:$OO$290,1,ROW(A6))/1000</f>
        <v>253.54884972460002</v>
      </c>
      <c r="AW98" s="190" cm="1">
        <f t="array" ref="AW98">INDEX('[5]Corn Exports'!$NN$290:$OO$290,1,ROW(A6))/1000</f>
        <v>133.99552799320003</v>
      </c>
      <c r="AX98" s="190" cm="1">
        <f t="array" ref="AX98">INDEX('[5]Corn Exports'!$NZ$290:$OK$290,1,ROW(A6))/1000</f>
        <v>212.50502836300001</v>
      </c>
      <c r="AY98" s="191">
        <f t="shared" ref="AY98:AY103" si="226">(SUM(AS98:AW98)/SUM(AS$105:AW$105))*AY$105</f>
        <v>227.10772204031309</v>
      </c>
      <c r="AZ98" s="191">
        <f t="shared" si="222"/>
        <v>243.7928840444736</v>
      </c>
      <c r="BA98" s="191">
        <f t="shared" si="223"/>
        <v>215.6680760614469</v>
      </c>
      <c r="BB98" s="191">
        <f t="shared" si="224"/>
        <v>192.27181684411352</v>
      </c>
      <c r="BC98" s="191">
        <f t="shared" si="224"/>
        <v>187.53555001997518</v>
      </c>
      <c r="BD98" s="191">
        <f t="shared" si="224"/>
        <v>191.01339382663247</v>
      </c>
      <c r="BE98" s="191">
        <f t="shared" si="224"/>
        <v>189.77878838319293</v>
      </c>
      <c r="BF98" s="191">
        <f t="shared" si="224"/>
        <v>218.82089645238403</v>
      </c>
      <c r="BG98" s="191">
        <f t="shared" si="224"/>
        <v>236.12054189320358</v>
      </c>
      <c r="BH98" s="191">
        <f t="shared" si="224"/>
        <v>244.85511138157452</v>
      </c>
      <c r="BI98" s="191">
        <f t="shared" si="224"/>
        <v>253.5534227974413</v>
      </c>
      <c r="BJ98" s="191">
        <f t="shared" si="224"/>
        <v>263.33674979977008</v>
      </c>
      <c r="BK98" s="191">
        <f t="shared" si="224"/>
        <v>281.24596498525148</v>
      </c>
      <c r="BL98" s="191">
        <f t="shared" si="224"/>
        <v>295.09192892195625</v>
      </c>
      <c r="BM98" s="191">
        <f t="shared" si="224"/>
        <v>317.51001900711657</v>
      </c>
      <c r="BN98" s="191">
        <f t="shared" si="224"/>
        <v>340.19063844559162</v>
      </c>
      <c r="BO98" s="191">
        <f t="shared" si="224"/>
        <v>340.21014923911633</v>
      </c>
      <c r="BP98" s="191">
        <f t="shared" si="224"/>
        <v>340.31256844538314</v>
      </c>
      <c r="BQ98" s="191">
        <f t="shared" si="224"/>
        <v>362.9391816943014</v>
      </c>
      <c r="BR98" s="191">
        <f t="shared" si="225"/>
        <v>385.64389123619145</v>
      </c>
      <c r="BS98" s="191"/>
      <c r="BV98" t="s">
        <v>57</v>
      </c>
      <c r="BW98" s="41">
        <v>150.18350904611731</v>
      </c>
      <c r="BX98" s="190">
        <f t="shared" ref="BX98:BX104" si="227">BW98-AW98</f>
        <v>16.18798105291728</v>
      </c>
      <c r="CH98" t="s">
        <v>57</v>
      </c>
      <c r="CI98">
        <v>103.60145868800001</v>
      </c>
    </row>
    <row r="99" spans="1:87">
      <c r="A99" t="s">
        <v>194</v>
      </c>
      <c r="B99" s="190">
        <v>128.99199999999999</v>
      </c>
      <c r="C99" s="190">
        <v>150.67500000000001</v>
      </c>
      <c r="D99" s="190">
        <v>156.64400000000001</v>
      </c>
      <c r="E99" s="190">
        <v>169.26300000000001</v>
      </c>
      <c r="F99" s="190">
        <v>204.334</v>
      </c>
      <c r="G99" s="190">
        <v>221.86699999999999</v>
      </c>
      <c r="H99" s="190">
        <v>189.00200000000001</v>
      </c>
      <c r="I99" s="190">
        <v>169.41</v>
      </c>
      <c r="J99" s="190">
        <v>176.209</v>
      </c>
      <c r="K99" s="190">
        <v>170.69300000000001</v>
      </c>
      <c r="L99" s="190">
        <v>97.478999999999999</v>
      </c>
      <c r="M99" s="190">
        <v>143.71700000000001</v>
      </c>
      <c r="N99" s="190">
        <v>164.083</v>
      </c>
      <c r="O99" s="190">
        <v>202.84</v>
      </c>
      <c r="P99" s="190">
        <v>192.73599999999999</v>
      </c>
      <c r="Q99" s="190">
        <v>188.98099999999999</v>
      </c>
      <c r="R99" s="190">
        <v>124.29516322935</v>
      </c>
      <c r="S99" s="190">
        <v>135.95381063640002</v>
      </c>
      <c r="T99" s="190" cm="1">
        <f t="array" ref="T99">INDEX('[5]Corn Exports'!$AD$290:$LD$290,1,ROW(A7))/1000</f>
        <v>114.137402795775</v>
      </c>
      <c r="U99" s="190" cm="1">
        <f t="array" ref="U99">INDEX('[5]Corn Exports'!$AP$290:$LD$290,1,ROW(A7))/1000</f>
        <v>197.716118809275</v>
      </c>
      <c r="V99" s="190" cm="1">
        <f t="array" ref="V99">INDEX('[5]Corn Exports'!$BB$290:$LD$290,1,ROW(A7))/1000</f>
        <v>214.13792684699999</v>
      </c>
      <c r="W99" s="190" cm="1">
        <f t="array" ref="W99">INDEX('[5]Corn Exports'!$BN$290:$LD$290,1,ROW(A7))/1000</f>
        <v>168.59473533990001</v>
      </c>
      <c r="X99" s="190" cm="1">
        <f t="array" ref="X99">INDEX('[5]Corn Exports'!$BZ$290:$LD$290,1,ROW(A7))/1000</f>
        <v>128.49739322355001</v>
      </c>
      <c r="Y99" s="190" cm="1">
        <f t="array" ref="Y99">INDEX('[5]Corn Exports'!$CL$290:$LD$290,1,ROW(A7))/1000</f>
        <v>173.26321532932499</v>
      </c>
      <c r="Z99" s="190" cm="1">
        <f t="array" ref="Z99">INDEX('[5]Corn Exports'!$CX$290:$LD$290,1,ROW(A7))/1000</f>
        <v>154.04670640282501</v>
      </c>
      <c r="AA99" s="190" cm="1">
        <f t="array" ref="AA99">INDEX('[5]Corn Exports'!$DJ$290:$LD$290,1,ROW(A7))/1000</f>
        <v>175.63227457274999</v>
      </c>
      <c r="AB99" s="190" cm="1">
        <f t="array" ref="AB99">INDEX('[5]Corn Exports'!$DV$290:$LD$290,1,ROW(A7))/1000</f>
        <v>176.78942948182498</v>
      </c>
      <c r="AC99" s="190" cm="1">
        <f t="array" ref="AC99">INDEX('[5]Corn Exports'!$EH$290:$LD$290,1,ROW(A7))/1000</f>
        <v>134.54855307900002</v>
      </c>
      <c r="AD99" s="190" cm="1">
        <f t="array" ref="AD99">INDEX('[5]Corn Exports'!$ET$290:$LD$290,1,ROW(A7))/1000</f>
        <v>170.807408147025</v>
      </c>
      <c r="AE99" s="190" cm="1">
        <f t="array" ref="AE99">INDEX('[5]Corn Exports'!$FF$290:$LD$290,1,ROW(A7))/1000</f>
        <v>142.02700096455001</v>
      </c>
      <c r="AF99" s="190" cm="1">
        <f t="array" ref="AF99">INDEX('[5]Corn Exports'!$FR$290:$LD$290,1,ROW(A7))/1000</f>
        <v>181.61297313435</v>
      </c>
      <c r="AG99" s="190" cm="1">
        <f t="array" ref="AG99">INDEX('[5]Corn Exports'!$GD$290:$LD$290,1,ROW(A7))/1000</f>
        <v>169.77134603812499</v>
      </c>
      <c r="AH99" s="190" cm="1">
        <f t="array" ref="AH99">INDEX('[5]Corn Exports'!$GP$290:$LD$290,1,ROW(A7))/1000</f>
        <v>215.57737572952499</v>
      </c>
      <c r="AI99" s="190" cm="1">
        <f t="array" ref="AI99">INDEX('[5]Corn Exports'!$HB$290:$LD$290,1,ROW(A7))/1000</f>
        <v>168.59099141932492</v>
      </c>
      <c r="AJ99" s="190" cm="1">
        <f t="array" ref="AJ99">INDEX('[5]Corn Exports'!$HN$290:$LD$290,1,ROW(A7))/1000</f>
        <v>190.21490820157499</v>
      </c>
      <c r="AK99" s="190" cm="1">
        <f t="array" ref="AK99">INDEX('[5]Corn Exports'!$HZ$290:$LD$290,1,ROW(A7))/1000</f>
        <v>171.9350998578</v>
      </c>
      <c r="AL99" s="190" cm="1">
        <f t="array" ref="AL99">INDEX('[5]Corn Exports'!$IL$290:$LD$290,1,ROW(A7))/1000</f>
        <v>133.23427554734999</v>
      </c>
      <c r="AM99" s="190" cm="1">
        <f t="array" ref="AM99">INDEX('[5]Corn Exports'!$IX$290:$LD$290,1,ROW(A7))/1000</f>
        <v>74.115486309600001</v>
      </c>
      <c r="AN99" s="190" cm="1">
        <f t="array" ref="AN99">INDEX('[5]Corn Exports'!$JJ$290:$LD$290,1,ROW(A7))/1000</f>
        <v>202.02325337925001</v>
      </c>
      <c r="AO99" s="190" cm="1">
        <f t="array" ref="AO99">INDEX('[5]Corn Exports'!$JV$290:$LD$290,1,ROW(A7))/1000</f>
        <v>157.07165415519199</v>
      </c>
      <c r="AP99" s="190" cm="1">
        <f t="array" ref="AP99">INDEX('[5]Corn Exports'!$KH$290:$LD$290,1,ROW(A7))/1000</f>
        <v>175.820636295382</v>
      </c>
      <c r="AQ99" s="190" cm="1">
        <f t="array" ref="AQ99">INDEX('[5]Corn Exports'!$KT$290:$OO$290,1,ROW(A7))/1000</f>
        <v>262.69982206580698</v>
      </c>
      <c r="AR99" s="190" cm="1">
        <f t="array" ref="AR99">INDEX('[5]Corn Exports'!$LF$290:$OO$290,1,ROW(A7))/1000</f>
        <v>255.03035104582</v>
      </c>
      <c r="AS99" s="190" cm="1">
        <f t="array" ref="AS99">INDEX('[5]Corn Exports'!$LR$290:$OO$290,1,ROW(A7))/1000</f>
        <v>183.52866032764899</v>
      </c>
      <c r="AT99" s="190" cm="1">
        <f t="array" ref="AT99">INDEX('[5]Corn Exports'!$MD$290:$OO$290,1,ROW(A7))/1000</f>
        <v>182.034446626863</v>
      </c>
      <c r="AU99" s="190" cm="1">
        <f t="array" ref="AU99">INDEX('[5]Corn Exports'!$MP$290:$OO$290,1,ROW(A7))/1000</f>
        <v>366.82381047872701</v>
      </c>
      <c r="AV99" s="190" cm="1">
        <f t="array" ref="AV99">INDEX('[5]Corn Exports'!$NB$290:$OO$290,1,ROW(A7))/1000</f>
        <v>294.59377337340004</v>
      </c>
      <c r="AW99" s="190" cm="1">
        <f t="array" ref="AW99">INDEX('[5]Corn Exports'!$NN$290:$OO$290,1,ROW(A7))/1000</f>
        <v>193.94924374040002</v>
      </c>
      <c r="AX99" s="190" cm="1">
        <f t="array" ref="AX99">INDEX('[5]Corn Exports'!$NZ$290:$OK$290,1,ROW(A7))/1000</f>
        <v>232.92096200300003</v>
      </c>
      <c r="AY99" s="191">
        <f>(SUM(AS99:AW99)/SUM(AS$105:AW$105))*AY$105-50</f>
        <v>245.50167153394182</v>
      </c>
      <c r="AZ99" s="191">
        <f t="shared" si="222"/>
        <v>306.80270455502369</v>
      </c>
      <c r="BA99" s="191">
        <f t="shared" si="223"/>
        <v>265.76501162260581</v>
      </c>
      <c r="BB99" s="191">
        <f t="shared" si="224"/>
        <v>228.68458201771193</v>
      </c>
      <c r="BC99" s="191">
        <f t="shared" si="224"/>
        <v>225.99688646103493</v>
      </c>
      <c r="BD99" s="191">
        <f t="shared" si="224"/>
        <v>223.97585877117584</v>
      </c>
      <c r="BE99" s="191">
        <f t="shared" si="224"/>
        <v>226.50650830505663</v>
      </c>
      <c r="BF99" s="191">
        <f t="shared" si="224"/>
        <v>265.74691187841819</v>
      </c>
      <c r="BG99" s="191">
        <f t="shared" si="224"/>
        <v>283.20139559643923</v>
      </c>
      <c r="BH99" s="191">
        <f t="shared" si="224"/>
        <v>292.72768685834939</v>
      </c>
      <c r="BI99" s="191">
        <f t="shared" si="224"/>
        <v>303.64576733043799</v>
      </c>
      <c r="BJ99" s="191">
        <f t="shared" si="224"/>
        <v>314.89573513339275</v>
      </c>
      <c r="BK99" s="191">
        <f t="shared" si="224"/>
        <v>337.51330451610909</v>
      </c>
      <c r="BL99" s="191">
        <f t="shared" si="224"/>
        <v>354.157228700774</v>
      </c>
      <c r="BM99" s="191">
        <f t="shared" si="224"/>
        <v>380.27968886677661</v>
      </c>
      <c r="BN99" s="191">
        <f t="shared" si="224"/>
        <v>407.52704810315163</v>
      </c>
      <c r="BO99" s="191">
        <f t="shared" si="224"/>
        <v>407.67485318669378</v>
      </c>
      <c r="BP99" s="191">
        <f t="shared" si="224"/>
        <v>407.81204666368274</v>
      </c>
      <c r="BQ99" s="191">
        <f t="shared" si="224"/>
        <v>435.07829933683115</v>
      </c>
      <c r="BR99" s="191">
        <f t="shared" si="225"/>
        <v>462.1758988035881</v>
      </c>
      <c r="BS99" s="191"/>
      <c r="BV99" t="s">
        <v>58</v>
      </c>
      <c r="BW99" s="41">
        <v>232.03185331332438</v>
      </c>
      <c r="BX99" s="190">
        <f t="shared" si="227"/>
        <v>38.082609572924355</v>
      </c>
      <c r="CH99" t="s">
        <v>58</v>
      </c>
    </row>
    <row r="100" spans="1:87">
      <c r="A100" t="s">
        <v>195</v>
      </c>
      <c r="B100" s="190">
        <v>164.22</v>
      </c>
      <c r="C100" s="190">
        <v>141.387</v>
      </c>
      <c r="D100" s="190">
        <v>160.80500000000001</v>
      </c>
      <c r="E100" s="190">
        <v>187.095</v>
      </c>
      <c r="F100" s="190">
        <v>213.5</v>
      </c>
      <c r="G100" s="190">
        <v>184.88499999999999</v>
      </c>
      <c r="H100" s="190">
        <v>194.887</v>
      </c>
      <c r="I100" s="190">
        <v>157.315</v>
      </c>
      <c r="J100" s="190">
        <v>174.345</v>
      </c>
      <c r="K100" s="190">
        <v>167.74100000000001</v>
      </c>
      <c r="L100" s="190">
        <v>57.426000000000002</v>
      </c>
      <c r="M100" s="190">
        <v>183.28800000000001</v>
      </c>
      <c r="N100" s="190">
        <v>166.22300000000001</v>
      </c>
      <c r="O100" s="190">
        <v>177.476</v>
      </c>
      <c r="P100" s="190">
        <v>193.839</v>
      </c>
      <c r="Q100" s="190">
        <v>144.273</v>
      </c>
      <c r="R100" s="190">
        <v>142.50134113515</v>
      </c>
      <c r="S100" s="190">
        <v>156.57256151234998</v>
      </c>
      <c r="T100" s="190" cm="1">
        <f t="array" ref="T100">INDEX('[5]Corn Exports'!$AD$290:$LD$290,1,ROW(A8))/1000</f>
        <v>84.621049484625004</v>
      </c>
      <c r="U100" s="190" cm="1">
        <f t="array" ref="U100">INDEX('[5]Corn Exports'!$AP$290:$LD$290,1,ROW(A8))/1000</f>
        <v>166.71841698712501</v>
      </c>
      <c r="V100" s="190" cm="1">
        <f t="array" ref="V100">INDEX('[5]Corn Exports'!$BB$290:$LD$290,1,ROW(A8))/1000</f>
        <v>197.60518301760001</v>
      </c>
      <c r="W100" s="190" cm="1">
        <f t="array" ref="W100">INDEX('[5]Corn Exports'!$BN$290:$LD$290,1,ROW(A8))/1000</f>
        <v>141.96224413012501</v>
      </c>
      <c r="X100" s="190" cm="1">
        <f t="array" ref="X100">INDEX('[5]Corn Exports'!$BZ$290:$LD$290,1,ROW(A8))/1000</f>
        <v>105.873770911275</v>
      </c>
      <c r="Y100" s="190" cm="1">
        <f t="array" ref="Y100">INDEX('[5]Corn Exports'!$CL$290:$LD$290,1,ROW(A8))/1000</f>
        <v>173.61116767012498</v>
      </c>
      <c r="Z100" s="190" cm="1">
        <f t="array" ref="Z100">INDEX('[5]Corn Exports'!$CX$290:$LD$290,1,ROW(A8))/1000</f>
        <v>153.09264442184997</v>
      </c>
      <c r="AA100" s="190" cm="1">
        <f t="array" ref="AA100">INDEX('[5]Corn Exports'!$DJ$290:$LD$290,1,ROW(A8))/1000</f>
        <v>164.88176214622499</v>
      </c>
      <c r="AB100" s="190" cm="1">
        <f t="array" ref="AB100">INDEX('[5]Corn Exports'!$DV$290:$LD$290,1,ROW(A8))/1000</f>
        <v>157.31550337905</v>
      </c>
      <c r="AC100" s="190" cm="1">
        <f t="array" ref="AC100">INDEX('[5]Corn Exports'!$EH$290:$LD$290,1,ROW(A8))/1000</f>
        <v>129.02148305167501</v>
      </c>
      <c r="AD100" s="190" cm="1">
        <f t="array" ref="AD100">INDEX('[5]Corn Exports'!$ET$290:$LD$290,1,ROW(A8))/1000</f>
        <v>136.03586587987499</v>
      </c>
      <c r="AE100" s="190" cm="1">
        <f t="array" ref="AE100">INDEX('[5]Corn Exports'!$FF$290:$LD$290,1,ROW(A8))/1000</f>
        <v>141.78032738370001</v>
      </c>
      <c r="AF100" s="190" cm="1">
        <f t="array" ref="AF100">INDEX('[5]Corn Exports'!$FR$290:$LD$290,1,ROW(A8))/1000</f>
        <v>170.10140944612502</v>
      </c>
      <c r="AG100" s="190" cm="1">
        <f t="array" ref="AG100">INDEX('[5]Corn Exports'!$GD$290:$LD$290,1,ROW(A8))/1000</f>
        <v>160.12242417262502</v>
      </c>
      <c r="AH100" s="190" cm="1">
        <f t="array" ref="AH100">INDEX('[5]Corn Exports'!$GP$290:$LD$290,1,ROW(A8))/1000</f>
        <v>195.24082040640002</v>
      </c>
      <c r="AI100" s="190" cm="1">
        <f t="array" ref="AI100">INDEX('[5]Corn Exports'!$HB$290:$LD$290,1,ROW(A8))/1000</f>
        <v>162.51922228499998</v>
      </c>
      <c r="AJ100" s="190" cm="1">
        <f t="array" ref="AJ100">INDEX('[5]Corn Exports'!$HN$290:$LD$290,1,ROW(A8))/1000</f>
        <v>163.27406911049999</v>
      </c>
      <c r="AK100" s="190" cm="1">
        <f t="array" ref="AK100">INDEX('[5]Corn Exports'!$HZ$290:$LD$290,1,ROW(A8))/1000</f>
        <v>172.30213005254998</v>
      </c>
      <c r="AL100" s="190" cm="1">
        <f t="array" ref="AL100">INDEX('[5]Corn Exports'!$IL$290:$LD$290,1,ROW(A8))/1000</f>
        <v>135.78834194482499</v>
      </c>
      <c r="AM100" s="190" cm="1">
        <f t="array" ref="AM100">INDEX('[5]Corn Exports'!$IX$290:$LD$290,1,ROW(A8))/1000</f>
        <v>56.076902980874998</v>
      </c>
      <c r="AN100" s="190" cm="1">
        <f t="array" ref="AN100">INDEX('[5]Corn Exports'!$JJ$290:$LD$290,1,ROW(A8))/1000</f>
        <v>229.90211582625</v>
      </c>
      <c r="AO100" s="190" cm="1">
        <f t="array" ref="AO100">INDEX('[5]Corn Exports'!$JV$290:$LD$290,1,ROW(A8))/1000</f>
        <v>191.944237319325</v>
      </c>
      <c r="AP100" s="190" cm="1">
        <f t="array" ref="AP100">INDEX('[5]Corn Exports'!$KH$290:$LD$290,1,ROW(A8))/1000</f>
        <v>197.51478985435301</v>
      </c>
      <c r="AQ100" s="190" cm="1">
        <f t="array" ref="AQ100">INDEX('[5]Corn Exports'!$KT$290:$OO$290,1,ROW(A8))/1000</f>
        <v>217.17424812615999</v>
      </c>
      <c r="AR100" s="190" cm="1">
        <f t="array" ref="AR100">INDEX('[5]Corn Exports'!$LF$290:$OO$290,1,ROW(A8))/1000</f>
        <v>301.37281802327499</v>
      </c>
      <c r="AS100" s="190" cm="1">
        <f t="array" ref="AS100">INDEX('[5]Corn Exports'!$LR$290:$OO$290,1,ROW(A8))/1000</f>
        <v>215.73983003356599</v>
      </c>
      <c r="AT100" s="190" cm="1">
        <f t="array" ref="AT100">INDEX('[5]Corn Exports'!$MD$290:$OO$290,1,ROW(A8))/1000</f>
        <v>199.07374409110801</v>
      </c>
      <c r="AU100" s="190" cm="1">
        <f t="array" ref="AU100">INDEX('[5]Corn Exports'!$MP$290:$OO$290,1,ROW(A8))/1000</f>
        <v>328.09505388311499</v>
      </c>
      <c r="AV100" s="190" cm="1">
        <f t="array" ref="AV100">INDEX('[5]Corn Exports'!$NB$290:$OO$290,1,ROW(A8))/1000</f>
        <v>275.96720616559998</v>
      </c>
      <c r="AW100" s="190" cm="1">
        <f t="array" ref="AW100">INDEX('[5]Corn Exports'!$NN$290:$OO$290,1,ROW(A8))/1000</f>
        <v>199.26159879860003</v>
      </c>
      <c r="AX100" s="190" cm="1">
        <f t="array" ref="AX100">INDEX('[5]Corn Exports'!$NZ$290:$OK$290,1,ROW(A8))/1000</f>
        <v>254.06056127200003</v>
      </c>
      <c r="AY100" s="191">
        <f>(SUM(AS100:AW100)/SUM(AS$105:AW$105))*AY$105-25</f>
        <v>269.82580237893205</v>
      </c>
      <c r="AZ100" s="191">
        <f t="shared" si="222"/>
        <v>303.45431414814078</v>
      </c>
      <c r="BA100" s="191">
        <f t="shared" si="223"/>
        <v>264.45406151972088</v>
      </c>
      <c r="BB100" s="191">
        <f t="shared" si="224"/>
        <v>233.8553603544554</v>
      </c>
      <c r="BC100" s="191">
        <f t="shared" si="224"/>
        <v>234.36857032603447</v>
      </c>
      <c r="BD100" s="191">
        <f t="shared" si="224"/>
        <v>232.02268962359196</v>
      </c>
      <c r="BE100" s="191">
        <f t="shared" si="224"/>
        <v>232.41627358705892</v>
      </c>
      <c r="BF100" s="191">
        <f t="shared" si="224"/>
        <v>269.34265401174019</v>
      </c>
      <c r="BG100" s="191">
        <f t="shared" si="224"/>
        <v>289.53526363425493</v>
      </c>
      <c r="BH100" s="191">
        <f t="shared" si="224"/>
        <v>300.50138697572027</v>
      </c>
      <c r="BI100" s="191">
        <f t="shared" si="224"/>
        <v>311.63887285942525</v>
      </c>
      <c r="BJ100" s="191">
        <f t="shared" si="224"/>
        <v>322.61117451376998</v>
      </c>
      <c r="BK100" s="191">
        <f t="shared" si="224"/>
        <v>345.28942843741419</v>
      </c>
      <c r="BL100" s="191">
        <f t="shared" si="224"/>
        <v>362.26085029727307</v>
      </c>
      <c r="BM100" s="191">
        <f t="shared" si="224"/>
        <v>389.61109521078345</v>
      </c>
      <c r="BN100" s="191">
        <f t="shared" si="224"/>
        <v>417.53433383481428</v>
      </c>
      <c r="BO100" s="191">
        <f t="shared" si="224"/>
        <v>417.54294726334382</v>
      </c>
      <c r="BP100" s="191">
        <f t="shared" si="224"/>
        <v>417.56974597592159</v>
      </c>
      <c r="BQ100" s="191">
        <f t="shared" si="224"/>
        <v>445.47288877086544</v>
      </c>
      <c r="BR100" s="191">
        <f t="shared" si="225"/>
        <v>473.2892018596711</v>
      </c>
      <c r="BS100" s="191"/>
      <c r="BV100" t="s">
        <v>60</v>
      </c>
      <c r="BW100" s="41">
        <v>233.87796590201165</v>
      </c>
      <c r="BX100" s="190">
        <f t="shared" si="227"/>
        <v>34.616367103411619</v>
      </c>
      <c r="CH100" t="s">
        <v>60</v>
      </c>
    </row>
    <row r="101" spans="1:87">
      <c r="A101" t="s">
        <v>62</v>
      </c>
      <c r="B101" s="190">
        <v>153.17699999999999</v>
      </c>
      <c r="C101" s="190">
        <v>138.83500000000001</v>
      </c>
      <c r="D101" s="190">
        <v>206.846</v>
      </c>
      <c r="E101" s="190">
        <v>198.28899999999999</v>
      </c>
      <c r="F101" s="190">
        <v>169.93799999999999</v>
      </c>
      <c r="G101" s="190">
        <v>207.202</v>
      </c>
      <c r="H101" s="190">
        <v>211.95099999999999</v>
      </c>
      <c r="I101" s="190">
        <v>148.58799999999999</v>
      </c>
      <c r="J101" s="190">
        <v>162.846</v>
      </c>
      <c r="K101" s="190">
        <v>136.292</v>
      </c>
      <c r="L101" s="190">
        <v>46.52</v>
      </c>
      <c r="M101" s="190">
        <v>169.09100000000001</v>
      </c>
      <c r="N101" s="190">
        <v>179.36500000000001</v>
      </c>
      <c r="O101" s="190">
        <v>211.303</v>
      </c>
      <c r="P101" s="190">
        <v>214.185</v>
      </c>
      <c r="Q101" s="190">
        <v>120.483</v>
      </c>
      <c r="R101" s="190">
        <v>106.183728954</v>
      </c>
      <c r="S101" s="190">
        <v>133.329967952625</v>
      </c>
      <c r="T101" s="190" cm="1">
        <f t="array" ref="T101">INDEX('[5]Corn Exports'!$AD$290:$LD$290,1,ROW(A9))/1000</f>
        <v>71.339796348749999</v>
      </c>
      <c r="U101" s="190" cm="1">
        <f t="array" ref="U101">INDEX('[5]Corn Exports'!$AP$290:$LD$290,1,ROW(A9))/1000</f>
        <v>212.77961199090001</v>
      </c>
      <c r="V101" s="190" cm="1">
        <f t="array" ref="V101">INDEX('[5]Corn Exports'!$BB$290:$LD$290,1,ROW(A9))/1000</f>
        <v>197.12547695452503</v>
      </c>
      <c r="W101" s="190" cm="1">
        <f t="array" ref="W101">INDEX('[5]Corn Exports'!$BN$290:$LD$290,1,ROW(A9))/1000</f>
        <v>122.60903682915</v>
      </c>
      <c r="X101" s="190" cm="1">
        <f t="array" ref="X101">INDEX('[5]Corn Exports'!$BZ$290:$LD$290,1,ROW(A9))/1000</f>
        <v>113.114017263375</v>
      </c>
      <c r="Y101" s="190" cm="1">
        <f t="array" ref="Y101">INDEX('[5]Corn Exports'!$CL$290:$LD$290,1,ROW(A9))/1000</f>
        <v>150.478313107275</v>
      </c>
      <c r="Z101" s="190" cm="1">
        <f t="array" ref="Z101">INDEX('[5]Corn Exports'!$CX$290:$LD$290,1,ROW(A9))/1000</f>
        <v>144.008708122575</v>
      </c>
      <c r="AA101" s="190" cm="1">
        <f t="array" ref="AA101">INDEX('[5]Corn Exports'!$DJ$290:$LD$290,1,ROW(A9))/1000</f>
        <v>114.67490144984998</v>
      </c>
      <c r="AB101" s="190" cm="1">
        <f t="array" ref="AB101">INDEX('[5]Corn Exports'!$DV$290:$LD$290,1,ROW(A9))/1000</f>
        <v>162.78063927547501</v>
      </c>
      <c r="AC101" s="190" cm="1">
        <f t="array" ref="AC101">INDEX('[5]Corn Exports'!$EH$290:$LD$290,1,ROW(A9))/1000</f>
        <v>129.84411806685</v>
      </c>
      <c r="AD101" s="190" cm="1">
        <f t="array" ref="AD101">INDEX('[5]Corn Exports'!$ET$290:$LD$290,1,ROW(A9))/1000</f>
        <v>158.05055191162498</v>
      </c>
      <c r="AE101" s="190" cm="1">
        <f t="array" ref="AE101">INDEX('[5]Corn Exports'!$FF$290:$LD$290,1,ROW(A9))/1000</f>
        <v>144.60570794970002</v>
      </c>
      <c r="AF101" s="190" cm="1">
        <f t="array" ref="AF101">INDEX('[5]Corn Exports'!$FR$290:$LD$290,1,ROW(A9))/1000</f>
        <v>210.66127338442502</v>
      </c>
      <c r="AG101" s="190" cm="1">
        <f t="array" ref="AG101">INDEX('[5]Corn Exports'!$GD$290:$LD$290,1,ROW(A9))/1000</f>
        <v>165.37572738944999</v>
      </c>
      <c r="AH101" s="190" cm="1">
        <f t="array" ref="AH101">INDEX('[5]Corn Exports'!$GP$290:$LD$290,1,ROW(A9))/1000</f>
        <v>172.60884808830002</v>
      </c>
      <c r="AI101" s="190" cm="1">
        <f t="array" ref="AI101">INDEX('[5]Corn Exports'!$HB$290:$LD$290,1,ROW(A9))/1000</f>
        <v>161.88399982394998</v>
      </c>
      <c r="AJ101" s="190" cm="1">
        <f t="array" ref="AJ101">INDEX('[5]Corn Exports'!$HN$290:$LD$290,1,ROW(A9))/1000</f>
        <v>195.16428459157501</v>
      </c>
      <c r="AK101" s="190" cm="1">
        <f t="array" ref="AK101">INDEX('[5]Corn Exports'!$HZ$290:$LD$290,1,ROW(A9))/1000</f>
        <v>165.93897681585</v>
      </c>
      <c r="AL101" s="190" cm="1">
        <f t="array" ref="AL101">INDEX('[5]Corn Exports'!$IL$290:$LD$290,1,ROW(A9))/1000</f>
        <v>128.90192955007501</v>
      </c>
      <c r="AM101" s="190" cm="1">
        <f t="array" ref="AM101">INDEX('[5]Corn Exports'!$IX$290:$LD$290,1,ROW(A9))/1000</f>
        <v>55.656709901324994</v>
      </c>
      <c r="AN101" s="190" cm="1">
        <f t="array" ref="AN101">INDEX('[5]Corn Exports'!$JJ$290:$LD$290,1,ROW(A9))/1000</f>
        <v>204.31837511235</v>
      </c>
      <c r="AO101" s="190" cm="1">
        <f t="array" ref="AO101">INDEX('[5]Corn Exports'!$JV$290:$LD$290,1,ROW(A9))/1000</f>
        <v>190.77211739674601</v>
      </c>
      <c r="AP101" s="190" cm="1">
        <f t="array" ref="AP101">INDEX('[5]Corn Exports'!$KH$290:$LD$290,1,ROW(A9))/1000</f>
        <v>189.317189666318</v>
      </c>
      <c r="AQ101" s="190" cm="1">
        <f t="array" ref="AQ101">INDEX('[5]Corn Exports'!$KT$290:$OO$290,1,ROW(A9))/1000</f>
        <v>207.49354942967599</v>
      </c>
      <c r="AR101" s="190" cm="1">
        <f t="array" ref="AR101">INDEX('[5]Corn Exports'!$LF$290:$OO$290,1,ROW(A9))/1000</f>
        <v>305.68706257793599</v>
      </c>
      <c r="AS101" s="190" cm="1">
        <f t="array" ref="AS101">INDEX('[5]Corn Exports'!$LR$290:$OO$290,1,ROW(A9))/1000</f>
        <v>186.983394926513</v>
      </c>
      <c r="AT101" s="190" cm="1">
        <f t="array" ref="AT101">INDEX('[5]Corn Exports'!$MD$290:$OO$290,1,ROW(A9))/1000</f>
        <v>222.604050978842</v>
      </c>
      <c r="AU101" s="190" cm="1">
        <f t="array" ref="AU101">INDEX('[5]Corn Exports'!$MP$290:$OO$290,1,ROW(A9))/1000</f>
        <v>333.87797560825402</v>
      </c>
      <c r="AV101" s="190" cm="1">
        <f t="array" ref="AV101">INDEX('[5]Corn Exports'!$NB$290:$OO$290,1,ROW(A9))/1000</f>
        <v>284.57776199580002</v>
      </c>
      <c r="AW101" s="190" cm="1">
        <f t="array" ref="AW101">INDEX('[5]Corn Exports'!$NN$290:$OO$290,1,ROW(A9))/1000</f>
        <v>242.21863643280003</v>
      </c>
      <c r="AX101" s="190" cm="1">
        <f t="array" ref="AX101">INDEX('[5]Corn Exports'!$NZ$290:$OK$290,1,ROW(A9))/1000</f>
        <v>235.54283827200001</v>
      </c>
      <c r="AY101" s="191">
        <f>(SUM(AS101:AW101)/SUM(AS$105:AW$105))*AY$105-50</f>
        <v>257.44146773494316</v>
      </c>
      <c r="AZ101" s="191">
        <f t="shared" si="222"/>
        <v>318.51597875242049</v>
      </c>
      <c r="BA101" s="191">
        <f t="shared" si="223"/>
        <v>269.72406464378275</v>
      </c>
      <c r="BB101" s="191">
        <f t="shared" si="224"/>
        <v>240.26960346419543</v>
      </c>
      <c r="BC101" s="191">
        <f t="shared" si="224"/>
        <v>240.24779658390509</v>
      </c>
      <c r="BD101" s="191">
        <f t="shared" si="224"/>
        <v>231.29525758054015</v>
      </c>
      <c r="BE101" s="191">
        <f t="shared" si="224"/>
        <v>236.01845029461171</v>
      </c>
      <c r="BF101" s="191">
        <f t="shared" si="224"/>
        <v>276.11738782828542</v>
      </c>
      <c r="BG101" s="191">
        <f t="shared" si="224"/>
        <v>294.47846034179452</v>
      </c>
      <c r="BH101" s="191">
        <f t="shared" si="224"/>
        <v>305.98712393788446</v>
      </c>
      <c r="BI101" s="191">
        <f t="shared" si="224"/>
        <v>316.71155640367994</v>
      </c>
      <c r="BJ101" s="191">
        <f t="shared" si="224"/>
        <v>327.50423293706194</v>
      </c>
      <c r="BK101" s="191">
        <f t="shared" si="224"/>
        <v>351.6563678015392</v>
      </c>
      <c r="BL101" s="191">
        <f t="shared" si="224"/>
        <v>368.85044587375336</v>
      </c>
      <c r="BM101" s="191">
        <f t="shared" si="224"/>
        <v>396.254049289139</v>
      </c>
      <c r="BN101" s="191">
        <f t="shared" si="224"/>
        <v>424.75671024252182</v>
      </c>
      <c r="BO101" s="191">
        <f t="shared" si="224"/>
        <v>424.67282611861094</v>
      </c>
      <c r="BP101" s="191">
        <f t="shared" si="224"/>
        <v>424.77768321454897</v>
      </c>
      <c r="BQ101" s="191">
        <f t="shared" si="224"/>
        <v>453.30038024796869</v>
      </c>
      <c r="BR101" s="191">
        <f t="shared" si="225"/>
        <v>481.50415486882997</v>
      </c>
      <c r="BS101" s="191"/>
      <c r="BV101" t="s">
        <v>62</v>
      </c>
      <c r="BW101" s="41">
        <v>233.03931337910876</v>
      </c>
      <c r="BX101" s="190">
        <f t="shared" si="227"/>
        <v>-9.1793230536912631</v>
      </c>
      <c r="CH101" t="s">
        <v>62</v>
      </c>
    </row>
    <row r="102" spans="1:87">
      <c r="A102" t="s">
        <v>196</v>
      </c>
      <c r="B102" s="190">
        <v>159.43600000000001</v>
      </c>
      <c r="C102" s="190">
        <v>125.506</v>
      </c>
      <c r="D102" s="190">
        <v>214.018</v>
      </c>
      <c r="E102" s="190">
        <v>229.47800000000001</v>
      </c>
      <c r="F102" s="190">
        <v>191.85400000000001</v>
      </c>
      <c r="G102" s="190">
        <v>157.48699999999999</v>
      </c>
      <c r="H102" s="190">
        <v>179.66800000000001</v>
      </c>
      <c r="I102" s="190">
        <v>150.589</v>
      </c>
      <c r="J102" s="190">
        <v>110.199</v>
      </c>
      <c r="K102" s="190">
        <v>105.495</v>
      </c>
      <c r="L102" s="190">
        <v>55.802999999999997</v>
      </c>
      <c r="M102" s="190">
        <v>120.026</v>
      </c>
      <c r="N102" s="190">
        <v>132.935</v>
      </c>
      <c r="O102" s="190">
        <v>223.488</v>
      </c>
      <c r="P102" s="190">
        <v>201.18899999999999</v>
      </c>
      <c r="Q102" s="190">
        <v>105.294</v>
      </c>
      <c r="R102" s="190">
        <v>149.54047871895</v>
      </c>
      <c r="S102" s="190">
        <v>113.9549585148</v>
      </c>
      <c r="T102" s="190" cm="1">
        <f t="array" ref="T102">INDEX('[5]Corn Exports'!$AD$290:$LD$290,1,ROW(A10))/1000</f>
        <v>86.296802350950003</v>
      </c>
      <c r="U102" s="190" cm="1">
        <f t="array" ref="U102">INDEX('[5]Corn Exports'!$AP$290:$LD$290,1,ROW(A10))/1000</f>
        <v>158.51496734640003</v>
      </c>
      <c r="V102" s="190" cm="1">
        <f t="array" ref="V102">INDEX('[5]Corn Exports'!$BB$290:$LD$290,1,ROW(A10))/1000</f>
        <v>137.33494333020002</v>
      </c>
      <c r="W102" s="190" cm="1">
        <f t="array" ref="W102">INDEX('[5]Corn Exports'!$BN$290:$LD$290,1,ROW(A10))/1000</f>
        <v>113.32974346290001</v>
      </c>
      <c r="X102" s="190" cm="1">
        <f t="array" ref="X102">INDEX('[5]Corn Exports'!$BZ$290:$LD$290,1,ROW(A10))/1000</f>
        <v>131.13729421650001</v>
      </c>
      <c r="Y102" s="190" cm="1">
        <f t="array" ref="Y102">INDEX('[5]Corn Exports'!$CL$290:$LD$290,1,ROW(A10))/1000</f>
        <v>199.20279384450001</v>
      </c>
      <c r="Z102" s="190" cm="1">
        <f t="array" ref="Z102">INDEX('[5]Corn Exports'!$CX$290:$LD$290,1,ROW(A10))/1000</f>
        <v>143.63256417795</v>
      </c>
      <c r="AA102" s="190" cm="1">
        <f t="array" ref="AA102">INDEX('[5]Corn Exports'!$DJ$290:$LD$290,1,ROW(A10))/1000</f>
        <v>154.60018462957501</v>
      </c>
      <c r="AB102" s="190" cm="1">
        <f t="array" ref="AB102">INDEX('[5]Corn Exports'!$DV$290:$LD$290,1,ROW(A10))/1000</f>
        <v>169.91792190652501</v>
      </c>
      <c r="AC102" s="190" cm="1">
        <f t="array" ref="AC102">INDEX('[5]Corn Exports'!$EH$290:$LD$290,1,ROW(A10))/1000</f>
        <v>144.671354506575</v>
      </c>
      <c r="AD102" s="190" cm="1">
        <f t="array" ref="AD102">INDEX('[5]Corn Exports'!$ET$290:$LD$290,1,ROW(A10))/1000</f>
        <v>139.24651988767502</v>
      </c>
      <c r="AE102" s="190" cm="1">
        <f t="array" ref="AE102">INDEX('[5]Corn Exports'!$FF$290:$LD$290,1,ROW(A10))/1000</f>
        <v>158.34506185305</v>
      </c>
      <c r="AF102" s="190" cm="1">
        <f t="array" ref="AF102">INDEX('[5]Corn Exports'!$FR$290:$LD$290,1,ROW(A10))/1000</f>
        <v>197.47754721427503</v>
      </c>
      <c r="AG102" s="190" cm="1">
        <f t="array" ref="AG102">INDEX('[5]Corn Exports'!$GD$290:$LD$290,1,ROW(A10))/1000</f>
        <v>170.294038293375</v>
      </c>
      <c r="AH102" s="190" cm="1">
        <f t="array" ref="AH102">INDEX('[5]Corn Exports'!$GP$290:$LD$290,1,ROW(A10))/1000</f>
        <v>178.68262106655001</v>
      </c>
      <c r="AI102" s="190" cm="1">
        <f t="array" ref="AI102">INDEX('[5]Corn Exports'!$HB$290:$LD$290,1,ROW(A10))/1000</f>
        <v>146.79474405952499</v>
      </c>
      <c r="AJ102" s="190" cm="1">
        <f t="array" ref="AJ102">INDEX('[5]Corn Exports'!$HN$290:$LD$290,1,ROW(A10))/1000</f>
        <v>171.70402791442501</v>
      </c>
      <c r="AK102" s="190" cm="1">
        <f t="array" ref="AK102">INDEX('[5]Corn Exports'!$HZ$290:$LD$290,1,ROW(A10))/1000</f>
        <v>149.87983303395001</v>
      </c>
      <c r="AL102" s="190" cm="1">
        <f t="array" ref="AL102">INDEX('[5]Corn Exports'!$IL$290:$LD$290,1,ROW(A10))/1000</f>
        <v>115.42409499465001</v>
      </c>
      <c r="AM102" s="190" cm="1">
        <f t="array" ref="AM102">INDEX('[5]Corn Exports'!$IX$290:$LD$290,1,ROW(A10))/1000</f>
        <v>45.865723768875</v>
      </c>
      <c r="AN102" s="190" cm="1">
        <f t="array" ref="AN102">INDEX('[5]Corn Exports'!$JJ$290:$LD$290,1,ROW(A10))/1000</f>
        <v>188.81740618942501</v>
      </c>
      <c r="AO102" s="190" cm="1">
        <f t="array" ref="AO102">INDEX('[5]Corn Exports'!$JV$290:$LD$290,1,ROW(A10))/1000</f>
        <v>167.20904100760401</v>
      </c>
      <c r="AP102" s="190" cm="1">
        <f t="array" ref="AP102">INDEX('[5]Corn Exports'!$KH$290:$LD$290,1,ROW(A10))/1000</f>
        <v>239.268682461303</v>
      </c>
      <c r="AQ102" s="190" cm="1">
        <f t="array" ref="AQ102">INDEX('[5]Corn Exports'!$KT$290:$OO$290,1,ROW(A10))/1000</f>
        <v>194.07620737920399</v>
      </c>
      <c r="AR102" s="190" cm="1">
        <f t="array" ref="AR102">INDEX('[5]Corn Exports'!$LF$290:$OO$290,1,ROW(A10))/1000</f>
        <v>283.01042827936402</v>
      </c>
      <c r="AS102" s="190" cm="1">
        <f t="array" ref="AS102">INDEX('[5]Corn Exports'!$LR$290:$OO$290,1,ROW(A10))/1000</f>
        <v>117.07151732659601</v>
      </c>
      <c r="AT102" s="190" cm="1">
        <f t="array" ref="AT102">INDEX('[5]Corn Exports'!$MD$290:$OO$290,1,ROW(A10))/1000</f>
        <v>199.369608300333</v>
      </c>
      <c r="AU102" s="190" cm="1">
        <f t="array" ref="AU102">INDEX('[5]Corn Exports'!$MP$290:$OO$290,1,ROW(A10))/1000</f>
        <v>249.48623259783199</v>
      </c>
      <c r="AV102" s="190" cm="1">
        <f t="array" ref="AV102">INDEX('[5]Corn Exports'!$NB$290:$OO$290,1,ROW(A10))/1000</f>
        <v>216.58408151400002</v>
      </c>
      <c r="AW102" s="190" cm="1">
        <f t="array" ref="AW102">INDEX('[5]Corn Exports'!$NN$290:$OO$290,1,ROW(A10))/1000</f>
        <v>150.1193521134</v>
      </c>
      <c r="AX102" s="190" cm="1">
        <f t="array" ref="AX102">INDEX('[5]Corn Exports'!$NZ$290:$OK$290,1,ROW(A10))/1000</f>
        <v>217.04727945599998</v>
      </c>
      <c r="AY102" s="191">
        <f>(SUM(AS102:AW102)/SUM(AS$105:AW$105))*AY$105</f>
        <v>225.72463015134591</v>
      </c>
      <c r="AZ102" s="191">
        <f t="shared" si="222"/>
        <v>249.39064630159334</v>
      </c>
      <c r="BA102" s="191">
        <f t="shared" si="223"/>
        <v>211.00401803348748</v>
      </c>
      <c r="BB102" s="191">
        <f t="shared" si="224"/>
        <v>190.10232530919811</v>
      </c>
      <c r="BC102" s="191">
        <f t="shared" si="224"/>
        <v>191.2055340622874</v>
      </c>
      <c r="BD102" s="191">
        <f t="shared" si="224"/>
        <v>191.35003312616925</v>
      </c>
      <c r="BE102" s="191">
        <f t="shared" si="224"/>
        <v>189.96584941539118</v>
      </c>
      <c r="BF102" s="191">
        <f t="shared" si="224"/>
        <v>219.40939260164296</v>
      </c>
      <c r="BG102" s="191">
        <f t="shared" si="224"/>
        <v>235.48206287078949</v>
      </c>
      <c r="BH102" s="191">
        <f t="shared" si="224"/>
        <v>245.50828362867225</v>
      </c>
      <c r="BI102" s="191">
        <f t="shared" si="224"/>
        <v>254.58018069146763</v>
      </c>
      <c r="BJ102" s="191">
        <f t="shared" si="224"/>
        <v>263.6113699801453</v>
      </c>
      <c r="BK102" s="191">
        <f t="shared" si="224"/>
        <v>281.69300670989577</v>
      </c>
      <c r="BL102" s="191">
        <f t="shared" si="224"/>
        <v>295.55385759412928</v>
      </c>
      <c r="BM102" s="191">
        <f t="shared" si="224"/>
        <v>317.94767117612741</v>
      </c>
      <c r="BN102" s="191">
        <f t="shared" si="224"/>
        <v>340.91865218753651</v>
      </c>
      <c r="BO102" s="191">
        <f t="shared" si="224"/>
        <v>340.84873460251578</v>
      </c>
      <c r="BP102" s="191">
        <f t="shared" si="224"/>
        <v>340.84649037450777</v>
      </c>
      <c r="BQ102" s="191">
        <f t="shared" si="224"/>
        <v>363.56470830437001</v>
      </c>
      <c r="BR102" s="191">
        <f t="shared" si="225"/>
        <v>386.30502640127622</v>
      </c>
      <c r="BS102" s="191"/>
      <c r="BV102" t="s">
        <v>63</v>
      </c>
      <c r="BW102" s="41">
        <v>172.77194136094164</v>
      </c>
      <c r="BX102" s="190">
        <f t="shared" si="227"/>
        <v>22.652589247541641</v>
      </c>
      <c r="CH102" t="s">
        <v>63</v>
      </c>
    </row>
    <row r="103" spans="1:87">
      <c r="A103" t="s">
        <v>197</v>
      </c>
      <c r="B103" s="190">
        <v>138.126</v>
      </c>
      <c r="C103" s="190">
        <v>116.13</v>
      </c>
      <c r="D103" s="190">
        <v>171.102</v>
      </c>
      <c r="E103" s="190">
        <v>221.66900000000001</v>
      </c>
      <c r="F103" s="190">
        <v>196.93799999999999</v>
      </c>
      <c r="G103" s="190">
        <v>146.637</v>
      </c>
      <c r="H103" s="190">
        <v>119.47799999999999</v>
      </c>
      <c r="I103" s="190">
        <v>123.535</v>
      </c>
      <c r="J103" s="190">
        <v>128.24299999999999</v>
      </c>
      <c r="K103" s="190">
        <v>95.527000000000001</v>
      </c>
      <c r="L103" s="190">
        <v>44.61</v>
      </c>
      <c r="M103" s="190">
        <v>133.98500000000001</v>
      </c>
      <c r="N103" s="190">
        <v>122.946</v>
      </c>
      <c r="O103" s="190">
        <v>133.14599999999999</v>
      </c>
      <c r="P103" s="190">
        <v>147.75700000000001</v>
      </c>
      <c r="Q103" s="190">
        <v>163.72999999999999</v>
      </c>
      <c r="R103" s="190">
        <v>144.55935970897499</v>
      </c>
      <c r="S103" s="190">
        <v>92.526477536025013</v>
      </c>
      <c r="T103" s="190" cm="1">
        <f t="array" ref="T103">INDEX('[5]Corn Exports'!$AD$290:$LD$290,1,ROW(A11))/1000</f>
        <v>93.263892100424997</v>
      </c>
      <c r="U103" s="190" cm="1">
        <f t="array" ref="U103">INDEX('[5]Corn Exports'!$AP$290:$LD$290,1,ROW(A11))/1000</f>
        <v>192.88549674540002</v>
      </c>
      <c r="V103" s="190" cm="1">
        <f t="array" ref="V103">INDEX('[5]Corn Exports'!$BB$290:$LD$290,1,ROW(A11))/1000</f>
        <v>148.28209622865</v>
      </c>
      <c r="W103" s="190" cm="1">
        <f t="array" ref="W103">INDEX('[5]Corn Exports'!$BN$290:$LD$290,1,ROW(A11))/1000</f>
        <v>97.419923453249993</v>
      </c>
      <c r="X103" s="190" cm="1">
        <f t="array" ref="X103">INDEX('[5]Corn Exports'!$BZ$290:$LD$290,1,ROW(A11))/1000</f>
        <v>127.758037804425</v>
      </c>
      <c r="Y103" s="190" cm="1">
        <f t="array" ref="Y103">INDEX('[5]Corn Exports'!$CL$290:$LD$290,1,ROW(A11))/1000</f>
        <v>188.634217848525</v>
      </c>
      <c r="Z103" s="190" cm="1">
        <f t="array" ref="Z103">INDEX('[5]Corn Exports'!$CX$290:$LD$290,1,ROW(A11))/1000</f>
        <v>153.53923391302501</v>
      </c>
      <c r="AA103" s="190" cm="1">
        <f t="array" ref="AA103">INDEX('[5]Corn Exports'!$DJ$290:$LD$290,1,ROW(A11))/1000</f>
        <v>183.03342289942503</v>
      </c>
      <c r="AB103" s="190" cm="1">
        <f t="array" ref="AB103">INDEX('[5]Corn Exports'!$DV$290:$LD$290,1,ROW(A11))/1000</f>
        <v>173.41726722840002</v>
      </c>
      <c r="AC103" s="190" cm="1">
        <f t="array" ref="AC103">INDEX('[5]Corn Exports'!$EH$290:$LD$290,1,ROW(A11))/1000</f>
        <v>138.81320537040003</v>
      </c>
      <c r="AD103" s="190" cm="1">
        <f t="array" ref="AD103">INDEX('[5]Corn Exports'!$ET$290:$LD$290,1,ROW(A11))/1000</f>
        <v>167.28646540319997</v>
      </c>
      <c r="AE103" s="190" cm="1">
        <f t="array" ref="AE103">INDEX('[5]Corn Exports'!$FF$290:$LD$290,1,ROW(A11))/1000</f>
        <v>148.36613169509999</v>
      </c>
      <c r="AF103" s="190" cm="1">
        <f t="array" ref="AF103">INDEX('[5]Corn Exports'!$FR$290:$LD$290,1,ROW(A11))/1000</f>
        <v>198.37908407610001</v>
      </c>
      <c r="AG103" s="190" cm="1">
        <f t="array" ref="AG103">INDEX('[5]Corn Exports'!$GD$290:$LD$290,1,ROW(A11))/1000</f>
        <v>165.28483397385</v>
      </c>
      <c r="AH103" s="190" cm="1">
        <f t="array" ref="AH103">INDEX('[5]Corn Exports'!$GP$290:$LD$290,1,ROW(A11))/1000</f>
        <v>163.03980833887502</v>
      </c>
      <c r="AI103" s="190" cm="1">
        <f t="array" ref="AI103">INDEX('[5]Corn Exports'!$HB$290:$LD$290,1,ROW(A11))/1000</f>
        <v>200.67280429949997</v>
      </c>
      <c r="AJ103" s="190" cm="1">
        <f t="array" ref="AJ103">INDEX('[5]Corn Exports'!$HN$290:$LD$290,1,ROW(A11))/1000</f>
        <v>184.58016601049999</v>
      </c>
      <c r="AK103" s="190" cm="1">
        <f t="array" ref="AK103">INDEX('[5]Corn Exports'!$HZ$290:$LD$290,1,ROW(A11))/1000</f>
        <v>164.78819562645</v>
      </c>
      <c r="AL103" s="190" cm="1">
        <f t="array" ref="AL103">INDEX('[5]Corn Exports'!$IL$290:$LD$290,1,ROW(A11))/1000</f>
        <v>95.015672931149993</v>
      </c>
      <c r="AM103" s="190" cm="1">
        <f t="array" ref="AM103">INDEX('[5]Corn Exports'!$IX$290:$LD$290,1,ROW(A11))/1000</f>
        <v>59.654697414524996</v>
      </c>
      <c r="AN103" s="190" cm="1">
        <f t="array" ref="AN103">INDEX('[5]Corn Exports'!$JJ$290:$LD$290,1,ROW(A11))/1000</f>
        <v>181.42481258347499</v>
      </c>
      <c r="AO103" s="190" cm="1">
        <f t="array" ref="AO103">INDEX('[5]Corn Exports'!$JV$290:$LD$290,1,ROW(A11))/1000</f>
        <v>200.15534896633801</v>
      </c>
      <c r="AP103" s="190" cm="1">
        <f t="array" ref="AP103">INDEX('[5]Corn Exports'!$KH$290:$LD$290,1,ROW(A11))/1000</f>
        <v>226.83428640441201</v>
      </c>
      <c r="AQ103" s="190" cm="1">
        <f t="array" ref="AQ103">INDEX('[5]Corn Exports'!$KT$290:$OO$290,1,ROW(A11))/1000</f>
        <v>187.63762465424</v>
      </c>
      <c r="AR103" s="190" cm="1">
        <f t="array" ref="AR103">INDEX('[5]Corn Exports'!$LF$290:$OO$290,1,ROW(A11))/1000</f>
        <v>266.65361241946198</v>
      </c>
      <c r="AS103" s="190" cm="1">
        <f t="array" ref="AS103">INDEX('[5]Corn Exports'!$LR$290:$OO$290,1,ROW(A11))/1000</f>
        <v>123.105364324848</v>
      </c>
      <c r="AT103" s="190" cm="1">
        <f t="array" ref="AT103">INDEX('[5]Corn Exports'!$MD$290:$OO$290,1,ROW(A11))/1000</f>
        <v>174.270133201487</v>
      </c>
      <c r="AU103" s="190" cm="1">
        <f t="array" ref="AU103">INDEX('[5]Corn Exports'!$MP$290:$OO$290,1,ROW(A11))/1000</f>
        <v>215.61679937065298</v>
      </c>
      <c r="AV103" s="190" cm="1">
        <f t="array" ref="AV103">INDEX('[5]Corn Exports'!$NB$290:$OO$290,1,ROW(A11))/1000</f>
        <v>176.8208816744</v>
      </c>
      <c r="AW103" s="190" cm="1">
        <f t="array" ref="AW103">INDEX('[5]Corn Exports'!$NN$290:$OO$290,1,ROW(A11))/1000</f>
        <v>92.486738270200021</v>
      </c>
      <c r="AX103" s="190" cm="1">
        <f t="array" ref="AX103">INDEX('[5]Corn Exports'!$NZ$290:$OK$290,1,ROW(A11))/1000</f>
        <v>207.59116459200001</v>
      </c>
      <c r="AY103" s="191">
        <f t="shared" ref="AY103:AY108" si="228">(SUM(AS103:AW103)/SUM(AS$105:AW$105))*AY$105</f>
        <v>189.34004853711491</v>
      </c>
      <c r="AZ103" s="191">
        <f t="shared" si="222"/>
        <v>209.34231858322869</v>
      </c>
      <c r="BA103" s="191">
        <f t="shared" si="223"/>
        <v>175.7146680463149</v>
      </c>
      <c r="BB103" s="191">
        <f t="shared" si="224"/>
        <v>157.1964862142531</v>
      </c>
      <c r="BC103" s="191">
        <f t="shared" si="224"/>
        <v>158.74554421895058</v>
      </c>
      <c r="BD103" s="191">
        <f>(SUM(AX103:BB103)/SUM(AX$105:BB$105))*BD$105</f>
        <v>164.38135292746958</v>
      </c>
      <c r="BE103" s="191">
        <f>(SUM(AY103:BC103)/SUM(AY$105:BC$105))*BE$105</f>
        <v>158.45017269150091</v>
      </c>
      <c r="BF103" s="191">
        <f t="shared" si="224"/>
        <v>183.79760070588677</v>
      </c>
      <c r="BG103" s="191">
        <f t="shared" si="224"/>
        <v>196.99250071219274</v>
      </c>
      <c r="BH103" s="191">
        <f t="shared" si="224"/>
        <v>205.64278918951524</v>
      </c>
      <c r="BI103" s="191">
        <f t="shared" si="224"/>
        <v>213.68390084219482</v>
      </c>
      <c r="BJ103" s="191">
        <f t="shared" si="224"/>
        <v>221.58544597117975</v>
      </c>
      <c r="BK103" s="191">
        <f t="shared" si="224"/>
        <v>235.83790387603182</v>
      </c>
      <c r="BL103" s="191">
        <f t="shared" si="224"/>
        <v>247.80091579239928</v>
      </c>
      <c r="BM103" s="191">
        <f t="shared" si="224"/>
        <v>266.53183631694327</v>
      </c>
      <c r="BN103" s="191">
        <f t="shared" si="224"/>
        <v>285.90278534016636</v>
      </c>
      <c r="BO103" s="191">
        <f t="shared" si="224"/>
        <v>285.87781417976259</v>
      </c>
      <c r="BP103" s="191">
        <f t="shared" si="224"/>
        <v>285.83156529470915</v>
      </c>
      <c r="BQ103" s="191">
        <f t="shared" si="224"/>
        <v>304.7726237476204</v>
      </c>
      <c r="BR103" s="191">
        <f t="shared" si="225"/>
        <v>323.9314387181621</v>
      </c>
      <c r="BS103" s="191"/>
      <c r="BV103" t="s">
        <v>65</v>
      </c>
      <c r="BW103" s="190">
        <v>159.81368772168224</v>
      </c>
      <c r="BX103" s="190">
        <f t="shared" si="227"/>
        <v>67.326949451482221</v>
      </c>
      <c r="CH103" t="s">
        <v>65</v>
      </c>
    </row>
    <row r="104" spans="1:87">
      <c r="A104" t="s">
        <v>198</v>
      </c>
      <c r="B104" s="190">
        <v>120.78100000000001</v>
      </c>
      <c r="C104" s="190">
        <v>121.20099999999999</v>
      </c>
      <c r="D104" s="190">
        <v>180.01300000000001</v>
      </c>
      <c r="E104" s="190">
        <v>225.179</v>
      </c>
      <c r="F104" s="190">
        <v>205.94200000000001</v>
      </c>
      <c r="G104" s="190">
        <v>139.18799999999999</v>
      </c>
      <c r="H104" s="190">
        <v>112.474</v>
      </c>
      <c r="I104" s="190">
        <v>119.202</v>
      </c>
      <c r="J104" s="190">
        <v>135.28899999999999</v>
      </c>
      <c r="K104" s="190">
        <v>90.84</v>
      </c>
      <c r="L104" s="190">
        <v>50.484999999999999</v>
      </c>
      <c r="M104" s="190">
        <v>111.32</v>
      </c>
      <c r="N104" s="190">
        <v>150.56399999999999</v>
      </c>
      <c r="O104" s="190">
        <v>106.804</v>
      </c>
      <c r="P104" s="190">
        <v>153.68600000000001</v>
      </c>
      <c r="Q104" s="190">
        <v>150.39400000000001</v>
      </c>
      <c r="R104" s="190">
        <v>135.17183908665001</v>
      </c>
      <c r="S104" s="190">
        <v>113.73139803352501</v>
      </c>
      <c r="T104" s="190" cm="1">
        <f t="array" ref="T104">INDEX('[5]Corn Exports'!$AD$290:$LD$290,1,ROW(A12))/1000</f>
        <v>112.88205559755001</v>
      </c>
      <c r="U104" s="190" cm="1">
        <f t="array" ref="U104">INDEX('[5]Corn Exports'!$AP$290:$LD$290,1,ROW(A12))/1000</f>
        <v>218.64926452972497</v>
      </c>
      <c r="V104" s="190" cm="1">
        <f t="array" ref="V104">INDEX('[5]Corn Exports'!$BB$290:$LD$290,1,ROW(A12))/1000</f>
        <v>110.171838973275</v>
      </c>
      <c r="W104" s="190" cm="1">
        <f t="array" ref="W104">INDEX('[5]Corn Exports'!$BN$290:$LD$290,1,ROW(A12))/1000</f>
        <v>141.98113695330002</v>
      </c>
      <c r="X104" s="190" cm="1">
        <f t="array" ref="X104">INDEX('[5]Corn Exports'!$BZ$290:$LD$290,1,ROW(A12))/1000</f>
        <v>137.481861702375</v>
      </c>
      <c r="Y104" s="190" cm="1">
        <f t="array" ref="Y104">INDEX('[5]Corn Exports'!$CL$290:$LD$290,1,ROW(A12))/1000</f>
        <v>183.702509929125</v>
      </c>
      <c r="Z104" s="190" cm="1">
        <f t="array" ref="Z104">INDEX('[5]Corn Exports'!$CX$290:$LD$290,1,ROW(A12))/1000</f>
        <v>188.12894210707498</v>
      </c>
      <c r="AA104" s="190" cm="1">
        <f t="array" ref="AA104">INDEX('[5]Corn Exports'!$DJ$290:$LD$290,1,ROW(A12))/1000</f>
        <v>226.56325517549999</v>
      </c>
      <c r="AB104" s="190" cm="1">
        <f t="array" ref="AB104">INDEX('[5]Corn Exports'!$DV$290:$LD$290,1,ROW(A12))/1000</f>
        <v>168.28771023180002</v>
      </c>
      <c r="AC104" s="190" cm="1">
        <f t="array" ref="AC104">INDEX('[5]Corn Exports'!$EH$290:$LD$290,1,ROW(A12))/1000</f>
        <v>127.37385486315</v>
      </c>
      <c r="AD104" s="190" cm="1">
        <f t="array" ref="AD104">INDEX('[5]Corn Exports'!$ET$290:$LD$290,1,ROW(A12))/1000</f>
        <v>152.94914321377502</v>
      </c>
      <c r="AE104" s="190" cm="1">
        <f t="array" ref="AE104">INDEX('[5]Corn Exports'!$FF$290:$LD$290,1,ROW(A12))/1000</f>
        <v>144.83396506320003</v>
      </c>
      <c r="AF104" s="190" cm="1">
        <f t="array" ref="AF104">INDEX('[5]Corn Exports'!$FR$290:$LD$290,1,ROW(A12))/1000</f>
        <v>224.007243986475</v>
      </c>
      <c r="AG104" s="190" cm="1">
        <f t="array" ref="AG104">INDEX('[5]Corn Exports'!$GD$290:$LD$290,1,ROW(A12))/1000</f>
        <v>185.58845775584999</v>
      </c>
      <c r="AH104" s="190" cm="1">
        <f t="array" ref="AH104">INDEX('[5]Corn Exports'!$GP$290:$LD$290,1,ROW(A12))/1000</f>
        <v>176.98760531549999</v>
      </c>
      <c r="AI104" s="190" cm="1">
        <f t="array" ref="AI104">INDEX('[5]Corn Exports'!$HB$290:$LD$290,1,ROW(A12))/1000</f>
        <v>188.76233788132501</v>
      </c>
      <c r="AJ104" s="190" cm="1">
        <f t="array" ref="AJ104">INDEX('[5]Corn Exports'!$HN$290:$LD$290,1,ROW(A12))/1000</f>
        <v>185.69646454972499</v>
      </c>
      <c r="AK104" s="190" cm="1">
        <f t="array" ref="AK104">INDEX('[5]Corn Exports'!$HZ$290:$LD$290,1,ROW(A12))/1000</f>
        <v>151.29570427154999</v>
      </c>
      <c r="AL104" s="190" cm="1">
        <f t="array" ref="AL104">INDEX('[5]Corn Exports'!$IL$290:$LD$290,1,ROW(A12))/1000</f>
        <v>80.455628804174992</v>
      </c>
      <c r="AM104" s="190" cm="1">
        <f t="array" ref="AM104">INDEX('[5]Corn Exports'!$IX$290:$LD$290,1,ROW(A12))/1000</f>
        <v>56.791318613625002</v>
      </c>
      <c r="AN104" s="190" cm="1">
        <f t="array" ref="AN104">INDEX('[5]Corn Exports'!$JJ$290:$LD$290,1,ROW(A12))/1000</f>
        <v>174.23325688297498</v>
      </c>
      <c r="AO104" s="190" cm="1">
        <f t="array" ref="AO104">INDEX('[5]Corn Exports'!$JV$290:$LD$290,1,ROW(A12))/1000</f>
        <v>158.42966359240799</v>
      </c>
      <c r="AP104" s="190" cm="1">
        <f t="array" ref="AP104">INDEX('[5]Corn Exports'!$KH$290:$LD$290,1,ROW(A12))/1000</f>
        <v>227.46189488843902</v>
      </c>
      <c r="AQ104" s="190" cm="1">
        <f t="array" ref="AQ104">INDEX('[5]Corn Exports'!$KT$290:$OO$290,1,ROW(A12))/1000</f>
        <v>139.851509697979</v>
      </c>
      <c r="AR104" s="190" cm="1">
        <f t="array" ref="AR104">INDEX('[5]Corn Exports'!$LF$290:$OO$290,1,ROW(A12))/1000</f>
        <v>230.21454025046899</v>
      </c>
      <c r="AS104" s="190" cm="1">
        <f t="array" ref="AS104">INDEX('[5]Corn Exports'!$LR$290:$OO$290,1,ROW(A12))/1000</f>
        <v>110.124373107301</v>
      </c>
      <c r="AT104" s="190" cm="1">
        <f t="array" ref="AT104">INDEX('[5]Corn Exports'!$MD$290:$OO$290,1,ROW(A12))/1000</f>
        <v>176.742273562083</v>
      </c>
      <c r="AU104" s="190" cm="1">
        <f t="array" ref="AU104">INDEX('[5]Corn Exports'!$MP$290:$OO$290,1,ROW(A12))/1000</f>
        <v>129.707637989321</v>
      </c>
      <c r="AV104" s="190" cm="1">
        <f t="array" ref="AV104">INDEX('[5]Corn Exports'!$NB$290:$OO$290,1,ROW(A12))/1000</f>
        <v>131.52538111280001</v>
      </c>
      <c r="AW104" s="190" cm="1">
        <f t="array" ref="AW104">INDEX('[5]Corn Exports'!$NN$290:$OO$290,1,ROW(A12))/1000</f>
        <v>105.62478130480001</v>
      </c>
      <c r="AX104" s="190" cm="1">
        <f t="array" ref="AX104">INDEX('[5]Corn Exports'!$NZ$290:$OK$290,1,ROW(A12))/1000</f>
        <v>203.60436723200002</v>
      </c>
      <c r="AY104" s="191">
        <f t="shared" ref="AY104:BC104" si="229">AY105-SUM(AY93:AY103)</f>
        <v>250.95636665540906</v>
      </c>
      <c r="AZ104" s="191">
        <f t="shared" si="229"/>
        <v>180.46156863136275</v>
      </c>
      <c r="BA104" s="191">
        <f t="shared" si="229"/>
        <v>163.67223814236331</v>
      </c>
      <c r="BB104" s="191">
        <f t="shared" si="229"/>
        <v>156.58451144290871</v>
      </c>
      <c r="BC104" s="191">
        <f t="shared" si="229"/>
        <v>164.16326720212714</v>
      </c>
      <c r="BD104" s="191">
        <f>BD105-SUM(BD93:BD103)</f>
        <v>167.19827884061374</v>
      </c>
      <c r="BE104" s="191">
        <f>BE105-SUM(BE93:BE103)</f>
        <v>162.98811011489488</v>
      </c>
      <c r="BF104" s="191">
        <f t="shared" ref="BF104:BR104" si="230">BF105-SUM(BF93:BF103)</f>
        <v>176.72492692234482</v>
      </c>
      <c r="BG104" s="191">
        <f t="shared" si="230"/>
        <v>197.02108417967975</v>
      </c>
      <c r="BH104" s="191">
        <f t="shared" si="230"/>
        <v>206.91477363072227</v>
      </c>
      <c r="BI104" s="191">
        <f t="shared" si="230"/>
        <v>215.10335117938484</v>
      </c>
      <c r="BJ104" s="191">
        <f t="shared" si="230"/>
        <v>221.97115997444871</v>
      </c>
      <c r="BK104" s="191">
        <f t="shared" si="230"/>
        <v>235.88348910188779</v>
      </c>
      <c r="BL104" s="191">
        <f t="shared" si="230"/>
        <v>246.8387844501035</v>
      </c>
      <c r="BM104" s="191">
        <f t="shared" si="230"/>
        <v>267.31407824336429</v>
      </c>
      <c r="BN104" s="191">
        <f t="shared" si="230"/>
        <v>286.45209110251244</v>
      </c>
      <c r="BO104" s="191">
        <f t="shared" si="230"/>
        <v>286.28075473051194</v>
      </c>
      <c r="BP104" s="191">
        <f t="shared" si="230"/>
        <v>286.01354610734461</v>
      </c>
      <c r="BQ104" s="191">
        <f t="shared" si="230"/>
        <v>304.96119830049065</v>
      </c>
      <c r="BR104" s="191">
        <f t="shared" si="230"/>
        <v>324.15676845521057</v>
      </c>
      <c r="BS104" s="191"/>
      <c r="BV104" t="s">
        <v>67</v>
      </c>
      <c r="BW104" s="190">
        <v>157.53885872293131</v>
      </c>
      <c r="BX104" s="190">
        <f t="shared" si="227"/>
        <v>51.914077418131299</v>
      </c>
      <c r="CH104" t="s">
        <v>67</v>
      </c>
    </row>
    <row r="105" spans="1:87" ht="13.5" thickBot="1">
      <c r="A105" t="s">
        <v>192</v>
      </c>
      <c r="B105" s="190">
        <f t="shared" ref="B105:S105" si="231">SUM(B93:B104)</f>
        <v>1664.4909999999998</v>
      </c>
      <c r="C105" s="190">
        <f t="shared" si="231"/>
        <v>1645.1200000000003</v>
      </c>
      <c r="D105" s="190">
        <f t="shared" si="231"/>
        <v>1896.3969999999999</v>
      </c>
      <c r="E105" s="190">
        <f t="shared" si="231"/>
        <v>2113.1210000000001</v>
      </c>
      <c r="F105" s="190">
        <f t="shared" si="231"/>
        <v>2401.5149999999999</v>
      </c>
      <c r="G105" s="190">
        <f t="shared" si="231"/>
        <v>2391.1060000000002</v>
      </c>
      <c r="H105" s="190">
        <f t="shared" si="231"/>
        <v>1996.7619999999999</v>
      </c>
      <c r="I105" s="190">
        <f t="shared" si="231"/>
        <v>1821.346</v>
      </c>
      <c r="J105" s="190">
        <f t="shared" si="231"/>
        <v>1886.3970000000002</v>
      </c>
      <c r="K105" s="190">
        <f t="shared" si="231"/>
        <v>1850.249</v>
      </c>
      <c r="L105" s="190">
        <f t="shared" si="231"/>
        <v>1227.3319999999999</v>
      </c>
      <c r="M105" s="190">
        <f t="shared" si="231"/>
        <v>1492.4689999999998</v>
      </c>
      <c r="N105" s="190">
        <f t="shared" si="231"/>
        <v>1716.424</v>
      </c>
      <c r="O105" s="190">
        <f t="shared" si="231"/>
        <v>2028.4539999999997</v>
      </c>
      <c r="P105" s="190">
        <f t="shared" si="231"/>
        <v>2367.3029999999999</v>
      </c>
      <c r="Q105" s="190">
        <f t="shared" si="231"/>
        <v>1726.6299999999999</v>
      </c>
      <c r="R105" s="190">
        <f t="shared" si="231"/>
        <v>1583.18956766475</v>
      </c>
      <c r="S105" s="190">
        <f t="shared" si="231"/>
        <v>1695.5158695506996</v>
      </c>
      <c r="T105" s="190">
        <f t="shared" ref="T105:AP105" si="232">SUM(T93:T104)</f>
        <v>1318.8445557223499</v>
      </c>
      <c r="U105" s="190">
        <f t="shared" si="232"/>
        <v>2187.1079277396748</v>
      </c>
      <c r="V105" s="190">
        <f t="shared" si="232"/>
        <v>2218.4593532880754</v>
      </c>
      <c r="W105" s="190">
        <f t="shared" si="232"/>
        <v>1797.0782108159251</v>
      </c>
      <c r="X105" s="190">
        <f t="shared" si="232"/>
        <v>1506.962647939725</v>
      </c>
      <c r="Y105" s="190">
        <f t="shared" si="232"/>
        <v>1982.63047733955</v>
      </c>
      <c r="Z105" s="190">
        <f t="shared" si="232"/>
        <v>1936.565652583125</v>
      </c>
      <c r="AA105" s="190">
        <f t="shared" si="232"/>
        <v>1941.3479264991749</v>
      </c>
      <c r="AB105" s="190">
        <f t="shared" si="232"/>
        <v>1904.7675036915002</v>
      </c>
      <c r="AC105" s="190">
        <f t="shared" si="232"/>
        <v>1587.88750691565</v>
      </c>
      <c r="AD105" s="190">
        <f t="shared" si="232"/>
        <v>1899.8360910339752</v>
      </c>
      <c r="AE105" s="190">
        <f t="shared" si="232"/>
        <v>1818.0559213953752</v>
      </c>
      <c r="AF105" s="190">
        <f t="shared" si="232"/>
        <v>2133.8114743410752</v>
      </c>
      <c r="AG105" s="190">
        <f t="shared" si="232"/>
        <v>2125.3694373580502</v>
      </c>
      <c r="AH105" s="190">
        <f t="shared" si="232"/>
        <v>2437.4020097009247</v>
      </c>
      <c r="AI105" s="190">
        <f t="shared" si="232"/>
        <v>1848.9472344587252</v>
      </c>
      <c r="AJ105" s="190">
        <f t="shared" si="232"/>
        <v>1979.0262077577752</v>
      </c>
      <c r="AK105" s="190">
        <f t="shared" si="232"/>
        <v>1830.9248984067751</v>
      </c>
      <c r="AL105" s="190">
        <f t="shared" si="232"/>
        <v>1539.1565304171747</v>
      </c>
      <c r="AM105" s="190">
        <f t="shared" si="232"/>
        <v>730.09181400637499</v>
      </c>
      <c r="AN105" s="190">
        <f t="shared" si="232"/>
        <v>1920.7831219361997</v>
      </c>
      <c r="AO105" s="190">
        <f t="shared" si="232"/>
        <v>1866.8818480501409</v>
      </c>
      <c r="AP105" s="190">
        <f t="shared" si="232"/>
        <v>1898.6338099927584</v>
      </c>
      <c r="AQ105" s="190">
        <v>2293.9940000000001</v>
      </c>
      <c r="AR105" s="190">
        <f t="shared" ref="AR105:AX105" si="233">SUM(AR93:AR104)</f>
        <v>2437.1138474961322</v>
      </c>
      <c r="AS105" s="190">
        <f t="shared" si="233"/>
        <v>2068.3418386571552</v>
      </c>
      <c r="AT105" s="190">
        <f t="shared" si="233"/>
        <v>1778.476471009239</v>
      </c>
      <c r="AU105" s="190">
        <f t="shared" si="233"/>
        <v>2746.9409989391092</v>
      </c>
      <c r="AV105" s="190">
        <f t="shared" si="233"/>
        <v>2478.7740855687784</v>
      </c>
      <c r="AW105" s="190">
        <f t="shared" si="233"/>
        <v>1669.9365666350002</v>
      </c>
      <c r="AX105" s="190">
        <f t="shared" si="233"/>
        <v>2298.2455760256003</v>
      </c>
      <c r="AY105" s="191">
        <f>AY16</f>
        <v>2600</v>
      </c>
      <c r="AZ105" s="191">
        <f t="shared" ref="AZ105:BC105" si="234">AZ16</f>
        <v>2650</v>
      </c>
      <c r="BA105" s="191">
        <f t="shared" si="234"/>
        <v>2350</v>
      </c>
      <c r="BB105" s="191">
        <f t="shared" si="234"/>
        <v>2100</v>
      </c>
      <c r="BC105" s="191">
        <f t="shared" si="234"/>
        <v>2100</v>
      </c>
      <c r="BD105" s="191">
        <f>BD16</f>
        <v>2100</v>
      </c>
      <c r="BE105" s="191">
        <f>BE16</f>
        <v>2100</v>
      </c>
      <c r="BF105" s="191">
        <f t="shared" ref="BF105:BR105" si="235">BF16</f>
        <v>2400</v>
      </c>
      <c r="BG105" s="191">
        <f t="shared" si="235"/>
        <v>2600</v>
      </c>
      <c r="BH105" s="191">
        <f t="shared" si="235"/>
        <v>2700</v>
      </c>
      <c r="BI105" s="191">
        <f t="shared" si="235"/>
        <v>2800</v>
      </c>
      <c r="BJ105" s="191">
        <f t="shared" si="235"/>
        <v>2900</v>
      </c>
      <c r="BK105" s="191">
        <f t="shared" si="235"/>
        <v>3100</v>
      </c>
      <c r="BL105" s="191">
        <f t="shared" si="235"/>
        <v>3250</v>
      </c>
      <c r="BM105" s="191">
        <f t="shared" si="235"/>
        <v>3500</v>
      </c>
      <c r="BN105" s="191">
        <f t="shared" si="235"/>
        <v>3750</v>
      </c>
      <c r="BO105" s="191">
        <f t="shared" si="235"/>
        <v>3750</v>
      </c>
      <c r="BP105" s="191">
        <f t="shared" si="235"/>
        <v>3750</v>
      </c>
      <c r="BQ105" s="191">
        <f t="shared" si="235"/>
        <v>4000</v>
      </c>
      <c r="BR105" s="191">
        <f t="shared" si="235"/>
        <v>4250</v>
      </c>
      <c r="BS105" s="191"/>
      <c r="BT105" s="191"/>
      <c r="BU105" s="191"/>
    </row>
    <row r="106" spans="1:87">
      <c r="A106" s="183"/>
      <c r="B106" s="183"/>
      <c r="C106" s="183"/>
      <c r="D106" s="183"/>
      <c r="E106" s="183"/>
      <c r="F106" s="183"/>
      <c r="G106" s="183"/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83"/>
      <c r="T106" s="183"/>
      <c r="U106" s="183"/>
      <c r="V106" s="183"/>
      <c r="W106" s="183"/>
      <c r="X106" s="183"/>
      <c r="Y106" s="183"/>
      <c r="Z106" s="183"/>
      <c r="AA106" s="183"/>
      <c r="AB106" s="183"/>
      <c r="AC106" s="183"/>
      <c r="AD106" s="183"/>
      <c r="AE106" s="183"/>
      <c r="AF106" s="183"/>
      <c r="AG106" s="183"/>
      <c r="AH106" s="183"/>
      <c r="AI106" s="195">
        <f t="shared" ref="AI106:AV106" si="236">AVERAGE(AI101:AI103)/AI104</f>
        <v>0.89945828866067656</v>
      </c>
      <c r="AJ106" s="195">
        <f t="shared" si="236"/>
        <v>0.98987430886859185</v>
      </c>
      <c r="AK106" s="195">
        <f t="shared" si="236"/>
        <v>1.0588690269170771</v>
      </c>
      <c r="AL106" s="195">
        <f t="shared" si="236"/>
        <v>1.4059165385922048</v>
      </c>
      <c r="AM106" s="195">
        <f t="shared" si="236"/>
        <v>0.94601977332298604</v>
      </c>
      <c r="AN106" s="195">
        <f t="shared" si="236"/>
        <v>1.0992172297530196</v>
      </c>
      <c r="AO106" s="195">
        <f t="shared" si="236"/>
        <v>1.174309774055541</v>
      </c>
      <c r="AP106" s="195">
        <f t="shared" si="236"/>
        <v>0.96048345277566949</v>
      </c>
      <c r="AQ106" s="195">
        <f t="shared" si="236"/>
        <v>1.4043642497092392</v>
      </c>
      <c r="AR106" s="195">
        <f t="shared" si="236"/>
        <v>1.2384840423866601</v>
      </c>
      <c r="AS106" s="195">
        <f t="shared" si="236"/>
        <v>1.2929631728353428</v>
      </c>
      <c r="AT106" s="195">
        <f t="shared" si="236"/>
        <v>1.1245070396645915</v>
      </c>
      <c r="AU106" s="195">
        <f t="shared" si="236"/>
        <v>2.0532869663967412</v>
      </c>
      <c r="AV106" s="195">
        <f t="shared" si="236"/>
        <v>1.7182557451344498</v>
      </c>
      <c r="AW106" s="195">
        <f>AVERAGE(AW101:AW103)/AW104</f>
        <v>1.5300220296388838</v>
      </c>
      <c r="AX106" s="195">
        <f>AVERAGE(AX101:AX103)/AX104</f>
        <v>1.080823709391503</v>
      </c>
      <c r="AY106" s="195">
        <f>AVERAGE(AY101:AY103)/AY104</f>
        <v>0.89325773425097665</v>
      </c>
      <c r="AZ106" s="183"/>
      <c r="BA106" s="183"/>
      <c r="BB106" s="183"/>
      <c r="BC106" s="183"/>
      <c r="BD106" s="183"/>
      <c r="BE106" s="183"/>
      <c r="BF106" s="183"/>
      <c r="BG106" s="183"/>
      <c r="BH106" s="183"/>
      <c r="BI106" s="183"/>
      <c r="BJ106" s="183"/>
      <c r="BK106" s="183"/>
      <c r="BL106" s="183"/>
      <c r="BM106" s="183"/>
      <c r="BN106" s="183"/>
      <c r="BO106" s="183"/>
      <c r="BP106" s="183"/>
      <c r="BQ106" s="183"/>
      <c r="BR106" s="183"/>
    </row>
    <row r="107" spans="1:87" ht="17.25" thickBot="1">
      <c r="A107" s="167" t="s">
        <v>203</v>
      </c>
      <c r="BT107" s="196" t="s">
        <v>204</v>
      </c>
      <c r="CA107" t="s">
        <v>205</v>
      </c>
    </row>
    <row r="108" spans="1:87" ht="17.25" thickBot="1">
      <c r="A108" s="186"/>
      <c r="B108" s="187" t="s">
        <v>78</v>
      </c>
      <c r="C108" s="187" t="s">
        <v>79</v>
      </c>
      <c r="D108" s="187" t="s">
        <v>80</v>
      </c>
      <c r="E108" s="187" t="s">
        <v>81</v>
      </c>
      <c r="F108" s="187" t="s">
        <v>82</v>
      </c>
      <c r="G108" s="187" t="s">
        <v>83</v>
      </c>
      <c r="H108" s="187" t="s">
        <v>84</v>
      </c>
      <c r="I108" s="187" t="s">
        <v>85</v>
      </c>
      <c r="J108" s="187" t="s">
        <v>86</v>
      </c>
      <c r="K108" s="187" t="s">
        <v>87</v>
      </c>
      <c r="L108" s="187" t="s">
        <v>88</v>
      </c>
      <c r="M108" s="187" t="s">
        <v>89</v>
      </c>
      <c r="N108" s="187" t="s">
        <v>90</v>
      </c>
      <c r="O108" s="187" t="s">
        <v>91</v>
      </c>
      <c r="P108" s="187" t="s">
        <v>92</v>
      </c>
      <c r="Q108" s="187" t="s">
        <v>93</v>
      </c>
      <c r="R108" s="187" t="s">
        <v>94</v>
      </c>
      <c r="S108" s="187" t="s">
        <v>95</v>
      </c>
      <c r="T108" s="187" t="s">
        <v>96</v>
      </c>
      <c r="U108" s="187" t="s">
        <v>97</v>
      </c>
      <c r="V108" s="187" t="s">
        <v>98</v>
      </c>
      <c r="W108" s="187" t="s">
        <v>99</v>
      </c>
      <c r="X108" s="187" t="s">
        <v>100</v>
      </c>
      <c r="Y108" s="187" t="s">
        <v>101</v>
      </c>
      <c r="Z108" s="187" t="s">
        <v>102</v>
      </c>
      <c r="AA108" s="187" t="s">
        <v>103</v>
      </c>
      <c r="AB108" s="187" t="s">
        <v>104</v>
      </c>
      <c r="AC108" s="187" t="s">
        <v>105</v>
      </c>
      <c r="AD108" s="187" t="s">
        <v>106</v>
      </c>
      <c r="AE108" s="187" t="s">
        <v>107</v>
      </c>
      <c r="AF108" s="187" t="s">
        <v>108</v>
      </c>
      <c r="AG108" s="187" t="s">
        <v>109</v>
      </c>
      <c r="AH108" s="187" t="s">
        <v>110</v>
      </c>
      <c r="AI108" s="187" t="s">
        <v>111</v>
      </c>
      <c r="AJ108" s="187" t="s">
        <v>112</v>
      </c>
      <c r="AK108" s="187" t="s">
        <v>113</v>
      </c>
      <c r="AL108" s="187" t="s">
        <v>114</v>
      </c>
      <c r="AM108" s="187" t="s">
        <v>115</v>
      </c>
      <c r="AN108" s="187" t="s">
        <v>116</v>
      </c>
      <c r="AO108" s="187" t="s">
        <v>117</v>
      </c>
      <c r="AP108" s="187" t="s">
        <v>118</v>
      </c>
      <c r="AQ108" s="187" t="s">
        <v>119</v>
      </c>
      <c r="AR108" s="187" t="s">
        <v>120</v>
      </c>
      <c r="AS108" s="187" t="s">
        <v>121</v>
      </c>
      <c r="AT108" s="188" t="s">
        <v>10</v>
      </c>
      <c r="AU108" s="188" t="s">
        <v>11</v>
      </c>
      <c r="AV108" s="188" t="str">
        <f>AV2</f>
        <v>21/22</v>
      </c>
      <c r="AW108" s="188" t="str">
        <f>AW2</f>
        <v>22/23</v>
      </c>
      <c r="AX108" s="188" t="str">
        <f>AX2</f>
        <v>23/24</v>
      </c>
      <c r="AY108" s="188" t="str">
        <f t="shared" ref="AY108:BC108" si="237">AY2</f>
        <v>24/25</v>
      </c>
      <c r="AZ108" s="188" t="str">
        <f t="shared" si="237"/>
        <v>25/26</v>
      </c>
      <c r="BA108" s="188" t="str">
        <f t="shared" si="237"/>
        <v>26/27</v>
      </c>
      <c r="BB108" s="188" t="str">
        <f t="shared" si="237"/>
        <v>27/28</v>
      </c>
      <c r="BC108" s="188" t="str">
        <f t="shared" si="237"/>
        <v>28/29</v>
      </c>
      <c r="BD108" s="188" t="str">
        <f>BD2</f>
        <v>29/30</v>
      </c>
      <c r="BE108" s="188" t="str">
        <f>BE2</f>
        <v>30/31</v>
      </c>
      <c r="BF108" s="188" t="str">
        <f t="shared" ref="BF108:BR108" si="238">BF2</f>
        <v>31/32</v>
      </c>
      <c r="BG108" s="188" t="str">
        <f t="shared" si="238"/>
        <v>32/33</v>
      </c>
      <c r="BH108" s="188" t="str">
        <f t="shared" si="238"/>
        <v>33/34</v>
      </c>
      <c r="BI108" s="188" t="str">
        <f t="shared" si="238"/>
        <v>34/35</v>
      </c>
      <c r="BJ108" s="188" t="str">
        <f t="shared" si="238"/>
        <v>35/36</v>
      </c>
      <c r="BK108" s="188" t="str">
        <f t="shared" si="238"/>
        <v>36/37</v>
      </c>
      <c r="BL108" s="188" t="str">
        <f t="shared" si="238"/>
        <v>37/38</v>
      </c>
      <c r="BM108" s="188" t="str">
        <f t="shared" si="238"/>
        <v>38/39</v>
      </c>
      <c r="BN108" s="188" t="str">
        <f t="shared" si="238"/>
        <v>39/40</v>
      </c>
      <c r="BO108" s="188" t="str">
        <f t="shared" si="238"/>
        <v>40/41</v>
      </c>
      <c r="BP108" s="188" t="str">
        <f t="shared" si="238"/>
        <v>41/42</v>
      </c>
      <c r="BQ108" s="188" t="str">
        <f t="shared" si="238"/>
        <v>42/43</v>
      </c>
      <c r="BR108" s="188" t="str">
        <f t="shared" si="238"/>
        <v>43/44</v>
      </c>
      <c r="BS108" s="169"/>
      <c r="BT108" s="169"/>
      <c r="BU108" s="169"/>
      <c r="CB108" s="70" t="str">
        <f>AT108</f>
        <v>19/20</v>
      </c>
      <c r="CC108" s="70" t="str">
        <f>AU108</f>
        <v>20/21</v>
      </c>
      <c r="CD108" s="70" t="str">
        <f>AV108</f>
        <v>21/22</v>
      </c>
      <c r="CE108" s="70" t="str">
        <f>AW108</f>
        <v>22/23</v>
      </c>
    </row>
    <row r="109" spans="1:87">
      <c r="A109" t="s">
        <v>206</v>
      </c>
      <c r="B109" s="190">
        <f t="shared" ref="B109:S109" si="239">B31</f>
        <v>1232.1179999999988</v>
      </c>
      <c r="C109" s="190">
        <f t="shared" si="239"/>
        <v>1421.7539999999997</v>
      </c>
      <c r="D109" s="190">
        <f t="shared" si="239"/>
        <v>1550.9749999999988</v>
      </c>
      <c r="E109" s="190">
        <f t="shared" si="239"/>
        <v>1769.7249999999992</v>
      </c>
      <c r="F109" s="190">
        <f t="shared" si="239"/>
        <v>1984.9089999999997</v>
      </c>
      <c r="G109" s="190">
        <f t="shared" si="239"/>
        <v>1974.8769999999995</v>
      </c>
      <c r="H109" s="190">
        <f t="shared" si="239"/>
        <v>1897.7790000000007</v>
      </c>
      <c r="I109" s="190">
        <f t="shared" si="239"/>
        <v>1916.6210000000015</v>
      </c>
      <c r="J109" s="190">
        <f t="shared" si="239"/>
        <v>2064.1070000000004</v>
      </c>
      <c r="K109" s="190">
        <f t="shared" si="239"/>
        <v>2067.5819999999999</v>
      </c>
      <c r="L109" s="190">
        <f t="shared" si="239"/>
        <v>1938.693</v>
      </c>
      <c r="M109" s="190">
        <f t="shared" si="239"/>
        <v>1347.8129999999996</v>
      </c>
      <c r="N109" s="190">
        <f t="shared" si="239"/>
        <v>1550.8560000000009</v>
      </c>
      <c r="O109" s="190">
        <f t="shared" si="239"/>
        <v>1343.7669999999998</v>
      </c>
      <c r="P109" s="190">
        <f t="shared" si="239"/>
        <v>1486.7210000000011</v>
      </c>
      <c r="Q109" s="190">
        <f t="shared" si="239"/>
        <v>1618.7440000000011</v>
      </c>
      <c r="R109" s="190">
        <f t="shared" si="239"/>
        <v>1672.7395981489751</v>
      </c>
      <c r="S109" s="190">
        <f t="shared" si="239"/>
        <v>1811.9872817173496</v>
      </c>
      <c r="T109" s="190">
        <f>T31</f>
        <v>1706.3512157592497</v>
      </c>
      <c r="U109" s="190">
        <f t="shared" ref="U109:AY109" si="240">U31</f>
        <v>1952.0809402252514</v>
      </c>
      <c r="V109" s="190">
        <f t="shared" si="240"/>
        <v>1784.8320977603487</v>
      </c>
      <c r="W109" s="190">
        <f t="shared" si="240"/>
        <v>1884.1039583774002</v>
      </c>
      <c r="X109" s="190">
        <f t="shared" si="240"/>
        <v>2026.6140770829666</v>
      </c>
      <c r="Y109" s="190">
        <f t="shared" si="240"/>
        <v>2116.930064805666</v>
      </c>
      <c r="Z109" s="190">
        <f t="shared" si="240"/>
        <v>2183.031364922083</v>
      </c>
      <c r="AA109" s="190">
        <f t="shared" si="240"/>
        <v>2125.1629953859697</v>
      </c>
      <c r="AB109" s="190">
        <f t="shared" si="240"/>
        <v>2194.2684627554795</v>
      </c>
      <c r="AC109" s="190">
        <f t="shared" si="240"/>
        <v>1982.5631690589403</v>
      </c>
      <c r="AD109" s="190">
        <f t="shared" si="240"/>
        <v>2160.4829521309302</v>
      </c>
      <c r="AE109" s="190">
        <f t="shared" si="240"/>
        <v>2168.6592896178822</v>
      </c>
      <c r="AF109" s="190">
        <f t="shared" si="240"/>
        <v>2229.9233318438196</v>
      </c>
      <c r="AG109" s="190">
        <f t="shared" si="240"/>
        <v>2159.3603988054356</v>
      </c>
      <c r="AH109" s="190">
        <f t="shared" si="240"/>
        <v>2386.7610017213456</v>
      </c>
      <c r="AI109" s="190">
        <f t="shared" si="240"/>
        <v>1930.0292510800698</v>
      </c>
      <c r="AJ109" s="190">
        <f t="shared" si="240"/>
        <v>1990.0763350510015</v>
      </c>
      <c r="AK109" s="190">
        <f t="shared" si="240"/>
        <v>2047.3278116353742</v>
      </c>
      <c r="AL109" s="190">
        <f t="shared" si="240"/>
        <v>1781.8599286306746</v>
      </c>
      <c r="AM109" s="190">
        <f t="shared" si="240"/>
        <v>2059.6978449372759</v>
      </c>
      <c r="AN109" s="190">
        <f t="shared" si="240"/>
        <v>2313.5202687381243</v>
      </c>
      <c r="AO109" s="190">
        <f t="shared" si="240"/>
        <v>2226.8965108336643</v>
      </c>
      <c r="AP109" s="190">
        <f t="shared" si="240"/>
        <v>2178.4907720991168</v>
      </c>
      <c r="AQ109" s="190">
        <f t="shared" si="240"/>
        <v>2278.8773361418407</v>
      </c>
      <c r="AR109" s="190">
        <f t="shared" si="240"/>
        <v>2255.6613685474085</v>
      </c>
      <c r="AS109" s="190">
        <f t="shared" si="240"/>
        <v>2183.6790880214867</v>
      </c>
      <c r="AT109" s="190">
        <f t="shared" si="240"/>
        <v>2573.2670000000007</v>
      </c>
      <c r="AU109" s="190">
        <f t="shared" si="240"/>
        <v>2653.4029999999998</v>
      </c>
      <c r="AV109" s="190">
        <f t="shared" si="240"/>
        <v>2497.7050000000008</v>
      </c>
      <c r="AW109" s="190">
        <f t="shared" si="240"/>
        <v>2324.1690000000003</v>
      </c>
      <c r="AX109" s="190">
        <f t="shared" si="240"/>
        <v>2483.6992301310993</v>
      </c>
      <c r="AY109" s="190">
        <f t="shared" si="240"/>
        <v>2316.6301420397704</v>
      </c>
      <c r="AZ109" s="191">
        <f t="shared" ref="AZ109:AZ111" si="241">AZ$113*(SUM(AT109:AX109)/SUM(AT$113:AX$113))</f>
        <v>2561.3956433802718</v>
      </c>
      <c r="BA109" s="191">
        <f t="shared" ref="BA109:BA111" si="242">BA$113*(SUM(AU109:AY109)/SUM(AU$113:AY$113))</f>
        <v>2530.3189653754389</v>
      </c>
      <c r="BB109" s="191">
        <f t="shared" ref="BB109:BQ111" si="243">BB$113*(SUM(AV109:AZ109)/SUM(AV$113:AZ$113))</f>
        <v>2513.9321904618764</v>
      </c>
      <c r="BC109" s="191">
        <f t="shared" si="243"/>
        <v>2525.5437196931748</v>
      </c>
      <c r="BD109" s="191">
        <f t="shared" si="243"/>
        <v>2549.5921376781098</v>
      </c>
      <c r="BE109" s="191">
        <f t="shared" si="243"/>
        <v>2565.9051106899738</v>
      </c>
      <c r="BF109" s="191">
        <f t="shared" si="243"/>
        <v>2622.1279391590551</v>
      </c>
      <c r="BG109" s="191">
        <f t="shared" si="243"/>
        <v>2664.9773369534819</v>
      </c>
      <c r="BH109" s="191">
        <f t="shared" si="243"/>
        <v>2683.1912305132596</v>
      </c>
      <c r="BI109" s="191">
        <f t="shared" si="243"/>
        <v>2683.6020210311335</v>
      </c>
      <c r="BJ109" s="191">
        <f t="shared" si="243"/>
        <v>2727.9830629303201</v>
      </c>
      <c r="BK109" s="191">
        <f t="shared" si="243"/>
        <v>2814.5388391319216</v>
      </c>
      <c r="BL109" s="191">
        <f t="shared" si="243"/>
        <v>2902.6090850396586</v>
      </c>
      <c r="BM109" s="191">
        <f t="shared" si="243"/>
        <v>2983.360986936289</v>
      </c>
      <c r="BN109" s="191">
        <f t="shared" si="243"/>
        <v>2984.0577058803724</v>
      </c>
      <c r="BO109" s="191">
        <f t="shared" si="243"/>
        <v>3091.0175668958482</v>
      </c>
      <c r="BP109" s="191">
        <f t="shared" si="243"/>
        <v>3198.0509644789704</v>
      </c>
      <c r="BQ109" s="191">
        <f t="shared" si="243"/>
        <v>3304.7843412727761</v>
      </c>
      <c r="BR109" s="191">
        <f t="shared" ref="BQ109:BR111" si="244">BR$113*(SUM(BL109:BP109)/SUM(BL$113:BP$113))</f>
        <v>3304.7256370335117</v>
      </c>
      <c r="BS109" s="191"/>
      <c r="BT109" s="191" t="s">
        <v>207</v>
      </c>
      <c r="BU109" s="191"/>
      <c r="CA109" t="s">
        <v>183</v>
      </c>
      <c r="CB109">
        <v>2632.3980000000001</v>
      </c>
      <c r="CC109">
        <v>2681.634</v>
      </c>
      <c r="CD109" s="197">
        <v>2553.7370000000001</v>
      </c>
      <c r="CE109">
        <v>2402.0230000000001</v>
      </c>
    </row>
    <row r="110" spans="1:87">
      <c r="A110" t="s">
        <v>208</v>
      </c>
      <c r="B110" s="190">
        <f t="shared" ref="B110:S110" si="245">B43</f>
        <v>1096.1489999999999</v>
      </c>
      <c r="C110" s="190">
        <f t="shared" si="245"/>
        <v>1100.9559999999997</v>
      </c>
      <c r="D110" s="190">
        <f t="shared" si="245"/>
        <v>1107.0790000000004</v>
      </c>
      <c r="E110" s="190">
        <f t="shared" si="245"/>
        <v>1270.2160000000001</v>
      </c>
      <c r="F110" s="190">
        <f t="shared" si="245"/>
        <v>1288.6780000000001</v>
      </c>
      <c r="G110" s="190">
        <f t="shared" si="245"/>
        <v>1080.0029999999997</v>
      </c>
      <c r="H110" s="190">
        <f t="shared" si="245"/>
        <v>1187.0309999999995</v>
      </c>
      <c r="I110" s="190">
        <f t="shared" si="245"/>
        <v>1304.7940000000001</v>
      </c>
      <c r="J110" s="190">
        <f t="shared" si="245"/>
        <v>943.77599999999984</v>
      </c>
      <c r="K110" s="190">
        <f t="shared" si="245"/>
        <v>1082.25</v>
      </c>
      <c r="L110" s="190">
        <f t="shared" si="245"/>
        <v>1225.9880000000003</v>
      </c>
      <c r="M110" s="190">
        <f t="shared" si="245"/>
        <v>1463.1509999999998</v>
      </c>
      <c r="N110" s="190">
        <f t="shared" si="245"/>
        <v>1443.791999999999</v>
      </c>
      <c r="O110" s="190">
        <f t="shared" si="245"/>
        <v>1064.2570000000001</v>
      </c>
      <c r="P110" s="190">
        <f t="shared" si="245"/>
        <v>1275.5639999999999</v>
      </c>
      <c r="Q110" s="190">
        <f t="shared" si="245"/>
        <v>1351.049</v>
      </c>
      <c r="R110" s="190">
        <f t="shared" si="245"/>
        <v>1269.56074501935</v>
      </c>
      <c r="S110" s="190">
        <f t="shared" si="245"/>
        <v>1404.535022917675</v>
      </c>
      <c r="T110" s="190">
        <f>T43</f>
        <v>1243.7999700893752</v>
      </c>
      <c r="U110" s="190">
        <f t="shared" ref="U110:AY110" si="246">U43</f>
        <v>1501.9535106980497</v>
      </c>
      <c r="V110" s="190">
        <f t="shared" si="246"/>
        <v>1345.6340080508255</v>
      </c>
      <c r="W110" s="190">
        <f t="shared" si="246"/>
        <v>1486.6862994493749</v>
      </c>
      <c r="X110" s="190">
        <f t="shared" si="246"/>
        <v>1491.8286755630957</v>
      </c>
      <c r="Y110" s="190">
        <f t="shared" si="246"/>
        <v>1455.8086047558274</v>
      </c>
      <c r="Z110" s="190">
        <f t="shared" si="246"/>
        <v>1521.7426712688423</v>
      </c>
      <c r="AA110" s="190">
        <f t="shared" si="246"/>
        <v>1601.9656698529807</v>
      </c>
      <c r="AB110" s="190">
        <f t="shared" si="246"/>
        <v>1537.6109170275704</v>
      </c>
      <c r="AC110" s="190">
        <f t="shared" si="246"/>
        <v>1554.2988018687995</v>
      </c>
      <c r="AD110" s="190">
        <f t="shared" si="246"/>
        <v>1569.3277890181109</v>
      </c>
      <c r="AE110" s="190">
        <f t="shared" si="246"/>
        <v>1618.9616345302879</v>
      </c>
      <c r="AF110" s="190">
        <f t="shared" si="246"/>
        <v>1639.0278052780409</v>
      </c>
      <c r="AG110" s="190">
        <f t="shared" si="246"/>
        <v>1521.7524654611623</v>
      </c>
      <c r="AH110" s="190">
        <f t="shared" si="246"/>
        <v>1734.1133826492185</v>
      </c>
      <c r="AI110" s="190">
        <f t="shared" si="246"/>
        <v>1572.8896629065448</v>
      </c>
      <c r="AJ110" s="190">
        <f t="shared" si="246"/>
        <v>1341.2406408889735</v>
      </c>
      <c r="AK110" s="190">
        <f t="shared" si="246"/>
        <v>1562.4154278464753</v>
      </c>
      <c r="AL110" s="190">
        <f t="shared" si="246"/>
        <v>1546.1954994441764</v>
      </c>
      <c r="AM110" s="190">
        <f t="shared" si="246"/>
        <v>1087.3116429795741</v>
      </c>
      <c r="AN110" s="190">
        <f t="shared" si="246"/>
        <v>1457.9796920565504</v>
      </c>
      <c r="AO110" s="190">
        <f t="shared" si="246"/>
        <v>1445.9982035896082</v>
      </c>
      <c r="AP110" s="190">
        <f t="shared" si="246"/>
        <v>1437.8443313283562</v>
      </c>
      <c r="AQ110" s="190">
        <f t="shared" si="246"/>
        <v>1523.2301062381489</v>
      </c>
      <c r="AR110" s="190">
        <f t="shared" si="246"/>
        <v>1501.1915273607849</v>
      </c>
      <c r="AS110" s="190">
        <f t="shared" si="246"/>
        <v>1195.4989015678332</v>
      </c>
      <c r="AT110" s="190">
        <f t="shared" si="246"/>
        <v>1325.3199999999997</v>
      </c>
      <c r="AU110" s="190">
        <f t="shared" si="246"/>
        <v>1427.8010000000004</v>
      </c>
      <c r="AV110" s="190">
        <f t="shared" si="246"/>
        <v>1540.451</v>
      </c>
      <c r="AW110" s="190">
        <f t="shared" si="246"/>
        <v>1429.6769066856991</v>
      </c>
      <c r="AX110" s="190">
        <f t="shared" si="246"/>
        <v>1565.5078592333002</v>
      </c>
      <c r="AY110" s="190">
        <f t="shared" si="246"/>
        <v>1606.7034680262975</v>
      </c>
      <c r="AZ110" s="191">
        <f t="shared" si="241"/>
        <v>1489.7085448355203</v>
      </c>
      <c r="BA110" s="191">
        <f t="shared" si="242"/>
        <v>1560.4010770439866</v>
      </c>
      <c r="BB110" s="191">
        <f t="shared" si="243"/>
        <v>1574.7769247601284</v>
      </c>
      <c r="BC110" s="191">
        <f t="shared" si="243"/>
        <v>1581.9513918148932</v>
      </c>
      <c r="BD110" s="191">
        <f t="shared" si="243"/>
        <v>1602.406707974139</v>
      </c>
      <c r="BE110" s="191">
        <f t="shared" si="243"/>
        <v>1610.6277856629983</v>
      </c>
      <c r="BF110" s="191">
        <f t="shared" si="243"/>
        <v>1614.7929607869448</v>
      </c>
      <c r="BG110" s="191">
        <f t="shared" si="243"/>
        <v>1666.0008166504508</v>
      </c>
      <c r="BH110" s="191">
        <f t="shared" si="243"/>
        <v>1676.7567119098119</v>
      </c>
      <c r="BI110" s="191">
        <f t="shared" si="243"/>
        <v>1676.3562397431101</v>
      </c>
      <c r="BJ110" s="191">
        <f t="shared" si="243"/>
        <v>1703.3141332605801</v>
      </c>
      <c r="BK110" s="191">
        <f t="shared" si="243"/>
        <v>1755.2879934636089</v>
      </c>
      <c r="BL110" s="191">
        <f t="shared" si="243"/>
        <v>1808.3924039549001</v>
      </c>
      <c r="BM110" s="191">
        <f t="shared" si="243"/>
        <v>1863.2342626434202</v>
      </c>
      <c r="BN110" s="191">
        <f t="shared" si="243"/>
        <v>1862.3689005038293</v>
      </c>
      <c r="BO110" s="191">
        <f t="shared" si="243"/>
        <v>1928.9347882092368</v>
      </c>
      <c r="BP110" s="191">
        <f t="shared" si="243"/>
        <v>1995.3988965590986</v>
      </c>
      <c r="BQ110" s="191">
        <f t="shared" si="244"/>
        <v>2061.794868773628</v>
      </c>
      <c r="BR110" s="191">
        <f t="shared" si="244"/>
        <v>2061.9423826159286</v>
      </c>
      <c r="BS110" s="191"/>
      <c r="BT110" s="191" t="s">
        <v>209</v>
      </c>
      <c r="BU110" s="191"/>
      <c r="CA110" t="s">
        <v>185</v>
      </c>
      <c r="CB110">
        <v>1317.8320000000001</v>
      </c>
      <c r="CC110">
        <v>1419.83</v>
      </c>
      <c r="CD110">
        <v>1540.451</v>
      </c>
    </row>
    <row r="111" spans="1:87">
      <c r="A111" t="s">
        <v>210</v>
      </c>
      <c r="B111" s="190">
        <f t="shared" ref="B111:S111" si="247">B55</f>
        <v>375.64500000000021</v>
      </c>
      <c r="C111" s="190">
        <f t="shared" si="247"/>
        <v>352.55600000000038</v>
      </c>
      <c r="D111" s="190">
        <f t="shared" si="247"/>
        <v>367.20999999999975</v>
      </c>
      <c r="E111" s="190">
        <f t="shared" si="247"/>
        <v>485.71200000000078</v>
      </c>
      <c r="F111" s="190">
        <f t="shared" si="247"/>
        <v>446.17799999999932</v>
      </c>
      <c r="G111" s="190">
        <f t="shared" si="247"/>
        <v>416.10900000000004</v>
      </c>
      <c r="H111" s="190">
        <f t="shared" si="247"/>
        <v>420.99100000000027</v>
      </c>
      <c r="I111" s="190">
        <f t="shared" si="247"/>
        <v>571.07500000000005</v>
      </c>
      <c r="J111" s="190">
        <f t="shared" si="247"/>
        <v>340.72200000000032</v>
      </c>
      <c r="K111" s="190">
        <f t="shared" si="247"/>
        <v>361.74100000000021</v>
      </c>
      <c r="L111" s="190">
        <f t="shared" si="247"/>
        <v>450.52199999999942</v>
      </c>
      <c r="M111" s="190">
        <f t="shared" si="247"/>
        <v>1087.6919999999998</v>
      </c>
      <c r="N111" s="190">
        <f t="shared" si="247"/>
        <v>951.23100000000068</v>
      </c>
      <c r="O111" s="190">
        <f t="shared" si="247"/>
        <v>841.28900000000021</v>
      </c>
      <c r="P111" s="190">
        <f t="shared" si="247"/>
        <v>993.06299999999987</v>
      </c>
      <c r="Q111" s="190">
        <f t="shared" si="247"/>
        <v>960.02799999999979</v>
      </c>
      <c r="R111" s="190">
        <f t="shared" si="247"/>
        <v>1040.3257666815002</v>
      </c>
      <c r="S111" s="190">
        <f t="shared" si="247"/>
        <v>1131.1986598986246</v>
      </c>
      <c r="T111" s="190">
        <f>T55</f>
        <v>949.29403078317523</v>
      </c>
      <c r="U111" s="190">
        <f t="shared" ref="U111:AX111" si="248">U55</f>
        <v>1150.1049922379245</v>
      </c>
      <c r="V111" s="190">
        <f t="shared" si="248"/>
        <v>1043.2779318889998</v>
      </c>
      <c r="W111" s="190">
        <f t="shared" si="248"/>
        <v>1095.1796495434498</v>
      </c>
      <c r="X111" s="190">
        <f t="shared" si="248"/>
        <v>1074.547046287146</v>
      </c>
      <c r="Y111" s="190">
        <f t="shared" si="248"/>
        <v>1089.2751964400186</v>
      </c>
      <c r="Z111" s="190">
        <f t="shared" si="248"/>
        <v>1047.311308523259</v>
      </c>
      <c r="AA111" s="190">
        <f t="shared" si="248"/>
        <v>1144.7232926692079</v>
      </c>
      <c r="AB111" s="190">
        <f t="shared" si="248"/>
        <v>1159.6349917947664</v>
      </c>
      <c r="AC111" s="190">
        <f t="shared" si="248"/>
        <v>1133.6399245749531</v>
      </c>
      <c r="AD111" s="190">
        <f t="shared" si="248"/>
        <v>1159.0022592406472</v>
      </c>
      <c r="AE111" s="190">
        <f t="shared" si="248"/>
        <v>1301.264295743583</v>
      </c>
      <c r="AF111" s="190">
        <f t="shared" si="248"/>
        <v>1279.4913163855124</v>
      </c>
      <c r="AG111" s="190">
        <f t="shared" si="248"/>
        <v>1108.3721297633977</v>
      </c>
      <c r="AH111" s="190">
        <f t="shared" si="248"/>
        <v>1064.3521531001929</v>
      </c>
      <c r="AI111" s="190">
        <f t="shared" si="248"/>
        <v>941.92755722599259</v>
      </c>
      <c r="AJ111" s="190">
        <f t="shared" si="248"/>
        <v>1268.1274902575005</v>
      </c>
      <c r="AK111" s="190">
        <f t="shared" si="248"/>
        <v>709.08790539757479</v>
      </c>
      <c r="AL111" s="190">
        <f t="shared" si="248"/>
        <v>857.40829571740005</v>
      </c>
      <c r="AM111" s="190">
        <f t="shared" si="248"/>
        <v>914.58839265182519</v>
      </c>
      <c r="AN111" s="190">
        <f t="shared" si="248"/>
        <v>846.90871522964949</v>
      </c>
      <c r="AO111" s="190">
        <f t="shared" si="248"/>
        <v>1094.2894338635867</v>
      </c>
      <c r="AP111" s="190">
        <f t="shared" si="248"/>
        <v>914.20168584379689</v>
      </c>
      <c r="AQ111" s="190">
        <f t="shared" si="248"/>
        <v>974.03091314635594</v>
      </c>
      <c r="AR111" s="190">
        <f t="shared" si="248"/>
        <v>954.0361529849697</v>
      </c>
      <c r="AS111" s="190">
        <f t="shared" si="248"/>
        <v>1116.9342743602733</v>
      </c>
      <c r="AT111" s="190">
        <f t="shared" si="248"/>
        <v>992.33100000000013</v>
      </c>
      <c r="AU111" s="190">
        <f t="shared" si="248"/>
        <v>888.94700000000103</v>
      </c>
      <c r="AV111" s="190">
        <f t="shared" si="248"/>
        <v>848.31500000000028</v>
      </c>
      <c r="AW111" s="190">
        <f t="shared" si="248"/>
        <v>999.96284977059986</v>
      </c>
      <c r="AX111" s="190">
        <f t="shared" si="248"/>
        <v>922.17347862750057</v>
      </c>
      <c r="AY111" s="191">
        <f>AY$113*(SUM(AS111:AW111)/SUM(AS$113:AW$113))</f>
        <v>1012.9631389640766</v>
      </c>
      <c r="AZ111" s="191">
        <f t="shared" si="241"/>
        <v>950.74114164144669</v>
      </c>
      <c r="BA111" s="191">
        <f t="shared" si="242"/>
        <v>963.09416215544422</v>
      </c>
      <c r="BB111" s="191">
        <f t="shared" si="243"/>
        <v>976.83337780067961</v>
      </c>
      <c r="BC111" s="191">
        <f t="shared" si="243"/>
        <v>1002.4544249206264</v>
      </c>
      <c r="BD111" s="191">
        <f t="shared" si="243"/>
        <v>991.76679680829864</v>
      </c>
      <c r="BE111" s="191">
        <f t="shared" si="243"/>
        <v>1011.3056826292251</v>
      </c>
      <c r="BF111" s="191">
        <f t="shared" si="243"/>
        <v>1010.0958783149702</v>
      </c>
      <c r="BG111" s="191">
        <f t="shared" si="243"/>
        <v>1038.9610177130828</v>
      </c>
      <c r="BH111" s="191">
        <f t="shared" si="243"/>
        <v>1048.4157936994982</v>
      </c>
      <c r="BI111" s="191">
        <f t="shared" si="243"/>
        <v>1049.2216784986188</v>
      </c>
      <c r="BJ111" s="191">
        <f t="shared" si="243"/>
        <v>1063.3058333112858</v>
      </c>
      <c r="BK111" s="191">
        <f t="shared" si="243"/>
        <v>1098.154849536955</v>
      </c>
      <c r="BL111" s="191">
        <f t="shared" si="243"/>
        <v>1130.0797885312502</v>
      </c>
      <c r="BM111" s="191">
        <f t="shared" si="243"/>
        <v>1164.4086093976794</v>
      </c>
      <c r="BN111" s="191">
        <f t="shared" si="243"/>
        <v>1164.3285680568906</v>
      </c>
      <c r="BO111" s="191">
        <f t="shared" si="243"/>
        <v>1205.8153475755128</v>
      </c>
      <c r="BP111" s="191">
        <f t="shared" si="243"/>
        <v>1247.1030285874397</v>
      </c>
      <c r="BQ111" s="191">
        <f t="shared" si="244"/>
        <v>1288.9350797694583</v>
      </c>
      <c r="BR111" s="191">
        <f t="shared" si="244"/>
        <v>1288.7749339424188</v>
      </c>
      <c r="BS111" s="191"/>
      <c r="BT111" s="191" t="s">
        <v>211</v>
      </c>
      <c r="BU111" s="191"/>
      <c r="CA111" t="s">
        <v>188</v>
      </c>
      <c r="CB111">
        <v>993.61900000000003</v>
      </c>
      <c r="CC111">
        <v>888.947</v>
      </c>
      <c r="CD111">
        <v>851.053</v>
      </c>
    </row>
    <row r="112" spans="1:87">
      <c r="A112" t="s">
        <v>212</v>
      </c>
      <c r="B112" s="190">
        <f t="shared" ref="B112:S112" si="249">B67</f>
        <v>681.23699999999985</v>
      </c>
      <c r="C112" s="190">
        <f t="shared" si="249"/>
        <v>726.61200000000008</v>
      </c>
      <c r="D112" s="190">
        <f t="shared" si="249"/>
        <v>704.47999999999956</v>
      </c>
      <c r="E112" s="190">
        <f t="shared" si="249"/>
        <v>748.70499999999981</v>
      </c>
      <c r="F112" s="190">
        <f t="shared" si="249"/>
        <v>843.27800000000025</v>
      </c>
      <c r="G112" s="190">
        <f t="shared" si="249"/>
        <v>761.15000000000009</v>
      </c>
      <c r="H112" s="190">
        <f t="shared" si="249"/>
        <v>738.74200000000019</v>
      </c>
      <c r="I112" s="190">
        <f t="shared" si="249"/>
        <v>780.75300000000038</v>
      </c>
      <c r="J112" s="190">
        <f t="shared" si="249"/>
        <v>527.65499999999986</v>
      </c>
      <c r="K112" s="190">
        <f t="shared" si="249"/>
        <v>602.93999999999983</v>
      </c>
      <c r="L112" s="190">
        <f t="shared" si="249"/>
        <v>498.99400000000071</v>
      </c>
      <c r="M112" s="190">
        <f t="shared" si="249"/>
        <v>760.81199999999967</v>
      </c>
      <c r="N112" s="190">
        <f t="shared" si="249"/>
        <v>843.36799999999982</v>
      </c>
      <c r="O112" s="190">
        <f t="shared" si="249"/>
        <v>684.5930000000003</v>
      </c>
      <c r="P112" s="190">
        <f t="shared" si="249"/>
        <v>627.1350000000001</v>
      </c>
      <c r="Q112" s="190">
        <f t="shared" si="249"/>
        <v>679.09000000000015</v>
      </c>
      <c r="R112" s="190">
        <f t="shared" si="249"/>
        <v>816.01432248542517</v>
      </c>
      <c r="S112" s="190">
        <f t="shared" si="249"/>
        <v>872.13016591564997</v>
      </c>
      <c r="T112" s="190">
        <f>T67</f>
        <v>789.93928042677487</v>
      </c>
      <c r="U112" s="190">
        <f t="shared" ref="U112:AR112" si="250">U67</f>
        <v>845.93542532277525</v>
      </c>
      <c r="V112" s="190">
        <f t="shared" si="250"/>
        <v>526.28391011662507</v>
      </c>
      <c r="W112" s="190">
        <f t="shared" si="250"/>
        <v>809.42135240409982</v>
      </c>
      <c r="X112" s="190">
        <f t="shared" si="250"/>
        <v>852.31536386598373</v>
      </c>
      <c r="Y112" s="190">
        <f t="shared" si="250"/>
        <v>789.36128634157058</v>
      </c>
      <c r="Z112" s="190">
        <f t="shared" si="250"/>
        <v>887.78802936848251</v>
      </c>
      <c r="AA112" s="190">
        <f t="shared" si="250"/>
        <v>947.04968894924593</v>
      </c>
      <c r="AB112" s="190">
        <f t="shared" si="250"/>
        <v>953.68039221560196</v>
      </c>
      <c r="AC112" s="190">
        <f t="shared" si="250"/>
        <v>874.03342034361299</v>
      </c>
      <c r="AD112" s="190">
        <f t="shared" si="250"/>
        <v>888.80792044400164</v>
      </c>
      <c r="AE112" s="190">
        <f t="shared" si="250"/>
        <v>1042.7646190520613</v>
      </c>
      <c r="AF112" s="190">
        <f t="shared" si="250"/>
        <v>962.86996266755523</v>
      </c>
      <c r="AG112" s="190">
        <f t="shared" si="250"/>
        <v>745.84344716526232</v>
      </c>
      <c r="AH112" s="190">
        <f t="shared" si="250"/>
        <v>667.80224098630561</v>
      </c>
      <c r="AI112" s="190">
        <f t="shared" si="250"/>
        <v>683.27902347949066</v>
      </c>
      <c r="AJ112" s="190">
        <f t="shared" si="250"/>
        <v>496.13154084662438</v>
      </c>
      <c r="AK112" s="190">
        <f t="shared" si="250"/>
        <v>451.28728165017492</v>
      </c>
      <c r="AL112" s="190">
        <f t="shared" si="250"/>
        <v>326.60590102917513</v>
      </c>
      <c r="AM112" s="190">
        <f t="shared" si="250"/>
        <v>246.90296221825042</v>
      </c>
      <c r="AN112" s="190">
        <f t="shared" si="250"/>
        <v>385.76796847564992</v>
      </c>
      <c r="AO112" s="190">
        <f t="shared" si="250"/>
        <v>520.25234876842546</v>
      </c>
      <c r="AP112" s="190">
        <f t="shared" si="250"/>
        <v>588.0569128833713</v>
      </c>
      <c r="AQ112" s="190">
        <f t="shared" si="250"/>
        <v>685.29727474057745</v>
      </c>
      <c r="AR112" s="190">
        <f t="shared" si="250"/>
        <v>603.06496817070433</v>
      </c>
      <c r="AS112" s="190">
        <f t="shared" ref="AS112:AX112" si="251">AS113-SUM(AS109:AS111)</f>
        <v>910.33697159325129</v>
      </c>
      <c r="AT112" s="190">
        <f>AT113-SUM(AT109:AT111)</f>
        <v>956.24552899076207</v>
      </c>
      <c r="AU112" s="190">
        <f>AU113-SUM(AU109:AU111)</f>
        <v>616.6350010608885</v>
      </c>
      <c r="AV112" s="190">
        <f t="shared" ref="AV112" si="252">AV113-SUM(AV109:AV111)</f>
        <v>776.94991443122217</v>
      </c>
      <c r="AW112" s="190">
        <f t="shared" si="251"/>
        <v>731.5116769087017</v>
      </c>
      <c r="AX112" s="190">
        <f t="shared" si="251"/>
        <v>823.8212559825015</v>
      </c>
      <c r="AY112" s="191">
        <f t="shared" ref="AY112:BR112" si="253">AY113-SUM(AY109:AY111)</f>
        <v>913.70325096985562</v>
      </c>
      <c r="AZ112" s="191">
        <f t="shared" si="253"/>
        <v>798.15467014276055</v>
      </c>
      <c r="BA112" s="191">
        <f t="shared" si="253"/>
        <v>796.18579542513089</v>
      </c>
      <c r="BB112" s="191">
        <f t="shared" si="253"/>
        <v>834.45750697731546</v>
      </c>
      <c r="BC112" s="191">
        <f t="shared" si="253"/>
        <v>840.05046357130595</v>
      </c>
      <c r="BD112" s="191">
        <f t="shared" si="253"/>
        <v>856.2343575394525</v>
      </c>
      <c r="BE112" s="191">
        <f t="shared" si="253"/>
        <v>862.16142101780315</v>
      </c>
      <c r="BF112" s="191">
        <f t="shared" si="253"/>
        <v>852.98322173903034</v>
      </c>
      <c r="BG112" s="191">
        <f t="shared" si="253"/>
        <v>880.06082868298472</v>
      </c>
      <c r="BH112" s="191">
        <f t="shared" si="253"/>
        <v>891.63626387743079</v>
      </c>
      <c r="BI112" s="191">
        <f t="shared" si="253"/>
        <v>890.8200607271383</v>
      </c>
      <c r="BJ112" s="191">
        <f t="shared" si="253"/>
        <v>905.39697049781353</v>
      </c>
      <c r="BK112" s="191">
        <f t="shared" si="253"/>
        <v>932.01831786751427</v>
      </c>
      <c r="BL112" s="191">
        <f t="shared" si="253"/>
        <v>958.91872247419087</v>
      </c>
      <c r="BM112" s="191">
        <f t="shared" si="253"/>
        <v>988.99614102261148</v>
      </c>
      <c r="BN112" s="191">
        <f t="shared" si="253"/>
        <v>989.24482555890791</v>
      </c>
      <c r="BO112" s="191">
        <f t="shared" si="253"/>
        <v>1024.2322973194023</v>
      </c>
      <c r="BP112" s="191">
        <f t="shared" si="253"/>
        <v>1059.4471103744918</v>
      </c>
      <c r="BQ112" s="191">
        <f t="shared" si="253"/>
        <v>1094.4857101841371</v>
      </c>
      <c r="BR112" s="191">
        <f t="shared" si="253"/>
        <v>1094.5570464081411</v>
      </c>
      <c r="BS112" s="191"/>
      <c r="BT112" s="191" t="s">
        <v>213</v>
      </c>
      <c r="BU112" s="191"/>
      <c r="CA112" t="s">
        <v>190</v>
      </c>
      <c r="CB112">
        <v>954.71500000000003</v>
      </c>
      <c r="CC112" s="197">
        <v>616.63499999999999</v>
      </c>
      <c r="CD112" s="197">
        <v>773.13199999999995</v>
      </c>
    </row>
    <row r="113" spans="1:83">
      <c r="A113" t="s">
        <v>192</v>
      </c>
      <c r="B113" s="190">
        <f t="shared" ref="B113:S113" si="254">SUM(B109:B112)</f>
        <v>3385.1489999999994</v>
      </c>
      <c r="C113" s="190">
        <f t="shared" si="254"/>
        <v>3601.8779999999997</v>
      </c>
      <c r="D113" s="190">
        <f t="shared" si="254"/>
        <v>3729.7439999999983</v>
      </c>
      <c r="E113" s="190">
        <f t="shared" si="254"/>
        <v>4274.3580000000002</v>
      </c>
      <c r="F113" s="190">
        <f t="shared" si="254"/>
        <v>4563.0429999999997</v>
      </c>
      <c r="G113" s="190">
        <f t="shared" si="254"/>
        <v>4232.1389999999992</v>
      </c>
      <c r="H113" s="190">
        <f t="shared" si="254"/>
        <v>4244.5430000000015</v>
      </c>
      <c r="I113" s="190">
        <f t="shared" si="254"/>
        <v>4573.2430000000022</v>
      </c>
      <c r="J113" s="190">
        <f t="shared" si="254"/>
        <v>3876.26</v>
      </c>
      <c r="K113" s="190">
        <f t="shared" si="254"/>
        <v>4114.5129999999999</v>
      </c>
      <c r="L113" s="190">
        <f t="shared" si="254"/>
        <v>4114.197000000001</v>
      </c>
      <c r="M113" s="190">
        <f t="shared" si="254"/>
        <v>4659.4679999999989</v>
      </c>
      <c r="N113" s="190">
        <f t="shared" si="254"/>
        <v>4789.2470000000003</v>
      </c>
      <c r="O113" s="190">
        <f t="shared" si="254"/>
        <v>3933.9060000000004</v>
      </c>
      <c r="P113" s="190">
        <f t="shared" si="254"/>
        <v>4382.4830000000011</v>
      </c>
      <c r="Q113" s="190">
        <f t="shared" si="254"/>
        <v>4608.911000000001</v>
      </c>
      <c r="R113" s="190">
        <f t="shared" si="254"/>
        <v>4798.6404323352508</v>
      </c>
      <c r="S113" s="190">
        <f t="shared" si="254"/>
        <v>5219.8511304492995</v>
      </c>
      <c r="T113" s="190">
        <f>SUM(T109:T112)</f>
        <v>4689.3844970585742</v>
      </c>
      <c r="U113" s="190">
        <f t="shared" ref="U113:AR113" si="255">SUM(U109:U112)</f>
        <v>5450.074868484</v>
      </c>
      <c r="V113" s="190">
        <f t="shared" si="255"/>
        <v>4700.0279478167995</v>
      </c>
      <c r="W113" s="190">
        <f t="shared" si="255"/>
        <v>5275.3912597743247</v>
      </c>
      <c r="X113" s="190">
        <f t="shared" si="255"/>
        <v>5445.3051627991917</v>
      </c>
      <c r="Y113" s="190">
        <f t="shared" si="255"/>
        <v>5451.3751523430819</v>
      </c>
      <c r="Z113" s="190">
        <f t="shared" si="255"/>
        <v>5639.8733740826665</v>
      </c>
      <c r="AA113" s="190">
        <f t="shared" si="255"/>
        <v>5818.9016468574046</v>
      </c>
      <c r="AB113" s="190">
        <f t="shared" si="255"/>
        <v>5845.1947637934181</v>
      </c>
      <c r="AC113" s="190">
        <f t="shared" si="255"/>
        <v>5544.5353158463067</v>
      </c>
      <c r="AD113" s="190">
        <f t="shared" si="255"/>
        <v>5777.6209208336895</v>
      </c>
      <c r="AE113" s="190">
        <f t="shared" si="255"/>
        <v>6131.6498389438148</v>
      </c>
      <c r="AF113" s="190">
        <f t="shared" si="255"/>
        <v>6111.3124161749283</v>
      </c>
      <c r="AG113" s="190">
        <f t="shared" si="255"/>
        <v>5535.3284411952582</v>
      </c>
      <c r="AH113" s="190">
        <f t="shared" si="255"/>
        <v>5853.0287784570628</v>
      </c>
      <c r="AI113" s="190">
        <f t="shared" si="255"/>
        <v>5128.1254946920981</v>
      </c>
      <c r="AJ113" s="190">
        <f t="shared" si="255"/>
        <v>5095.5760070441002</v>
      </c>
      <c r="AK113" s="190">
        <f t="shared" si="255"/>
        <v>4770.1184265295997</v>
      </c>
      <c r="AL113" s="190">
        <f t="shared" si="255"/>
        <v>4512.0696248214263</v>
      </c>
      <c r="AM113" s="190">
        <f t="shared" si="255"/>
        <v>4308.5008427869261</v>
      </c>
      <c r="AN113" s="190">
        <f t="shared" si="255"/>
        <v>5004.1766444999739</v>
      </c>
      <c r="AO113" s="190">
        <f t="shared" si="255"/>
        <v>5287.4364970552851</v>
      </c>
      <c r="AP113" s="190">
        <f t="shared" si="255"/>
        <v>5118.5937021546406</v>
      </c>
      <c r="AQ113" s="190">
        <f t="shared" si="255"/>
        <v>5461.435630266923</v>
      </c>
      <c r="AR113" s="190">
        <f t="shared" si="255"/>
        <v>5313.9540170638675</v>
      </c>
      <c r="AS113" s="190">
        <f t="shared" ref="AS113:BR113" si="256">AS13</f>
        <v>5406.4492355428447</v>
      </c>
      <c r="AT113" s="190">
        <f t="shared" si="256"/>
        <v>5847.1635289907626</v>
      </c>
      <c r="AU113" s="190">
        <f t="shared" si="256"/>
        <v>5586.7860010608902</v>
      </c>
      <c r="AV113" s="190">
        <f t="shared" si="256"/>
        <v>5663.4209144312235</v>
      </c>
      <c r="AW113" s="71">
        <f t="shared" si="256"/>
        <v>5485.320433365001</v>
      </c>
      <c r="AX113" s="71">
        <f t="shared" si="256"/>
        <v>5795.201823974402</v>
      </c>
      <c r="AY113" s="122">
        <f t="shared" si="256"/>
        <v>5850</v>
      </c>
      <c r="AZ113" s="122">
        <f t="shared" si="256"/>
        <v>5800</v>
      </c>
      <c r="BA113" s="122">
        <f t="shared" si="256"/>
        <v>5850</v>
      </c>
      <c r="BB113" s="122">
        <f t="shared" si="256"/>
        <v>5900</v>
      </c>
      <c r="BC113" s="122">
        <f t="shared" si="256"/>
        <v>5950</v>
      </c>
      <c r="BD113" s="122">
        <f t="shared" si="256"/>
        <v>6000</v>
      </c>
      <c r="BE113" s="122">
        <f t="shared" si="256"/>
        <v>6050</v>
      </c>
      <c r="BF113" s="122">
        <f t="shared" si="256"/>
        <v>6100</v>
      </c>
      <c r="BG113" s="122">
        <f t="shared" si="256"/>
        <v>6250</v>
      </c>
      <c r="BH113" s="122">
        <f t="shared" si="256"/>
        <v>6300</v>
      </c>
      <c r="BI113" s="122">
        <f t="shared" si="256"/>
        <v>6300</v>
      </c>
      <c r="BJ113" s="122">
        <f t="shared" si="256"/>
        <v>6400</v>
      </c>
      <c r="BK113" s="122">
        <f t="shared" si="256"/>
        <v>6600</v>
      </c>
      <c r="BL113" s="122">
        <f t="shared" si="256"/>
        <v>6800</v>
      </c>
      <c r="BM113" s="122">
        <f t="shared" si="256"/>
        <v>7000</v>
      </c>
      <c r="BN113" s="122">
        <f t="shared" si="256"/>
        <v>7000</v>
      </c>
      <c r="BO113" s="122">
        <f t="shared" si="256"/>
        <v>7250</v>
      </c>
      <c r="BP113" s="122">
        <f t="shared" si="256"/>
        <v>7500</v>
      </c>
      <c r="BQ113" s="122">
        <f t="shared" si="256"/>
        <v>7750</v>
      </c>
      <c r="BR113" s="122">
        <f t="shared" si="256"/>
        <v>7750</v>
      </c>
      <c r="BS113" s="122"/>
      <c r="BT113" s="122"/>
      <c r="BU113" s="122"/>
      <c r="CA113" t="s">
        <v>192</v>
      </c>
      <c r="CB113">
        <v>5898.5640000000003</v>
      </c>
      <c r="CC113">
        <v>5607.0460000000003</v>
      </c>
      <c r="CD113">
        <v>5718.3729999999996</v>
      </c>
    </row>
    <row r="114" spans="1:83">
      <c r="CA114" t="s">
        <v>214</v>
      </c>
    </row>
    <row r="115" spans="1:83">
      <c r="A115" s="113" t="s">
        <v>215</v>
      </c>
      <c r="AZ115" s="190">
        <f>AV114-AY115</f>
        <v>0</v>
      </c>
      <c r="BA115">
        <f>AZ115/AV112</f>
        <v>0</v>
      </c>
      <c r="CB115" s="70" t="str">
        <f>CB108</f>
        <v>19/20</v>
      </c>
      <c r="CC115" s="70" t="str">
        <f t="shared" ref="CC115:CE115" si="257">CC108</f>
        <v>20/21</v>
      </c>
      <c r="CD115" s="70" t="str">
        <f t="shared" si="257"/>
        <v>21/22</v>
      </c>
      <c r="CE115" s="70" t="str">
        <f t="shared" si="257"/>
        <v>22/23</v>
      </c>
    </row>
    <row r="116" spans="1:83">
      <c r="A116" t="s">
        <v>206</v>
      </c>
      <c r="B116" s="93">
        <f t="shared" ref="B116:S119" si="258">B109/B$113</f>
        <v>0.363977479277869</v>
      </c>
      <c r="C116" s="93">
        <f t="shared" si="258"/>
        <v>0.39472575139968646</v>
      </c>
      <c r="D116" s="93">
        <f t="shared" si="258"/>
        <v>0.4158395321501957</v>
      </c>
      <c r="E116" s="93">
        <f t="shared" si="258"/>
        <v>0.41403293781194722</v>
      </c>
      <c r="F116" s="93">
        <f t="shared" si="258"/>
        <v>0.43499677736983844</v>
      </c>
      <c r="G116" s="93">
        <f t="shared" si="258"/>
        <v>0.46663802866588261</v>
      </c>
      <c r="H116" s="93">
        <f t="shared" si="258"/>
        <v>0.44711032495135516</v>
      </c>
      <c r="I116" s="93">
        <f t="shared" si="258"/>
        <v>0.41909450252260827</v>
      </c>
      <c r="J116" s="93">
        <f t="shared" si="258"/>
        <v>0.53249962592808542</v>
      </c>
      <c r="K116" s="93">
        <f t="shared" si="258"/>
        <v>0.50250953150470057</v>
      </c>
      <c r="L116" s="93">
        <f t="shared" si="258"/>
        <v>0.47122026485362745</v>
      </c>
      <c r="M116" s="93">
        <f t="shared" si="258"/>
        <v>0.28926328070071516</v>
      </c>
      <c r="N116" s="93">
        <f t="shared" si="258"/>
        <v>0.32382042521507054</v>
      </c>
      <c r="O116" s="93">
        <f t="shared" si="258"/>
        <v>0.3415859453682929</v>
      </c>
      <c r="P116" s="93">
        <f t="shared" si="258"/>
        <v>0.33924170384688335</v>
      </c>
      <c r="Q116" s="93">
        <f t="shared" si="258"/>
        <v>0.35122049438576719</v>
      </c>
      <c r="R116" s="93">
        <f t="shared" si="258"/>
        <v>0.34858615096004164</v>
      </c>
      <c r="S116" s="93">
        <f t="shared" si="258"/>
        <v>0.34713390026534768</v>
      </c>
      <c r="T116" s="93">
        <f>T109/T$113</f>
        <v>0.36387530534754869</v>
      </c>
      <c r="U116" s="93">
        <f t="shared" ref="U116:BR119" si="259">U109/U$113</f>
        <v>0.3581750686607072</v>
      </c>
      <c r="V116" s="93">
        <f t="shared" si="259"/>
        <v>0.37974925204208998</v>
      </c>
      <c r="W116" s="93">
        <f t="shared" si="259"/>
        <v>0.35714961518475125</v>
      </c>
      <c r="X116" s="93">
        <f t="shared" si="259"/>
        <v>0.37217640086146675</v>
      </c>
      <c r="Y116" s="93">
        <f t="shared" si="259"/>
        <v>0.3883295509199689</v>
      </c>
      <c r="Z116" s="93">
        <f t="shared" si="259"/>
        <v>0.38707098903211745</v>
      </c>
      <c r="AA116" s="93">
        <f t="shared" si="259"/>
        <v>0.36521720495717602</v>
      </c>
      <c r="AB116" s="93">
        <f t="shared" si="259"/>
        <v>0.37539698015664441</v>
      </c>
      <c r="AC116" s="93">
        <f t="shared" si="259"/>
        <v>0.357570663026127</v>
      </c>
      <c r="AD116" s="93">
        <f t="shared" si="259"/>
        <v>0.37393989355382984</v>
      </c>
      <c r="AE116" s="93">
        <f t="shared" si="259"/>
        <v>0.35368283358976627</v>
      </c>
      <c r="AF116" s="93">
        <f t="shared" si="259"/>
        <v>0.36488452561218088</v>
      </c>
      <c r="AG116" s="93">
        <f t="shared" si="259"/>
        <v>0.39010519822725448</v>
      </c>
      <c r="AH116" s="93">
        <f t="shared" si="259"/>
        <v>0.40778220850479535</v>
      </c>
      <c r="AI116" s="93">
        <f t="shared" si="259"/>
        <v>0.37636154830410451</v>
      </c>
      <c r="AJ116" s="93">
        <f t="shared" si="259"/>
        <v>0.39054982838052643</v>
      </c>
      <c r="AK116" s="93">
        <f t="shared" si="259"/>
        <v>0.42919852896081345</v>
      </c>
      <c r="AL116" s="93">
        <f t="shared" si="259"/>
        <v>0.39490967045997105</v>
      </c>
      <c r="AM116" s="93">
        <f>AM109/AM$113</f>
        <v>0.47805441384223418</v>
      </c>
      <c r="AN116" s="93">
        <f t="shared" si="259"/>
        <v>0.46231786627294313</v>
      </c>
      <c r="AO116" s="93">
        <f t="shared" si="259"/>
        <v>0.42116751890521664</v>
      </c>
      <c r="AP116" s="93">
        <f t="shared" si="259"/>
        <v>0.42560337836193063</v>
      </c>
      <c r="AQ116" s="93">
        <f t="shared" si="259"/>
        <v>0.41726708697479653</v>
      </c>
      <c r="AR116" s="93">
        <f t="shared" si="259"/>
        <v>0.42447890239624897</v>
      </c>
      <c r="AS116" s="93">
        <f t="shared" si="259"/>
        <v>0.40390263422166955</v>
      </c>
      <c r="AT116" s="93">
        <f t="shared" si="259"/>
        <v>0.44008808497342539</v>
      </c>
      <c r="AU116" s="198">
        <f t="shared" si="259"/>
        <v>0.47494265924918866</v>
      </c>
      <c r="AV116" s="198">
        <f t="shared" si="259"/>
        <v>0.44102408027548928</v>
      </c>
      <c r="AW116" s="198">
        <f t="shared" si="259"/>
        <v>0.4237070610976551</v>
      </c>
      <c r="AX116" s="198">
        <f t="shared" si="259"/>
        <v>0.42857855611795687</v>
      </c>
      <c r="AY116" s="198">
        <f t="shared" si="259"/>
        <v>0.39600515248543083</v>
      </c>
      <c r="AZ116" s="199">
        <f t="shared" si="259"/>
        <v>0.44161993851383996</v>
      </c>
      <c r="BA116" s="199">
        <f t="shared" si="259"/>
        <v>0.43253315647443402</v>
      </c>
      <c r="BB116" s="199">
        <f t="shared" si="259"/>
        <v>0.4260902017731994</v>
      </c>
      <c r="BC116" s="199">
        <f t="shared" si="259"/>
        <v>0.42446112936019742</v>
      </c>
      <c r="BD116" s="199">
        <f t="shared" si="259"/>
        <v>0.42493202294635163</v>
      </c>
      <c r="BE116" s="199">
        <f t="shared" si="259"/>
        <v>0.42411654722148329</v>
      </c>
      <c r="BF116" s="199">
        <f t="shared" si="259"/>
        <v>0.4298570392064025</v>
      </c>
      <c r="BG116" s="199">
        <f t="shared" si="259"/>
        <v>0.42639637391255708</v>
      </c>
      <c r="BH116" s="199">
        <f t="shared" si="259"/>
        <v>0.42590336992273964</v>
      </c>
      <c r="BI116" s="199">
        <f t="shared" si="259"/>
        <v>0.42596857476684657</v>
      </c>
      <c r="BJ116" s="199">
        <f t="shared" si="259"/>
        <v>0.42624735358286253</v>
      </c>
      <c r="BK116" s="199">
        <f t="shared" si="259"/>
        <v>0.42644527865635173</v>
      </c>
      <c r="BL116" s="199">
        <f t="shared" si="259"/>
        <v>0.42685427721171448</v>
      </c>
      <c r="BM116" s="199">
        <f t="shared" si="259"/>
        <v>0.42619442670518415</v>
      </c>
      <c r="BN116" s="199">
        <f t="shared" si="259"/>
        <v>0.42629395798291037</v>
      </c>
      <c r="BO116" s="199">
        <f t="shared" si="259"/>
        <v>0.42634725060632389</v>
      </c>
      <c r="BP116" s="199">
        <f t="shared" si="259"/>
        <v>0.42640679526386271</v>
      </c>
      <c r="BQ116" s="199">
        <f t="shared" si="259"/>
        <v>0.42642378597068081</v>
      </c>
      <c r="BR116" s="199">
        <f t="shared" si="259"/>
        <v>0.42641621123013052</v>
      </c>
      <c r="BS116" s="199"/>
      <c r="BT116" s="199"/>
      <c r="BU116" s="199"/>
      <c r="CA116" t="s">
        <v>183</v>
      </c>
      <c r="CB116" s="190">
        <f>CB109-AT109</f>
        <v>59.130999999999403</v>
      </c>
      <c r="CC116" s="190">
        <f>CC109-AU109</f>
        <v>28.231000000000222</v>
      </c>
      <c r="CD116" s="190">
        <f>CD109-AV109</f>
        <v>56.031999999999243</v>
      </c>
      <c r="CE116" s="190">
        <f>CE109-AW109</f>
        <v>77.853999999999814</v>
      </c>
    </row>
    <row r="117" spans="1:83">
      <c r="A117" t="s">
        <v>208</v>
      </c>
      <c r="B117" s="93">
        <f t="shared" si="258"/>
        <v>0.32381115277348205</v>
      </c>
      <c r="C117" s="93">
        <f t="shared" si="258"/>
        <v>0.30566165761305625</v>
      </c>
      <c r="D117" s="93">
        <f t="shared" si="258"/>
        <v>0.29682439330956789</v>
      </c>
      <c r="E117" s="93">
        <f t="shared" si="258"/>
        <v>0.2971711775195246</v>
      </c>
      <c r="F117" s="93">
        <f t="shared" si="258"/>
        <v>0.28241636118704122</v>
      </c>
      <c r="G117" s="93">
        <f t="shared" si="258"/>
        <v>0.25519081485745149</v>
      </c>
      <c r="H117" s="93">
        <f t="shared" si="258"/>
        <v>0.27966049584136599</v>
      </c>
      <c r="I117" s="93">
        <f t="shared" si="258"/>
        <v>0.28531044600079186</v>
      </c>
      <c r="J117" s="93">
        <f t="shared" si="258"/>
        <v>0.24347592782733868</v>
      </c>
      <c r="K117" s="93">
        <f t="shared" si="258"/>
        <v>0.26303234428959149</v>
      </c>
      <c r="L117" s="93">
        <f t="shared" si="258"/>
        <v>0.29798961984562233</v>
      </c>
      <c r="M117" s="93">
        <f t="shared" si="258"/>
        <v>0.31401675041013272</v>
      </c>
      <c r="N117" s="93">
        <f t="shared" si="258"/>
        <v>0.30146534517847984</v>
      </c>
      <c r="O117" s="93">
        <f t="shared" si="258"/>
        <v>0.27053442558108909</v>
      </c>
      <c r="P117" s="93">
        <f t="shared" si="258"/>
        <v>0.29105965727647992</v>
      </c>
      <c r="Q117" s="93">
        <f t="shared" si="258"/>
        <v>0.29313844420081003</v>
      </c>
      <c r="R117" s="93">
        <f t="shared" si="258"/>
        <v>0.26456675863115675</v>
      </c>
      <c r="S117" s="93">
        <f t="shared" si="258"/>
        <v>0.26907568584178748</v>
      </c>
      <c r="T117" s="93">
        <f>T110/T$113</f>
        <v>0.26523736129326808</v>
      </c>
      <c r="U117" s="93">
        <f t="shared" si="259"/>
        <v>0.27558401433773977</v>
      </c>
      <c r="V117" s="93">
        <f t="shared" si="259"/>
        <v>0.28630340563738205</v>
      </c>
      <c r="W117" s="93">
        <f t="shared" si="259"/>
        <v>0.28181536235721283</v>
      </c>
      <c r="X117" s="93">
        <f t="shared" si="259"/>
        <v>0.27396603697343791</v>
      </c>
      <c r="Y117" s="93">
        <f t="shared" si="259"/>
        <v>0.26705346157108623</v>
      </c>
      <c r="Z117" s="93">
        <f t="shared" si="259"/>
        <v>0.26981858817288712</v>
      </c>
      <c r="AA117" s="93">
        <f t="shared" si="259"/>
        <v>0.27530378876882189</v>
      </c>
      <c r="AB117" s="93">
        <f t="shared" si="259"/>
        <v>0.26305554890179411</v>
      </c>
      <c r="AC117" s="93">
        <f t="shared" si="259"/>
        <v>0.28032985873975885</v>
      </c>
      <c r="AD117" s="93">
        <f t="shared" si="259"/>
        <v>0.27162179909713818</v>
      </c>
      <c r="AE117" s="93">
        <f t="shared" si="259"/>
        <v>0.26403360874389986</v>
      </c>
      <c r="AF117" s="93">
        <f t="shared" si="259"/>
        <v>0.26819571536549081</v>
      </c>
      <c r="AG117" s="93">
        <f t="shared" si="259"/>
        <v>0.2749163814988666</v>
      </c>
      <c r="AH117" s="93">
        <f t="shared" si="259"/>
        <v>0.2962762440246115</v>
      </c>
      <c r="AI117" s="93">
        <f t="shared" si="259"/>
        <v>0.30671824715182483</v>
      </c>
      <c r="AJ117" s="93">
        <f t="shared" si="259"/>
        <v>0.2632166881692764</v>
      </c>
      <c r="AK117" s="93">
        <f t="shared" si="259"/>
        <v>0.32754227214924264</v>
      </c>
      <c r="AL117" s="93">
        <f t="shared" si="259"/>
        <v>0.34267988484450085</v>
      </c>
      <c r="AM117" s="93">
        <f t="shared" si="259"/>
        <v>0.25236426373222048</v>
      </c>
      <c r="AN117" s="93">
        <f t="shared" si="259"/>
        <v>0.2913525631951856</v>
      </c>
      <c r="AO117" s="93">
        <f t="shared" si="259"/>
        <v>0.27347812203416971</v>
      </c>
      <c r="AP117" s="93">
        <f t="shared" si="259"/>
        <v>0.28090612675960286</v>
      </c>
      <c r="AQ117" s="93">
        <f t="shared" si="259"/>
        <v>0.27890653838278456</v>
      </c>
      <c r="AR117" s="93">
        <f t="shared" si="259"/>
        <v>0.28249990920889489</v>
      </c>
      <c r="AS117" s="93">
        <f t="shared" si="259"/>
        <v>0.22112459573437515</v>
      </c>
      <c r="AT117" s="93">
        <f t="shared" si="259"/>
        <v>0.22666032742695563</v>
      </c>
      <c r="AU117" s="198">
        <f t="shared" si="259"/>
        <v>0.25556751229219649</v>
      </c>
      <c r="AV117" s="198">
        <f t="shared" si="259"/>
        <v>0.272000090276657</v>
      </c>
      <c r="AW117" s="198">
        <f t="shared" si="259"/>
        <v>0.26063689880167235</v>
      </c>
      <c r="AX117" s="198">
        <f t="shared" si="259"/>
        <v>0.2701386261919107</v>
      </c>
      <c r="AY117" s="198">
        <f t="shared" si="259"/>
        <v>0.27465016547458077</v>
      </c>
      <c r="AZ117" s="199">
        <f t="shared" si="259"/>
        <v>0.25684630083371041</v>
      </c>
      <c r="BA117" s="199">
        <f t="shared" si="259"/>
        <v>0.26673522684512591</v>
      </c>
      <c r="BB117" s="199">
        <f t="shared" si="259"/>
        <v>0.26691134317968279</v>
      </c>
      <c r="BC117" s="199">
        <f t="shared" si="259"/>
        <v>0.26587418349830139</v>
      </c>
      <c r="BD117" s="199">
        <f t="shared" si="259"/>
        <v>0.26706778466235648</v>
      </c>
      <c r="BE117" s="199">
        <f t="shared" si="259"/>
        <v>0.26621946870462782</v>
      </c>
      <c r="BF117" s="199">
        <f t="shared" si="259"/>
        <v>0.26472015750605654</v>
      </c>
      <c r="BG117" s="199">
        <f t="shared" si="259"/>
        <v>0.26656013066407214</v>
      </c>
      <c r="BH117" s="199">
        <f t="shared" si="259"/>
        <v>0.26615185903330346</v>
      </c>
      <c r="BI117" s="199">
        <f t="shared" si="259"/>
        <v>0.26608829202271589</v>
      </c>
      <c r="BJ117" s="199">
        <f t="shared" si="259"/>
        <v>0.26614283332196564</v>
      </c>
      <c r="BK117" s="199">
        <f t="shared" si="259"/>
        <v>0.26595272628236499</v>
      </c>
      <c r="BL117" s="199">
        <f t="shared" si="259"/>
        <v>0.26594005940513238</v>
      </c>
      <c r="BM117" s="199">
        <f t="shared" si="259"/>
        <v>0.2661763232347743</v>
      </c>
      <c r="BN117" s="199">
        <f t="shared" si="259"/>
        <v>0.26605270007197562</v>
      </c>
      <c r="BO117" s="199">
        <f t="shared" si="259"/>
        <v>0.26605997078748095</v>
      </c>
      <c r="BP117" s="199">
        <f t="shared" si="259"/>
        <v>0.26605318620787982</v>
      </c>
      <c r="BQ117" s="199">
        <f t="shared" si="259"/>
        <v>0.26603804758369393</v>
      </c>
      <c r="BR117" s="199">
        <f t="shared" si="259"/>
        <v>0.26605708162786174</v>
      </c>
      <c r="BS117" s="199"/>
      <c r="BT117" s="199"/>
      <c r="BU117" s="199"/>
      <c r="CA117" t="s">
        <v>185</v>
      </c>
      <c r="CB117" s="190">
        <f t="shared" ref="CB117:CD120" si="260">CB110-AT110</f>
        <v>-7.4879999999996016</v>
      </c>
      <c r="CC117" s="190">
        <f t="shared" si="260"/>
        <v>-7.9710000000004584</v>
      </c>
      <c r="CD117" s="190">
        <f t="shared" si="260"/>
        <v>0</v>
      </c>
      <c r="CE117" s="190"/>
    </row>
    <row r="118" spans="1:83">
      <c r="A118" t="s">
        <v>210</v>
      </c>
      <c r="B118" s="93">
        <f t="shared" si="258"/>
        <v>0.11096852753010289</v>
      </c>
      <c r="C118" s="93">
        <f t="shared" si="258"/>
        <v>9.788116088329489E-2</v>
      </c>
      <c r="D118" s="93">
        <f t="shared" si="258"/>
        <v>9.8454478377068222E-2</v>
      </c>
      <c r="E118" s="93">
        <f t="shared" si="258"/>
        <v>0.11363390712710558</v>
      </c>
      <c r="F118" s="93">
        <f t="shared" si="258"/>
        <v>9.7780801101370149E-2</v>
      </c>
      <c r="G118" s="93">
        <f t="shared" si="258"/>
        <v>9.8321203533248816E-2</v>
      </c>
      <c r="H118" s="93">
        <f t="shared" si="258"/>
        <v>9.9184058213098586E-2</v>
      </c>
      <c r="I118" s="93">
        <f t="shared" si="258"/>
        <v>0.12487309333879695</v>
      </c>
      <c r="J118" s="93">
        <f t="shared" si="258"/>
        <v>8.7899676492289039E-2</v>
      </c>
      <c r="K118" s="93">
        <f t="shared" si="258"/>
        <v>8.7918302846533777E-2</v>
      </c>
      <c r="L118" s="93">
        <f t="shared" si="258"/>
        <v>0.10950423618509257</v>
      </c>
      <c r="M118" s="93">
        <f t="shared" si="258"/>
        <v>0.2334369503127825</v>
      </c>
      <c r="N118" s="93">
        <f t="shared" si="258"/>
        <v>0.19861807085748565</v>
      </c>
      <c r="O118" s="93">
        <f t="shared" si="258"/>
        <v>0.21385589792943707</v>
      </c>
      <c r="P118" s="93">
        <f t="shared" si="258"/>
        <v>0.22659825491621979</v>
      </c>
      <c r="Q118" s="93">
        <f t="shared" si="258"/>
        <v>0.20829822923462823</v>
      </c>
      <c r="R118" s="93">
        <f t="shared" si="258"/>
        <v>0.21679594071507194</v>
      </c>
      <c r="S118" s="93">
        <f t="shared" si="258"/>
        <v>0.21671090451218605</v>
      </c>
      <c r="T118" s="93">
        <f>T111/T$113</f>
        <v>0.20243467588947373</v>
      </c>
      <c r="U118" s="93">
        <f t="shared" si="259"/>
        <v>0.21102554001388227</v>
      </c>
      <c r="V118" s="93">
        <f t="shared" si="259"/>
        <v>0.22197270813540815</v>
      </c>
      <c r="W118" s="93">
        <f t="shared" si="259"/>
        <v>0.20760159685109317</v>
      </c>
      <c r="X118" s="93">
        <f t="shared" si="259"/>
        <v>0.19733458716476573</v>
      </c>
      <c r="Y118" s="93">
        <f t="shared" si="259"/>
        <v>0.19981659049310374</v>
      </c>
      <c r="Z118" s="93">
        <f t="shared" si="259"/>
        <v>0.18569766359224432</v>
      </c>
      <c r="AA118" s="93">
        <f t="shared" si="259"/>
        <v>0.19672497700445493</v>
      </c>
      <c r="AB118" s="93">
        <f t="shared" si="259"/>
        <v>0.19839116379454663</v>
      </c>
      <c r="AC118" s="93">
        <f t="shared" si="259"/>
        <v>0.20446076361620513</v>
      </c>
      <c r="AD118" s="93">
        <f t="shared" si="259"/>
        <v>0.200601990875062</v>
      </c>
      <c r="AE118" s="93">
        <f t="shared" si="259"/>
        <v>0.21222090789968001</v>
      </c>
      <c r="AF118" s="93">
        <f t="shared" si="259"/>
        <v>0.20936440968048992</v>
      </c>
      <c r="AG118" s="93">
        <f t="shared" si="259"/>
        <v>0.2002360187906147</v>
      </c>
      <c r="AH118" s="93">
        <f t="shared" si="259"/>
        <v>0.18184638985847776</v>
      </c>
      <c r="AI118" s="93">
        <f t="shared" si="259"/>
        <v>0.18367872592060028</v>
      </c>
      <c r="AJ118" s="93">
        <f t="shared" si="259"/>
        <v>0.24886832980303839</v>
      </c>
      <c r="AK118" s="93">
        <f t="shared" si="259"/>
        <v>0.14865205472759235</v>
      </c>
      <c r="AL118" s="93">
        <f t="shared" si="259"/>
        <v>0.19002550204471494</v>
      </c>
      <c r="AM118" s="93">
        <f t="shared" si="259"/>
        <v>0.21227531942647354</v>
      </c>
      <c r="AN118" s="93">
        <f t="shared" si="259"/>
        <v>0.16924037167242606</v>
      </c>
      <c r="AO118" s="93">
        <f t="shared" si="259"/>
        <v>0.20696029814694245</v>
      </c>
      <c r="AP118" s="93">
        <f t="shared" si="259"/>
        <v>0.17860407350928623</v>
      </c>
      <c r="AQ118" s="93">
        <f t="shared" si="259"/>
        <v>0.17834704628730577</v>
      </c>
      <c r="AR118" s="93">
        <f t="shared" si="259"/>
        <v>0.17953413784188252</v>
      </c>
      <c r="AS118" s="93">
        <f t="shared" si="259"/>
        <v>0.20659294588717717</v>
      </c>
      <c r="AT118" s="93">
        <f t="shared" si="259"/>
        <v>0.16971151825666134</v>
      </c>
      <c r="AU118" s="198">
        <f t="shared" si="259"/>
        <v>0.1591159925995369</v>
      </c>
      <c r="AV118" s="198">
        <f t="shared" si="259"/>
        <v>0.14978844285410073</v>
      </c>
      <c r="AW118" s="198">
        <f t="shared" si="259"/>
        <v>0.18229798275561579</v>
      </c>
      <c r="AX118" s="198">
        <f t="shared" si="259"/>
        <v>0.15912706867473092</v>
      </c>
      <c r="AY118" s="199">
        <f t="shared" si="259"/>
        <v>0.17315609213061139</v>
      </c>
      <c r="AZ118" s="199">
        <f t="shared" si="259"/>
        <v>0.1639208864899046</v>
      </c>
      <c r="BA118" s="199">
        <f t="shared" si="259"/>
        <v>0.16463148071033235</v>
      </c>
      <c r="BB118" s="199">
        <f t="shared" si="259"/>
        <v>0.16556497928825079</v>
      </c>
      <c r="BC118" s="199">
        <f t="shared" si="259"/>
        <v>0.16847973528077753</v>
      </c>
      <c r="BD118" s="199">
        <f t="shared" si="259"/>
        <v>0.16529446613471643</v>
      </c>
      <c r="BE118" s="199">
        <f t="shared" si="259"/>
        <v>0.1671579640709463</v>
      </c>
      <c r="BF118" s="199">
        <f t="shared" si="259"/>
        <v>0.16558948824835576</v>
      </c>
      <c r="BG118" s="199">
        <f t="shared" si="259"/>
        <v>0.16623376283409325</v>
      </c>
      <c r="BH118" s="199">
        <f t="shared" si="259"/>
        <v>0.16641520534912668</v>
      </c>
      <c r="BI118" s="199">
        <f t="shared" si="259"/>
        <v>0.16654312357120932</v>
      </c>
      <c r="BJ118" s="199">
        <f t="shared" si="259"/>
        <v>0.16614153645488841</v>
      </c>
      <c r="BK118" s="199">
        <f t="shared" si="259"/>
        <v>0.16638709841469015</v>
      </c>
      <c r="BL118" s="199">
        <f t="shared" si="259"/>
        <v>0.1661882041957721</v>
      </c>
      <c r="BM118" s="199">
        <f t="shared" si="259"/>
        <v>0.16634408705681134</v>
      </c>
      <c r="BN118" s="199">
        <f t="shared" si="259"/>
        <v>0.16633265257955579</v>
      </c>
      <c r="BO118" s="199">
        <f t="shared" si="259"/>
        <v>0.16631935828627761</v>
      </c>
      <c r="BP118" s="199">
        <f t="shared" si="259"/>
        <v>0.16628040381165862</v>
      </c>
      <c r="BQ118" s="199">
        <f t="shared" si="259"/>
        <v>0.16631420384122042</v>
      </c>
      <c r="BR118" s="199">
        <f t="shared" si="259"/>
        <v>0.1662935398635379</v>
      </c>
      <c r="BS118" s="199"/>
      <c r="BT118" s="199"/>
      <c r="BU118" s="199"/>
      <c r="CA118" t="s">
        <v>188</v>
      </c>
      <c r="CB118" s="190">
        <f t="shared" si="260"/>
        <v>1.2879999999998972</v>
      </c>
      <c r="CC118" s="190">
        <f t="shared" si="260"/>
        <v>-1.0231815394945443E-12</v>
      </c>
      <c r="CD118" s="190">
        <f t="shared" si="260"/>
        <v>2.7379999999997153</v>
      </c>
      <c r="CE118" s="190"/>
    </row>
    <row r="119" spans="1:83">
      <c r="A119" t="s">
        <v>212</v>
      </c>
      <c r="B119" s="93">
        <f t="shared" si="258"/>
        <v>0.20124284041854582</v>
      </c>
      <c r="C119" s="93">
        <f t="shared" si="258"/>
        <v>0.20173143010396247</v>
      </c>
      <c r="D119" s="93">
        <f t="shared" si="258"/>
        <v>0.18888159616316827</v>
      </c>
      <c r="E119" s="93">
        <f t="shared" si="258"/>
        <v>0.17516197754142254</v>
      </c>
      <c r="F119" s="93">
        <f t="shared" si="258"/>
        <v>0.18480606034175007</v>
      </c>
      <c r="G119" s="93">
        <f t="shared" si="258"/>
        <v>0.17984995294341707</v>
      </c>
      <c r="H119" s="93">
        <f t="shared" si="258"/>
        <v>0.17404512099418004</v>
      </c>
      <c r="I119" s="93">
        <f t="shared" si="258"/>
        <v>0.17072195813780286</v>
      </c>
      <c r="J119" s="93">
        <f t="shared" si="258"/>
        <v>0.13612476975228696</v>
      </c>
      <c r="K119" s="93">
        <f t="shared" si="258"/>
        <v>0.14653982135917418</v>
      </c>
      <c r="L119" s="93">
        <f t="shared" si="258"/>
        <v>0.12128587911565747</v>
      </c>
      <c r="M119" s="93">
        <f t="shared" si="258"/>
        <v>0.16328301857636962</v>
      </c>
      <c r="N119" s="93">
        <f t="shared" si="258"/>
        <v>0.17609615874896403</v>
      </c>
      <c r="O119" s="93">
        <f t="shared" si="258"/>
        <v>0.17402373112118089</v>
      </c>
      <c r="P119" s="93">
        <f t="shared" si="258"/>
        <v>0.14310038396041694</v>
      </c>
      <c r="Q119" s="93">
        <f t="shared" si="258"/>
        <v>0.14734283217879451</v>
      </c>
      <c r="R119" s="93">
        <f t="shared" si="258"/>
        <v>0.17005114969372961</v>
      </c>
      <c r="S119" s="93">
        <f t="shared" si="258"/>
        <v>0.1670795093806787</v>
      </c>
      <c r="T119" s="93">
        <f>T112/T$113</f>
        <v>0.16845265746970969</v>
      </c>
      <c r="U119" s="93">
        <f t="shared" si="259"/>
        <v>0.15521537698767096</v>
      </c>
      <c r="V119" s="93">
        <f t="shared" si="259"/>
        <v>0.11197463418511971</v>
      </c>
      <c r="W119" s="93">
        <f t="shared" si="259"/>
        <v>0.15343342560694276</v>
      </c>
      <c r="X119" s="93">
        <f t="shared" si="259"/>
        <v>0.15652297500032963</v>
      </c>
      <c r="Y119" s="93">
        <f t="shared" si="259"/>
        <v>0.1448003970158413</v>
      </c>
      <c r="Z119" s="93">
        <f t="shared" si="259"/>
        <v>0.15741275920275116</v>
      </c>
      <c r="AA119" s="93">
        <f t="shared" si="259"/>
        <v>0.16275402926954713</v>
      </c>
      <c r="AB119" s="93">
        <f t="shared" si="259"/>
        <v>0.16315630714701487</v>
      </c>
      <c r="AC119" s="93">
        <f t="shared" si="259"/>
        <v>0.15763871461790885</v>
      </c>
      <c r="AD119" s="93">
        <f t="shared" si="259"/>
        <v>0.15383631647397003</v>
      </c>
      <c r="AE119" s="93">
        <f t="shared" si="259"/>
        <v>0.17006264976665383</v>
      </c>
      <c r="AF119" s="93">
        <f t="shared" si="259"/>
        <v>0.15755534934183837</v>
      </c>
      <c r="AG119" s="93">
        <f t="shared" si="259"/>
        <v>0.13474240148326416</v>
      </c>
      <c r="AH119" s="93">
        <f t="shared" si="259"/>
        <v>0.11409515761211536</v>
      </c>
      <c r="AI119" s="93">
        <f t="shared" si="259"/>
        <v>0.13324147862347038</v>
      </c>
      <c r="AJ119" s="93">
        <f t="shared" si="259"/>
        <v>9.7365153647158725E-2</v>
      </c>
      <c r="AK119" s="93">
        <f t="shared" si="259"/>
        <v>9.4607144162351456E-2</v>
      </c>
      <c r="AL119" s="93">
        <f t="shared" si="259"/>
        <v>7.2384942650813189E-2</v>
      </c>
      <c r="AM119" s="93">
        <f t="shared" si="259"/>
        <v>5.7306002999071674E-2</v>
      </c>
      <c r="AN119" s="93">
        <f t="shared" si="259"/>
        <v>7.7089198859445249E-2</v>
      </c>
      <c r="AO119" s="93">
        <f t="shared" si="259"/>
        <v>9.8394060913671103E-2</v>
      </c>
      <c r="AP119" s="93">
        <f t="shared" si="259"/>
        <v>0.11488642136918044</v>
      </c>
      <c r="AQ119" s="93">
        <f t="shared" si="259"/>
        <v>0.12547932835511313</v>
      </c>
      <c r="AR119" s="93">
        <f t="shared" si="259"/>
        <v>0.11348705055297362</v>
      </c>
      <c r="AS119" s="93">
        <f t="shared" si="259"/>
        <v>0.16837982415677805</v>
      </c>
      <c r="AT119" s="93">
        <f t="shared" si="259"/>
        <v>0.16354006934295762</v>
      </c>
      <c r="AU119" s="93">
        <f t="shared" si="259"/>
        <v>0.11037383585907783</v>
      </c>
      <c r="AV119" s="93">
        <f t="shared" si="259"/>
        <v>0.13718738659375296</v>
      </c>
      <c r="AW119" s="198">
        <f t="shared" si="259"/>
        <v>0.13335805734505682</v>
      </c>
      <c r="AX119" s="198">
        <f t="shared" si="259"/>
        <v>0.1421557490154014</v>
      </c>
      <c r="AY119" s="199">
        <f t="shared" si="259"/>
        <v>0.15618858990937703</v>
      </c>
      <c r="AZ119" s="199">
        <f t="shared" si="259"/>
        <v>0.13761287416254492</v>
      </c>
      <c r="BA119" s="199">
        <f t="shared" si="259"/>
        <v>0.13610013597010784</v>
      </c>
      <c r="BB119" s="199">
        <f t="shared" si="259"/>
        <v>0.14143347575886703</v>
      </c>
      <c r="BC119" s="199">
        <f t="shared" si="259"/>
        <v>0.14118495186072369</v>
      </c>
      <c r="BD119" s="199">
        <f t="shared" si="259"/>
        <v>0.1427057262565754</v>
      </c>
      <c r="BE119" s="199">
        <f t="shared" si="259"/>
        <v>0.14250602000294266</v>
      </c>
      <c r="BF119" s="199">
        <f t="shared" si="259"/>
        <v>0.13983331503918531</v>
      </c>
      <c r="BG119" s="199">
        <f t="shared" si="259"/>
        <v>0.14080973258927756</v>
      </c>
      <c r="BH119" s="199">
        <f t="shared" si="259"/>
        <v>0.14152956569483027</v>
      </c>
      <c r="BI119" s="199">
        <f t="shared" si="259"/>
        <v>0.1414000096392283</v>
      </c>
      <c r="BJ119" s="199">
        <f t="shared" si="259"/>
        <v>0.14146827664028336</v>
      </c>
      <c r="BK119" s="199">
        <f t="shared" si="259"/>
        <v>0.14121489664659306</v>
      </c>
      <c r="BL119" s="199">
        <f t="shared" si="259"/>
        <v>0.14101745918738101</v>
      </c>
      <c r="BM119" s="199">
        <f t="shared" si="259"/>
        <v>0.14128516300323021</v>
      </c>
      <c r="BN119" s="199">
        <f t="shared" si="259"/>
        <v>0.14132068936555828</v>
      </c>
      <c r="BO119" s="199">
        <f t="shared" si="259"/>
        <v>0.14127342031991755</v>
      </c>
      <c r="BP119" s="199">
        <f t="shared" si="259"/>
        <v>0.1412596147165989</v>
      </c>
      <c r="BQ119" s="199">
        <f t="shared" si="259"/>
        <v>0.14122396260440478</v>
      </c>
      <c r="BR119" s="199">
        <f t="shared" si="259"/>
        <v>0.14123316727846982</v>
      </c>
      <c r="BS119" s="199"/>
      <c r="BT119" s="199"/>
      <c r="BU119" s="199"/>
      <c r="CA119" t="s">
        <v>190</v>
      </c>
      <c r="CB119" s="190">
        <f t="shared" si="260"/>
        <v>-1.5305289907620363</v>
      </c>
      <c r="CC119" s="190">
        <f t="shared" si="260"/>
        <v>-1.0608885077090235E-6</v>
      </c>
      <c r="CD119" s="190">
        <f t="shared" si="260"/>
        <v>-3.8179144312222206</v>
      </c>
      <c r="CE119" s="190"/>
    </row>
    <row r="120" spans="1:83">
      <c r="A120" t="s">
        <v>192</v>
      </c>
      <c r="B120" s="200">
        <f t="shared" ref="B120:S120" si="261">SUM(B116:B119)</f>
        <v>0.99999999999999978</v>
      </c>
      <c r="C120" s="200">
        <f t="shared" si="261"/>
        <v>1</v>
      </c>
      <c r="D120" s="200">
        <f t="shared" si="261"/>
        <v>1</v>
      </c>
      <c r="E120" s="200">
        <f t="shared" si="261"/>
        <v>1</v>
      </c>
      <c r="F120" s="200">
        <f t="shared" si="261"/>
        <v>0.99999999999999978</v>
      </c>
      <c r="G120" s="200">
        <f t="shared" si="261"/>
        <v>1</v>
      </c>
      <c r="H120" s="200">
        <f t="shared" si="261"/>
        <v>0.99999999999999978</v>
      </c>
      <c r="I120" s="200">
        <f t="shared" si="261"/>
        <v>0.99999999999999989</v>
      </c>
      <c r="J120" s="200">
        <f t="shared" si="261"/>
        <v>1</v>
      </c>
      <c r="K120" s="200">
        <f t="shared" si="261"/>
        <v>1</v>
      </c>
      <c r="L120" s="200">
        <f t="shared" si="261"/>
        <v>0.99999999999999978</v>
      </c>
      <c r="M120" s="200">
        <f t="shared" si="261"/>
        <v>1</v>
      </c>
      <c r="N120" s="200">
        <f t="shared" si="261"/>
        <v>1</v>
      </c>
      <c r="O120" s="200">
        <f t="shared" si="261"/>
        <v>0.99999999999999989</v>
      </c>
      <c r="P120" s="200">
        <f t="shared" si="261"/>
        <v>0.99999999999999989</v>
      </c>
      <c r="Q120" s="200">
        <f t="shared" si="261"/>
        <v>1</v>
      </c>
      <c r="R120" s="200">
        <f t="shared" si="261"/>
        <v>0.99999999999999989</v>
      </c>
      <c r="S120" s="200">
        <f t="shared" si="261"/>
        <v>1</v>
      </c>
      <c r="T120" s="200">
        <f>SUM(T116:T119)</f>
        <v>1.0000000000000002</v>
      </c>
      <c r="U120" s="200">
        <f t="shared" ref="U120:BR120" si="262">SUM(U116:U119)</f>
        <v>1.0000000000000002</v>
      </c>
      <c r="V120" s="200">
        <f t="shared" si="262"/>
        <v>1</v>
      </c>
      <c r="W120" s="200">
        <f t="shared" si="262"/>
        <v>1</v>
      </c>
      <c r="X120" s="200">
        <f t="shared" si="262"/>
        <v>1</v>
      </c>
      <c r="Y120" s="200">
        <f t="shared" si="262"/>
        <v>1.0000000000000002</v>
      </c>
      <c r="Z120" s="200">
        <f t="shared" si="262"/>
        <v>1</v>
      </c>
      <c r="AA120" s="200">
        <f t="shared" si="262"/>
        <v>1</v>
      </c>
      <c r="AB120" s="200">
        <f t="shared" si="262"/>
        <v>1</v>
      </c>
      <c r="AC120" s="200">
        <f t="shared" si="262"/>
        <v>0.99999999999999978</v>
      </c>
      <c r="AD120" s="200">
        <f t="shared" si="262"/>
        <v>1</v>
      </c>
      <c r="AE120" s="200">
        <f t="shared" si="262"/>
        <v>0.99999999999999989</v>
      </c>
      <c r="AF120" s="200">
        <f t="shared" si="262"/>
        <v>0.99999999999999989</v>
      </c>
      <c r="AG120" s="200">
        <f t="shared" si="262"/>
        <v>1</v>
      </c>
      <c r="AH120" s="200">
        <f t="shared" si="262"/>
        <v>1</v>
      </c>
      <c r="AI120" s="200">
        <f t="shared" si="262"/>
        <v>1</v>
      </c>
      <c r="AJ120" s="200">
        <f t="shared" si="262"/>
        <v>0.99999999999999989</v>
      </c>
      <c r="AK120" s="200">
        <f t="shared" si="262"/>
        <v>0.99999999999999989</v>
      </c>
      <c r="AL120" s="200">
        <f t="shared" si="262"/>
        <v>1</v>
      </c>
      <c r="AM120" s="200">
        <f t="shared" si="262"/>
        <v>0.99999999999999989</v>
      </c>
      <c r="AN120" s="200">
        <f t="shared" si="262"/>
        <v>0.99999999999999989</v>
      </c>
      <c r="AO120" s="200">
        <f t="shared" si="262"/>
        <v>1</v>
      </c>
      <c r="AP120" s="200">
        <f t="shared" si="262"/>
        <v>1.0000000000000002</v>
      </c>
      <c r="AQ120" s="200">
        <f t="shared" si="262"/>
        <v>1</v>
      </c>
      <c r="AR120" s="200">
        <f t="shared" si="262"/>
        <v>1</v>
      </c>
      <c r="AS120" s="200">
        <f t="shared" si="262"/>
        <v>0.99999999999999978</v>
      </c>
      <c r="AT120" s="200">
        <f t="shared" si="262"/>
        <v>1</v>
      </c>
      <c r="AU120" s="200">
        <f t="shared" si="262"/>
        <v>0.99999999999999978</v>
      </c>
      <c r="AV120" s="200">
        <f t="shared" si="262"/>
        <v>1</v>
      </c>
      <c r="AW120" s="200">
        <f t="shared" si="262"/>
        <v>1.0000000000000002</v>
      </c>
      <c r="AX120" s="200">
        <f t="shared" si="262"/>
        <v>0.99999999999999989</v>
      </c>
      <c r="AY120" s="201">
        <f t="shared" si="262"/>
        <v>1.0000000000000002</v>
      </c>
      <c r="AZ120" s="201">
        <f t="shared" si="262"/>
        <v>0.99999999999999978</v>
      </c>
      <c r="BA120" s="201">
        <f t="shared" si="262"/>
        <v>1</v>
      </c>
      <c r="BB120" s="201">
        <f t="shared" si="262"/>
        <v>0.99999999999999989</v>
      </c>
      <c r="BC120" s="201">
        <f t="shared" si="262"/>
        <v>1</v>
      </c>
      <c r="BD120" s="201">
        <f t="shared" si="262"/>
        <v>1</v>
      </c>
      <c r="BE120" s="201">
        <f t="shared" si="262"/>
        <v>1</v>
      </c>
      <c r="BF120" s="201">
        <f t="shared" si="262"/>
        <v>1</v>
      </c>
      <c r="BG120" s="201">
        <f t="shared" si="262"/>
        <v>1.0000000000000002</v>
      </c>
      <c r="BH120" s="201">
        <f t="shared" si="262"/>
        <v>1</v>
      </c>
      <c r="BI120" s="201">
        <f t="shared" si="262"/>
        <v>1</v>
      </c>
      <c r="BJ120" s="201">
        <f t="shared" si="262"/>
        <v>0.99999999999999989</v>
      </c>
      <c r="BK120" s="201">
        <f t="shared" si="262"/>
        <v>0.99999999999999989</v>
      </c>
      <c r="BL120" s="201">
        <f t="shared" si="262"/>
        <v>1</v>
      </c>
      <c r="BM120" s="201">
        <f t="shared" si="262"/>
        <v>1</v>
      </c>
      <c r="BN120" s="201">
        <f t="shared" si="262"/>
        <v>1</v>
      </c>
      <c r="BO120" s="201">
        <f t="shared" si="262"/>
        <v>1</v>
      </c>
      <c r="BP120" s="201">
        <f t="shared" si="262"/>
        <v>1</v>
      </c>
      <c r="BQ120" s="201">
        <f t="shared" si="262"/>
        <v>1</v>
      </c>
      <c r="BR120" s="201">
        <f t="shared" si="262"/>
        <v>0.99999999999999989</v>
      </c>
      <c r="BS120" s="201"/>
      <c r="BT120" s="201"/>
      <c r="BU120" s="201"/>
      <c r="CA120" t="s">
        <v>192</v>
      </c>
      <c r="CB120" s="190">
        <f t="shared" si="260"/>
        <v>51.400471009237663</v>
      </c>
      <c r="CC120" s="190">
        <f t="shared" si="260"/>
        <v>20.259998939110119</v>
      </c>
      <c r="CD120" s="190">
        <f t="shared" si="260"/>
        <v>54.952085568776056</v>
      </c>
      <c r="CE120" s="190"/>
    </row>
    <row r="121" spans="1:83">
      <c r="AJ121" s="201">
        <f t="shared" ref="AJ121:AX121" si="263">AJ119-AJ118</f>
        <v>-0.15150317615587966</v>
      </c>
      <c r="AK121" s="201">
        <f t="shared" si="263"/>
        <v>-5.4044910565240897E-2</v>
      </c>
      <c r="AL121" s="201">
        <f t="shared" si="263"/>
        <v>-0.11764055939390175</v>
      </c>
      <c r="AM121" s="201">
        <f t="shared" si="263"/>
        <v>-0.15496931642740186</v>
      </c>
      <c r="AN121" s="201">
        <f t="shared" si="263"/>
        <v>-9.2151172812980811E-2</v>
      </c>
      <c r="AO121" s="201">
        <f t="shared" si="263"/>
        <v>-0.10856623723327134</v>
      </c>
      <c r="AP121" s="201">
        <f t="shared" si="263"/>
        <v>-6.3717652140105788E-2</v>
      </c>
      <c r="AQ121" s="201">
        <f t="shared" si="263"/>
        <v>-5.2867717932192637E-2</v>
      </c>
      <c r="AR121" s="201">
        <f t="shared" si="263"/>
        <v>-6.6047087288908901E-2</v>
      </c>
      <c r="AS121" s="201">
        <f t="shared" si="263"/>
        <v>-3.8213121730399119E-2</v>
      </c>
      <c r="AT121" s="201">
        <f t="shared" si="263"/>
        <v>-6.1714489137037198E-3</v>
      </c>
      <c r="AU121" s="201">
        <f t="shared" si="263"/>
        <v>-4.8742156740459078E-2</v>
      </c>
      <c r="AV121" s="201">
        <f t="shared" si="263"/>
        <v>-1.260105626034777E-2</v>
      </c>
      <c r="AW121" s="201">
        <f>AW119-AW118</f>
        <v>-4.8939925410558971E-2</v>
      </c>
      <c r="AX121" s="201">
        <f t="shared" si="263"/>
        <v>-1.697131965932952E-2</v>
      </c>
      <c r="AY121" s="113"/>
      <c r="AZ121" s="113"/>
      <c r="BA121" s="113"/>
      <c r="BB121" s="113"/>
      <c r="BC121" s="113"/>
      <c r="BD121" s="113"/>
      <c r="BE121" s="113"/>
      <c r="BF121" s="113"/>
      <c r="BG121" s="113"/>
      <c r="BH121" s="113"/>
      <c r="BI121" s="113"/>
      <c r="BJ121" s="113"/>
      <c r="BK121" s="113"/>
      <c r="BL121" s="113"/>
      <c r="BM121" s="113"/>
      <c r="BN121" s="113"/>
      <c r="BO121" s="113"/>
      <c r="BP121" s="113"/>
      <c r="BQ121" s="113"/>
      <c r="BR121" s="113"/>
      <c r="BS121" s="113"/>
      <c r="BT121" s="113"/>
      <c r="BU121" s="113"/>
    </row>
    <row r="122" spans="1:83">
      <c r="A122" s="113" t="s">
        <v>216</v>
      </c>
      <c r="AT122" s="113"/>
      <c r="AU122" s="113"/>
      <c r="AV122" s="113"/>
      <c r="AW122" s="113"/>
      <c r="AX122" s="113"/>
      <c r="AY122" s="113"/>
      <c r="AZ122" s="113"/>
      <c r="BA122" s="113"/>
      <c r="BB122" s="113"/>
      <c r="BC122" s="113"/>
      <c r="BD122" s="113"/>
      <c r="BE122" s="113"/>
      <c r="BF122" s="113"/>
      <c r="BG122" s="113"/>
      <c r="BH122" s="113"/>
      <c r="BI122" s="113"/>
      <c r="BJ122" s="113"/>
      <c r="BK122" s="113"/>
      <c r="BL122" s="113"/>
      <c r="BM122" s="113"/>
      <c r="BN122" s="113"/>
      <c r="BO122" s="113"/>
      <c r="BP122" s="113"/>
      <c r="BQ122" s="113"/>
      <c r="BR122" s="113"/>
      <c r="BS122" s="113"/>
      <c r="BT122" s="113"/>
      <c r="BU122" s="113"/>
    </row>
    <row r="123" spans="1:83">
      <c r="A123" t="s">
        <v>206</v>
      </c>
      <c r="B123" s="93">
        <f>SUM(B$109:B109)/B$113</f>
        <v>0.363977479277869</v>
      </c>
      <c r="C123" s="93">
        <f>SUM(C$109:C109)/C$113</f>
        <v>0.39472575139968646</v>
      </c>
      <c r="D123" s="93">
        <f>SUM(D$109:D109)/D$113</f>
        <v>0.4158395321501957</v>
      </c>
      <c r="E123" s="93">
        <f>SUM(E$109:E109)/E$113</f>
        <v>0.41403293781194722</v>
      </c>
      <c r="F123" s="93">
        <f>SUM(F$109:F109)/F$113</f>
        <v>0.43499677736983844</v>
      </c>
      <c r="G123" s="93">
        <f>SUM(G$109:G109)/G$113</f>
        <v>0.46663802866588261</v>
      </c>
      <c r="H123" s="93">
        <f>SUM(H$109:H109)/H$113</f>
        <v>0.44711032495135516</v>
      </c>
      <c r="I123" s="93">
        <f>SUM(I$109:I109)/I$113</f>
        <v>0.41909450252260827</v>
      </c>
      <c r="J123" s="93">
        <f>SUM(J$109:J109)/J$113</f>
        <v>0.53249962592808542</v>
      </c>
      <c r="K123" s="93">
        <f>SUM(K$109:K109)/K$113</f>
        <v>0.50250953150470057</v>
      </c>
      <c r="L123" s="93">
        <f>SUM(L$109:L109)/L$113</f>
        <v>0.47122026485362745</v>
      </c>
      <c r="M123" s="93">
        <f>SUM(M$109:M109)/M$113</f>
        <v>0.28926328070071516</v>
      </c>
      <c r="N123" s="93">
        <f>SUM(N$109:N109)/N$113</f>
        <v>0.32382042521507054</v>
      </c>
      <c r="O123" s="93">
        <f>SUM(O$109:O109)/O$113</f>
        <v>0.3415859453682929</v>
      </c>
      <c r="P123" s="93">
        <f>SUM(P$109:P109)/P$113</f>
        <v>0.33924170384688335</v>
      </c>
      <c r="Q123" s="93">
        <f>SUM(Q$109:Q109)/Q$113</f>
        <v>0.35122049438576719</v>
      </c>
      <c r="R123" s="93">
        <f>SUM(R$109:R109)/R$113</f>
        <v>0.34858615096004164</v>
      </c>
      <c r="S123" s="93">
        <f>SUM(S$109:S109)/S$113</f>
        <v>0.34713390026534768</v>
      </c>
      <c r="T123" s="93">
        <f>SUM(T$109:T109)/T$113</f>
        <v>0.36387530534754869</v>
      </c>
      <c r="U123" s="93">
        <f>SUM(U$109:U109)/U$113</f>
        <v>0.3581750686607072</v>
      </c>
      <c r="V123" s="93">
        <f>SUM(V$109:V109)/V$113</f>
        <v>0.37974925204208998</v>
      </c>
      <c r="W123" s="93">
        <f>SUM(W$109:W109)/W$113</f>
        <v>0.35714961518475125</v>
      </c>
      <c r="X123" s="93">
        <f>SUM(X$109:X109)/X$113</f>
        <v>0.37217640086146675</v>
      </c>
      <c r="Y123" s="93">
        <f>SUM(Y$109:Y109)/Y$113</f>
        <v>0.3883295509199689</v>
      </c>
      <c r="Z123" s="93">
        <f>SUM(Z$109:Z109)/Z$113</f>
        <v>0.38707098903211745</v>
      </c>
      <c r="AA123" s="93">
        <f>SUM(AA$109:AA109)/AA$113</f>
        <v>0.36521720495717602</v>
      </c>
      <c r="AB123" s="93">
        <f>SUM(AB$109:AB109)/AB$113</f>
        <v>0.37539698015664441</v>
      </c>
      <c r="AC123" s="93">
        <f>SUM(AC$109:AC109)/AC$113</f>
        <v>0.357570663026127</v>
      </c>
      <c r="AD123" s="93">
        <f>SUM(AD$109:AD109)/AD$113</f>
        <v>0.37393989355382984</v>
      </c>
      <c r="AE123" s="93">
        <f>SUM(AE$109:AE109)/AE$113</f>
        <v>0.35368283358976627</v>
      </c>
      <c r="AF123" s="93">
        <f>SUM(AF$109:AF109)/AF$113</f>
        <v>0.36488452561218088</v>
      </c>
      <c r="AG123" s="93">
        <f>SUM(AG$109:AG109)/AG$113</f>
        <v>0.39010519822725448</v>
      </c>
      <c r="AH123" s="93">
        <f>SUM(AH$109:AH109)/AH$113</f>
        <v>0.40778220850479535</v>
      </c>
      <c r="AI123" s="93">
        <f>SUM(AI$109:AI109)/AI$113</f>
        <v>0.37636154830410451</v>
      </c>
      <c r="AJ123" s="93">
        <f>SUM(AJ$109:AJ109)/AJ$113</f>
        <v>0.39054982838052643</v>
      </c>
      <c r="AK123" s="93">
        <f>SUM(AK$109:AK109)/AK$113</f>
        <v>0.42919852896081345</v>
      </c>
      <c r="AL123" s="93">
        <f>SUM(AL$109:AL109)/AL$113</f>
        <v>0.39490967045997105</v>
      </c>
      <c r="AM123" s="93">
        <f>SUM(AM$109:AM109)/AM$113</f>
        <v>0.47805441384223418</v>
      </c>
      <c r="AN123" s="93">
        <f>SUM(AN$109:AN109)/AN$113</f>
        <v>0.46231786627294313</v>
      </c>
      <c r="AO123" s="93">
        <f>SUM(AO$109:AO109)/AO$113</f>
        <v>0.42116751890521664</v>
      </c>
      <c r="AP123" s="93">
        <f>SUM(AP$109:AP109)/AP$113</f>
        <v>0.42560337836193063</v>
      </c>
      <c r="AQ123" s="93">
        <f>SUM(AQ$109:AQ109)/AQ$113</f>
        <v>0.41726708697479653</v>
      </c>
      <c r="AR123" s="93">
        <f>SUM(AR$109:AR109)/AR$113</f>
        <v>0.42447890239624897</v>
      </c>
      <c r="AS123" s="93">
        <f>SUM(AS$109:AS109)/AS$113</f>
        <v>0.40390263422166955</v>
      </c>
      <c r="AT123" s="93">
        <f>SUM(AT$109:AT109)/AT$113</f>
        <v>0.44008808497342539</v>
      </c>
      <c r="AU123" s="93">
        <f>SUM(AU$109:AU109)/AU$113</f>
        <v>0.47494265924918866</v>
      </c>
      <c r="AV123" s="198">
        <f>SUM(AV$109:AV109)/AV$113</f>
        <v>0.44102408027548928</v>
      </c>
      <c r="AW123" s="198">
        <f>SUM(AW$109:AW109)/AW$113</f>
        <v>0.4237070610976551</v>
      </c>
      <c r="AX123" s="198">
        <f>SUM(AX$109:AX109)/AX$113</f>
        <v>0.42857855611795687</v>
      </c>
      <c r="AY123" s="198">
        <f>SUM(AY$109:AY109)/AY$113</f>
        <v>0.39600515248543083</v>
      </c>
      <c r="AZ123" s="199">
        <f>SUM(AZ$109:AZ109)/AZ$113</f>
        <v>0.44161993851383996</v>
      </c>
      <c r="BA123" s="199">
        <f>SUM(BA$109:BA109)/BA$113</f>
        <v>0.43253315647443402</v>
      </c>
      <c r="BB123" s="199">
        <f>SUM(BB$109:BB109)/BB$113</f>
        <v>0.4260902017731994</v>
      </c>
      <c r="BC123" s="199">
        <f>SUM(BC$109:BC109)/BC$113</f>
        <v>0.42446112936019742</v>
      </c>
      <c r="BD123" s="199">
        <f>SUM(BD$109:BD109)/BD$113</f>
        <v>0.42493202294635163</v>
      </c>
      <c r="BE123" s="199">
        <f>SUM(BE$109:BE109)/BE$113</f>
        <v>0.42411654722148329</v>
      </c>
      <c r="BF123" s="199">
        <f>SUM(BF$109:BF109)/BF$113</f>
        <v>0.4298570392064025</v>
      </c>
      <c r="BG123" s="199">
        <f>SUM(BG$109:BG109)/BG$113</f>
        <v>0.42639637391255708</v>
      </c>
      <c r="BH123" s="199">
        <f>SUM(BH$109:BH109)/BH$113</f>
        <v>0.42590336992273964</v>
      </c>
      <c r="BI123" s="199">
        <f>SUM(BI$109:BI109)/BI$113</f>
        <v>0.42596857476684657</v>
      </c>
      <c r="BJ123" s="199">
        <f>SUM(BJ$109:BJ109)/BJ$113</f>
        <v>0.42624735358286253</v>
      </c>
      <c r="BK123" s="199">
        <f>SUM(BK$109:BK109)/BK$113</f>
        <v>0.42644527865635173</v>
      </c>
      <c r="BL123" s="199">
        <f>SUM(BL$109:BL109)/BL$113</f>
        <v>0.42685427721171448</v>
      </c>
      <c r="BM123" s="199">
        <f>SUM(BM$109:BM109)/BM$113</f>
        <v>0.42619442670518415</v>
      </c>
      <c r="BN123" s="199">
        <f>SUM(BN$109:BN109)/BN$113</f>
        <v>0.42629395798291037</v>
      </c>
      <c r="BO123" s="199">
        <f>SUM(BO$109:BO109)/BO$113</f>
        <v>0.42634725060632389</v>
      </c>
      <c r="BP123" s="199">
        <f>SUM(BP$109:BP109)/BP$113</f>
        <v>0.42640679526386271</v>
      </c>
      <c r="BQ123" s="199">
        <f>SUM(BQ$109:BQ109)/BQ$113</f>
        <v>0.42642378597068081</v>
      </c>
      <c r="BR123" s="199">
        <f>SUM(BR$109:BR109)/BR$113</f>
        <v>0.42641621123013052</v>
      </c>
      <c r="BS123" s="199"/>
      <c r="BT123" s="199"/>
      <c r="BU123" s="199"/>
    </row>
    <row r="124" spans="1:83">
      <c r="A124" t="s">
        <v>208</v>
      </c>
      <c r="B124" s="93">
        <f>SUM(B$109:B110)/B$113</f>
        <v>0.6877886320513511</v>
      </c>
      <c r="C124" s="93">
        <f>SUM(C$109:C110)/C$113</f>
        <v>0.70038740901274266</v>
      </c>
      <c r="D124" s="93">
        <f>SUM(D$109:D110)/D$113</f>
        <v>0.71266392545976354</v>
      </c>
      <c r="E124" s="93">
        <f>SUM(E$109:E110)/E$113</f>
        <v>0.71120411533147176</v>
      </c>
      <c r="F124" s="93">
        <f>SUM(F$109:F110)/F$113</f>
        <v>0.7174131385568796</v>
      </c>
      <c r="G124" s="93">
        <f>SUM(G$109:G110)/G$113</f>
        <v>0.7218288435233341</v>
      </c>
      <c r="H124" s="93">
        <f>SUM(H$109:H110)/H$113</f>
        <v>0.72677082079272126</v>
      </c>
      <c r="I124" s="93">
        <f>SUM(I$109:I110)/I$113</f>
        <v>0.70440494852340019</v>
      </c>
      <c r="J124" s="93">
        <f>SUM(J$109:J110)/J$113</f>
        <v>0.77597555375542404</v>
      </c>
      <c r="K124" s="93">
        <f>SUM(K$109:K110)/K$113</f>
        <v>0.765541875794292</v>
      </c>
      <c r="L124" s="93">
        <f>SUM(L$109:L110)/L$113</f>
        <v>0.76920988469924989</v>
      </c>
      <c r="M124" s="93">
        <f>SUM(M$109:M110)/M$113</f>
        <v>0.60328003111084783</v>
      </c>
      <c r="N124" s="93">
        <f>SUM(N$109:N110)/N$113</f>
        <v>0.62528577039355038</v>
      </c>
      <c r="O124" s="93">
        <f>SUM(O$109:O110)/O$113</f>
        <v>0.61212037094938199</v>
      </c>
      <c r="P124" s="93">
        <f>SUM(P$109:P110)/P$113</f>
        <v>0.63030136112336321</v>
      </c>
      <c r="Q124" s="93">
        <f>SUM(Q$109:Q110)/Q$113</f>
        <v>0.64435893858657722</v>
      </c>
      <c r="R124" s="93">
        <f>SUM(R$109:R110)/R$113</f>
        <v>0.61315290959119839</v>
      </c>
      <c r="S124" s="93">
        <f>SUM(S$109:S110)/S$113</f>
        <v>0.61620958610713528</v>
      </c>
      <c r="T124" s="93">
        <f>SUM(T$109:T110)/T$113</f>
        <v>0.62911266664081666</v>
      </c>
      <c r="U124" s="93">
        <f>SUM(U$109:U110)/U$113</f>
        <v>0.63375908299844685</v>
      </c>
      <c r="V124" s="93">
        <f>SUM(V$109:V110)/V$113</f>
        <v>0.66605265767947208</v>
      </c>
      <c r="W124" s="93">
        <f>SUM(W$109:W110)/W$113</f>
        <v>0.63896497754196402</v>
      </c>
      <c r="X124" s="93">
        <f>SUM(X$109:X110)/X$113</f>
        <v>0.64614243783490466</v>
      </c>
      <c r="Y124" s="93">
        <f>SUM(Y$109:Y110)/Y$113</f>
        <v>0.65538301249105502</v>
      </c>
      <c r="Z124" s="93">
        <f>SUM(Z$109:Z110)/Z$113</f>
        <v>0.65688957720500463</v>
      </c>
      <c r="AA124" s="93">
        <f>SUM(AA$109:AA110)/AA$113</f>
        <v>0.64052099372599791</v>
      </c>
      <c r="AB124" s="93">
        <f>SUM(AB$109:AB110)/AB$113</f>
        <v>0.63845252905843852</v>
      </c>
      <c r="AC124" s="93">
        <f>SUM(AC$109:AC110)/AC$113</f>
        <v>0.63790052176588585</v>
      </c>
      <c r="AD124" s="93">
        <f>SUM(AD$109:AD110)/AD$113</f>
        <v>0.64556169265096797</v>
      </c>
      <c r="AE124" s="93">
        <f>SUM(AE$109:AE110)/AE$113</f>
        <v>0.61771644233366618</v>
      </c>
      <c r="AF124" s="93">
        <f>SUM(AF$109:AF110)/AF$113</f>
        <v>0.63308024097767168</v>
      </c>
      <c r="AG124" s="93">
        <f>SUM(AG$109:AG110)/AG$113</f>
        <v>0.66502157972612108</v>
      </c>
      <c r="AH124" s="93">
        <f>SUM(AH$109:AH110)/AH$113</f>
        <v>0.70405845252940691</v>
      </c>
      <c r="AI124" s="93">
        <f>SUM(AI$109:AI110)/AI$113</f>
        <v>0.68307979545592934</v>
      </c>
      <c r="AJ124" s="93">
        <f>SUM(AJ$109:AJ110)/AJ$113</f>
        <v>0.65376651654980289</v>
      </c>
      <c r="AK124" s="93">
        <f>SUM(AK$109:AK110)/AK$113</f>
        <v>0.75674080111005615</v>
      </c>
      <c r="AL124" s="93">
        <f>SUM(AL$109:AL110)/AL$113</f>
        <v>0.7375895553044719</v>
      </c>
      <c r="AM124" s="93">
        <f>SUM(AM$109:AM110)/AM$113</f>
        <v>0.73041867757445467</v>
      </c>
      <c r="AN124" s="93">
        <f>SUM(AN$109:AN110)/AN$113</f>
        <v>0.75367042946812879</v>
      </c>
      <c r="AO124" s="93">
        <f>SUM(AO$109:AO110)/AO$113</f>
        <v>0.69464564093938641</v>
      </c>
      <c r="AP124" s="93">
        <f>SUM(AP$109:AP110)/AP$113</f>
        <v>0.70650950512153343</v>
      </c>
      <c r="AQ124" s="93">
        <f>SUM(AQ$109:AQ110)/AQ$113</f>
        <v>0.69617362535758109</v>
      </c>
      <c r="AR124" s="93">
        <f>SUM(AR$109:AR110)/AR$113</f>
        <v>0.70697881160514386</v>
      </c>
      <c r="AS124" s="93">
        <f>SUM(AS$109:AS110)/AS$113</f>
        <v>0.62502722995604465</v>
      </c>
      <c r="AT124" s="93">
        <f>SUM(AT$109:AT110)/AT$113</f>
        <v>0.66674841240038107</v>
      </c>
      <c r="AU124" s="93">
        <f>SUM(AU$109:AU110)/AU$113</f>
        <v>0.7305101715413852</v>
      </c>
      <c r="AV124" s="93">
        <f>SUM(AV$109:AV110)/AV$113</f>
        <v>0.71302417055214629</v>
      </c>
      <c r="AW124" s="198">
        <f>SUM(AW$109:AW110)/AW$113</f>
        <v>0.68434395989932739</v>
      </c>
      <c r="AX124" s="198">
        <f>SUM(AX$109:AX110)/AX$113</f>
        <v>0.69871718230986757</v>
      </c>
      <c r="AY124" s="198">
        <f>SUM(AY$109:AY110)/AY$113</f>
        <v>0.67065531796001165</v>
      </c>
      <c r="AZ124" s="199">
        <f>SUM(AZ$109:AZ110)/AZ$113</f>
        <v>0.69846623934755037</v>
      </c>
      <c r="BA124" s="199">
        <f>SUM(BA$109:BA110)/BA$113</f>
        <v>0.69926838331955987</v>
      </c>
      <c r="BB124" s="199">
        <f>SUM(BB$109:BB110)/BB$113</f>
        <v>0.69300154495288213</v>
      </c>
      <c r="BC124" s="199">
        <f>SUM(BC$109:BC110)/BC$113</f>
        <v>0.6903353128584987</v>
      </c>
      <c r="BD124" s="199">
        <f>SUM(BD$109:BD110)/BD$113</f>
        <v>0.69199980760870816</v>
      </c>
      <c r="BE124" s="199">
        <f>SUM(BE$109:BE110)/BE$113</f>
        <v>0.69033601592611105</v>
      </c>
      <c r="BF124" s="199">
        <f>SUM(BF$109:BF110)/BF$113</f>
        <v>0.69457719671245899</v>
      </c>
      <c r="BG124" s="199">
        <f>SUM(BG$109:BG110)/BG$113</f>
        <v>0.69295650457662927</v>
      </c>
      <c r="BH124" s="199">
        <f>SUM(BH$109:BH110)/BH$113</f>
        <v>0.6920552289560431</v>
      </c>
      <c r="BI124" s="199">
        <f>SUM(BI$109:BI110)/BI$113</f>
        <v>0.69205686678956246</v>
      </c>
      <c r="BJ124" s="199">
        <f>SUM(BJ$109:BJ110)/BJ$113</f>
        <v>0.69239018690482823</v>
      </c>
      <c r="BK124" s="199">
        <f>SUM(BK$109:BK110)/BK$113</f>
        <v>0.69239800493871673</v>
      </c>
      <c r="BL124" s="199">
        <f>SUM(BL$109:BL110)/BL$113</f>
        <v>0.69279433661684686</v>
      </c>
      <c r="BM124" s="199">
        <f>SUM(BM$109:BM110)/BM$113</f>
        <v>0.6923707499399584</v>
      </c>
      <c r="BN124" s="199">
        <f>SUM(BN$109:BN110)/BN$113</f>
        <v>0.69234665805488593</v>
      </c>
      <c r="BO124" s="199">
        <f>SUM(BO$109:BO110)/BO$113</f>
        <v>0.69240722139380484</v>
      </c>
      <c r="BP124" s="199">
        <f>SUM(BP$109:BP110)/BP$113</f>
        <v>0.69245998147174248</v>
      </c>
      <c r="BQ124" s="199">
        <f>SUM(BQ$109:BQ110)/BQ$113</f>
        <v>0.69246183355437474</v>
      </c>
      <c r="BR124" s="199">
        <f>SUM(BR$109:BR110)/BR$113</f>
        <v>0.6924732928579922</v>
      </c>
      <c r="BS124" s="199"/>
      <c r="BT124" s="199"/>
      <c r="BU124" s="199"/>
    </row>
    <row r="125" spans="1:83">
      <c r="A125" t="s">
        <v>210</v>
      </c>
      <c r="B125" s="93">
        <f>SUM(B$109:B111)/B$113</f>
        <v>0.7987571595814541</v>
      </c>
      <c r="C125" s="93">
        <f>SUM(C$109:C111)/C$113</f>
        <v>0.79826856989603756</v>
      </c>
      <c r="D125" s="93">
        <f>SUM(D$109:D111)/D$113</f>
        <v>0.81111840383683176</v>
      </c>
      <c r="E125" s="93">
        <f>SUM(E$109:E111)/E$113</f>
        <v>0.8248380224585774</v>
      </c>
      <c r="F125" s="93">
        <f>SUM(F$109:F111)/F$113</f>
        <v>0.81519393965824982</v>
      </c>
      <c r="G125" s="93">
        <f>SUM(G$109:G111)/G$113</f>
        <v>0.8201500470565829</v>
      </c>
      <c r="H125" s="93">
        <f>SUM(H$109:H111)/H$113</f>
        <v>0.82595487900581988</v>
      </c>
      <c r="I125" s="93">
        <f>SUM(I$109:I111)/I$113</f>
        <v>0.82927804186219711</v>
      </c>
      <c r="J125" s="93">
        <f>SUM(J$109:J111)/J$113</f>
        <v>0.86387523024771307</v>
      </c>
      <c r="K125" s="93">
        <f>SUM(K$109:K111)/K$113</f>
        <v>0.85346017864082591</v>
      </c>
      <c r="L125" s="93">
        <f>SUM(L$109:L111)/L$113</f>
        <v>0.87871412088434242</v>
      </c>
      <c r="M125" s="93">
        <f>SUM(M$109:M111)/M$113</f>
        <v>0.83671698142363027</v>
      </c>
      <c r="N125" s="93">
        <f>SUM(N$109:N111)/N$113</f>
        <v>0.823903841251036</v>
      </c>
      <c r="O125" s="93">
        <f>SUM(O$109:O111)/O$113</f>
        <v>0.82597626887881914</v>
      </c>
      <c r="P125" s="93">
        <f>SUM(P$109:P111)/P$113</f>
        <v>0.85689961603958298</v>
      </c>
      <c r="Q125" s="93">
        <f>SUM(Q$109:Q111)/Q$113</f>
        <v>0.85265716782120549</v>
      </c>
      <c r="R125" s="93">
        <f>SUM(R$109:R111)/R$113</f>
        <v>0.8299488503062703</v>
      </c>
      <c r="S125" s="93">
        <f>SUM(S$109:S111)/S$113</f>
        <v>0.83292049061932139</v>
      </c>
      <c r="T125" s="93">
        <f>SUM(T$109:T111)/T$113</f>
        <v>0.83154734253029039</v>
      </c>
      <c r="U125" s="93">
        <f>SUM(U$109:U111)/U$113</f>
        <v>0.84478462301232915</v>
      </c>
      <c r="V125" s="93">
        <f>SUM(V$109:V111)/V$113</f>
        <v>0.88802536581488023</v>
      </c>
      <c r="W125" s="93">
        <f>SUM(W$109:W111)/W$113</f>
        <v>0.84656657439305727</v>
      </c>
      <c r="X125" s="93">
        <f>SUM(X$109:X111)/X$113</f>
        <v>0.84347702499967048</v>
      </c>
      <c r="Y125" s="93">
        <f>SUM(Y$109:Y111)/Y$113</f>
        <v>0.85519960298415876</v>
      </c>
      <c r="Z125" s="93">
        <f>SUM(Z$109:Z111)/Z$113</f>
        <v>0.84258724079724889</v>
      </c>
      <c r="AA125" s="93">
        <f>SUM(AA$109:AA111)/AA$113</f>
        <v>0.83724597073045282</v>
      </c>
      <c r="AB125" s="93">
        <f>SUM(AB$109:AB111)/AB$113</f>
        <v>0.8368436928529851</v>
      </c>
      <c r="AC125" s="93">
        <f>SUM(AC$109:AC111)/AC$113</f>
        <v>0.8423612853820911</v>
      </c>
      <c r="AD125" s="93">
        <f>SUM(AD$109:AD111)/AD$113</f>
        <v>0.84616368352602989</v>
      </c>
      <c r="AE125" s="93">
        <f>SUM(AE$109:AE111)/AE$113</f>
        <v>0.82993735023334614</v>
      </c>
      <c r="AF125" s="93">
        <f>SUM(AF$109:AF111)/AF$113</f>
        <v>0.84244465065816165</v>
      </c>
      <c r="AG125" s="93">
        <f>SUM(AG$109:AG111)/AG$113</f>
        <v>0.86525759851673578</v>
      </c>
      <c r="AH125" s="93">
        <f>SUM(AH$109:AH111)/AH$113</f>
        <v>0.88590484238788458</v>
      </c>
      <c r="AI125" s="93">
        <f>SUM(AI$109:AI111)/AI$113</f>
        <v>0.86675852137652976</v>
      </c>
      <c r="AJ125" s="93">
        <f>SUM(AJ$109:AJ111)/AJ$113</f>
        <v>0.9026348463528413</v>
      </c>
      <c r="AK125" s="93">
        <f>SUM(AK$109:AK111)/AK$113</f>
        <v>0.9053928558376485</v>
      </c>
      <c r="AL125" s="93">
        <f>SUM(AL$109:AL111)/AL$113</f>
        <v>0.9276150573491867</v>
      </c>
      <c r="AM125" s="93">
        <f>SUM(AM$109:AM111)/AM$113</f>
        <v>0.94269399700092826</v>
      </c>
      <c r="AN125" s="93">
        <f>SUM(AN$109:AN111)/AN$113</f>
        <v>0.92291080114055479</v>
      </c>
      <c r="AO125" s="93">
        <f>SUM(AO$109:AO111)/AO$113</f>
        <v>0.90160593908632891</v>
      </c>
      <c r="AP125" s="93">
        <f>SUM(AP$109:AP111)/AP$113</f>
        <v>0.88511357863081952</v>
      </c>
      <c r="AQ125" s="93">
        <f>SUM(AQ$109:AQ111)/AQ$113</f>
        <v>0.87452067164488689</v>
      </c>
      <c r="AR125" s="93">
        <f>SUM(AR$109:AR111)/AR$113</f>
        <v>0.8865129494470263</v>
      </c>
      <c r="AS125" s="93">
        <f>SUM(AS$109:AS111)/AS$113</f>
        <v>0.8316201758432219</v>
      </c>
      <c r="AT125" s="93">
        <f>SUM(AT$109:AT111)/AT$113</f>
        <v>0.83645993065704238</v>
      </c>
      <c r="AU125" s="93">
        <f>SUM(AU$109:AU111)/AU$113</f>
        <v>0.88962616414092222</v>
      </c>
      <c r="AV125" s="93">
        <f>SUM(AV$109:AV111)/AV$113</f>
        <v>0.86281261340624704</v>
      </c>
      <c r="AW125" s="198">
        <f>SUM(AW$109:AW111)/AW$113</f>
        <v>0.86664194265494321</v>
      </c>
      <c r="AX125" s="198">
        <f>SUM(AX$109:AX111)/AX$113</f>
        <v>0.8578442509845986</v>
      </c>
      <c r="AY125" s="199">
        <f>SUM(AY$109:AY111)/AY$113</f>
        <v>0.84381141009062299</v>
      </c>
      <c r="AZ125" s="199">
        <f>SUM(AZ$109:AZ111)/AZ$113</f>
        <v>0.86238712583745503</v>
      </c>
      <c r="BA125" s="199">
        <f>SUM(BA$109:BA111)/BA$113</f>
        <v>0.86389986402989216</v>
      </c>
      <c r="BB125" s="199">
        <f>SUM(BB$109:BB111)/BB$113</f>
        <v>0.858566524241133</v>
      </c>
      <c r="BC125" s="199">
        <f>SUM(BC$109:BC111)/BC$113</f>
        <v>0.85881504813927634</v>
      </c>
      <c r="BD125" s="199">
        <f>SUM(BD$109:BD111)/BD$113</f>
        <v>0.8572942737434246</v>
      </c>
      <c r="BE125" s="199">
        <f>SUM(BE$109:BE111)/BE$113</f>
        <v>0.85749397999705734</v>
      </c>
      <c r="BF125" s="199">
        <f>SUM(BF$109:BF111)/BF$113</f>
        <v>0.86016668496081472</v>
      </c>
      <c r="BG125" s="199">
        <f>SUM(BG$109:BG111)/BG$113</f>
        <v>0.85919026741072246</v>
      </c>
      <c r="BH125" s="199">
        <f>SUM(BH$109:BH111)/BH$113</f>
        <v>0.85847043430516967</v>
      </c>
      <c r="BI125" s="199">
        <f>SUM(BI$109:BI111)/BI$113</f>
        <v>0.85859999036077173</v>
      </c>
      <c r="BJ125" s="199">
        <f>SUM(BJ$109:BJ111)/BJ$113</f>
        <v>0.85853172335971661</v>
      </c>
      <c r="BK125" s="199">
        <f>SUM(BK$109:BK111)/BK$113</f>
        <v>0.85878510335340696</v>
      </c>
      <c r="BL125" s="199">
        <f>SUM(BL$109:BL111)/BL$113</f>
        <v>0.85898254081261904</v>
      </c>
      <c r="BM125" s="199">
        <f>SUM(BM$109:BM111)/BM$113</f>
        <v>0.85871483699676976</v>
      </c>
      <c r="BN125" s="199">
        <f>SUM(BN$109:BN111)/BN$113</f>
        <v>0.85867931063444169</v>
      </c>
      <c r="BO125" s="199">
        <f>SUM(BO$109:BO111)/BO$113</f>
        <v>0.85872657968008248</v>
      </c>
      <c r="BP125" s="199">
        <f>SUM(BP$109:BP111)/BP$113</f>
        <v>0.85874038528340113</v>
      </c>
      <c r="BQ125" s="199">
        <f>SUM(BQ$109:BQ111)/BQ$113</f>
        <v>0.85877603739559516</v>
      </c>
      <c r="BR125" s="199">
        <f>SUM(BR$109:BR111)/BR$113</f>
        <v>0.8587668327215302</v>
      </c>
      <c r="BS125" s="199"/>
      <c r="BT125" s="199"/>
      <c r="BU125" s="199"/>
    </row>
    <row r="126" spans="1:83" ht="13.5" thickBot="1">
      <c r="A126" t="s">
        <v>212</v>
      </c>
      <c r="B126" s="93">
        <f>SUM(B$109:B112)/B$113</f>
        <v>1</v>
      </c>
      <c r="C126" s="93">
        <f>SUM(C$109:C112)/C$113</f>
        <v>1</v>
      </c>
      <c r="D126" s="93">
        <f>SUM(D$109:D112)/D$113</f>
        <v>1</v>
      </c>
      <c r="E126" s="93">
        <f>SUM(E$109:E112)/E$113</f>
        <v>1</v>
      </c>
      <c r="F126" s="93">
        <f>SUM(F$109:F112)/F$113</f>
        <v>1</v>
      </c>
      <c r="G126" s="93">
        <f>SUM(G$109:G112)/G$113</f>
        <v>1</v>
      </c>
      <c r="H126" s="93">
        <f>SUM(H$109:H112)/H$113</f>
        <v>1</v>
      </c>
      <c r="I126" s="93">
        <f>SUM(I$109:I112)/I$113</f>
        <v>1</v>
      </c>
      <c r="J126" s="93">
        <f>SUM(J$109:J112)/J$113</f>
        <v>1</v>
      </c>
      <c r="K126" s="93">
        <f>SUM(K$109:K112)/K$113</f>
        <v>1</v>
      </c>
      <c r="L126" s="93">
        <f>SUM(L$109:L112)/L$113</f>
        <v>1</v>
      </c>
      <c r="M126" s="93">
        <f>SUM(M$109:M112)/M$113</f>
        <v>1</v>
      </c>
      <c r="N126" s="93">
        <f>SUM(N$109:N112)/N$113</f>
        <v>1</v>
      </c>
      <c r="O126" s="93">
        <f>SUM(O$109:O112)/O$113</f>
        <v>1</v>
      </c>
      <c r="P126" s="93">
        <f>SUM(P$109:P112)/P$113</f>
        <v>1</v>
      </c>
      <c r="Q126" s="93">
        <f>SUM(Q$109:Q112)/Q$113</f>
        <v>1</v>
      </c>
      <c r="R126" s="93">
        <f>SUM(R$109:R112)/R$113</f>
        <v>1</v>
      </c>
      <c r="S126" s="93">
        <f>SUM(S$109:S112)/S$113</f>
        <v>1</v>
      </c>
      <c r="T126" s="93">
        <f>SUM(T$109:T112)/T$113</f>
        <v>1</v>
      </c>
      <c r="U126" s="93">
        <f>SUM(U$109:U112)/U$113</f>
        <v>1</v>
      </c>
      <c r="V126" s="93">
        <f>SUM(V$109:V112)/V$113</f>
        <v>1</v>
      </c>
      <c r="W126" s="93">
        <f>SUM(W$109:W112)/W$113</f>
        <v>1</v>
      </c>
      <c r="X126" s="93">
        <f>SUM(X$109:X112)/X$113</f>
        <v>1</v>
      </c>
      <c r="Y126" s="93">
        <f>SUM(Y$109:Y112)/Y$113</f>
        <v>1</v>
      </c>
      <c r="Z126" s="93">
        <f>SUM(Z$109:Z112)/Z$113</f>
        <v>1</v>
      </c>
      <c r="AA126" s="93">
        <f>SUM(AA$109:AA112)/AA$113</f>
        <v>1</v>
      </c>
      <c r="AB126" s="93">
        <f>SUM(AB$109:AB112)/AB$113</f>
        <v>1</v>
      </c>
      <c r="AC126" s="93">
        <f>SUM(AC$109:AC112)/AC$113</f>
        <v>1</v>
      </c>
      <c r="AD126" s="93">
        <f>SUM(AD$109:AD112)/AD$113</f>
        <v>1</v>
      </c>
      <c r="AE126" s="93">
        <f>SUM(AE$109:AE112)/AE$113</f>
        <v>1</v>
      </c>
      <c r="AF126" s="93">
        <f>SUM(AF$109:AF112)/AF$113</f>
        <v>1</v>
      </c>
      <c r="AG126" s="93">
        <f>SUM(AG$109:AG112)/AG$113</f>
        <v>1</v>
      </c>
      <c r="AH126" s="93">
        <f>SUM(AH$109:AH112)/AH$113</f>
        <v>1</v>
      </c>
      <c r="AI126" s="93">
        <f>SUM(AI$109:AI112)/AI$113</f>
        <v>1</v>
      </c>
      <c r="AJ126" s="93">
        <f>SUM(AJ$109:AJ112)/AJ$113</f>
        <v>1</v>
      </c>
      <c r="AK126" s="93">
        <f>SUM(AK$109:AK112)/AK$113</f>
        <v>1</v>
      </c>
      <c r="AL126" s="93">
        <f>SUM(AL$109:AL112)/AL$113</f>
        <v>1</v>
      </c>
      <c r="AM126" s="93">
        <f>SUM(AM$109:AM112)/AM$113</f>
        <v>1</v>
      </c>
      <c r="AN126" s="93">
        <f>SUM(AN$109:AN112)/AN$113</f>
        <v>1</v>
      </c>
      <c r="AO126" s="93">
        <f>SUM(AO$109:AO112)/AO$113</f>
        <v>1</v>
      </c>
      <c r="AP126" s="93">
        <f>SUM(AP$109:AP112)/AP$113</f>
        <v>1</v>
      </c>
      <c r="AQ126" s="93">
        <f>SUM(AQ$109:AQ112)/AQ$113</f>
        <v>1</v>
      </c>
      <c r="AR126" s="93">
        <f>SUM(AR$109:AR112)/AR$113</f>
        <v>1</v>
      </c>
      <c r="AS126" s="93">
        <f>SUM(AS$109:AS112)/AS$113</f>
        <v>1</v>
      </c>
      <c r="AT126" s="93">
        <f>SUM(AT$109:AT112)/AT$113</f>
        <v>1</v>
      </c>
      <c r="AU126" s="93">
        <f>SUM(AU$109:AU112)/AU$113</f>
        <v>1</v>
      </c>
      <c r="AV126" s="93">
        <f>SUM(AV$109:AV112)/AV$113</f>
        <v>1</v>
      </c>
      <c r="AW126" s="198">
        <f>SUM(AW$109:AW112)/AW$113</f>
        <v>1</v>
      </c>
      <c r="AX126" s="198">
        <f>SUM(AX$109:AX112)/AX$113</f>
        <v>1</v>
      </c>
      <c r="AY126" s="199">
        <f>SUM(AY$109:AY112)/AY$113</f>
        <v>1</v>
      </c>
      <c r="AZ126" s="199">
        <f>SUM(AZ$109:AZ112)/AZ$113</f>
        <v>1</v>
      </c>
      <c r="BA126" s="199">
        <f>SUM(BA$109:BA112)/BA$113</f>
        <v>1</v>
      </c>
      <c r="BB126" s="199">
        <f>SUM(BB$109:BB112)/BB$113</f>
        <v>1</v>
      </c>
      <c r="BC126" s="199">
        <f>SUM(BC$109:BC112)/BC$113</f>
        <v>1</v>
      </c>
      <c r="BD126" s="199">
        <f>SUM(BD$109:BD112)/BD$113</f>
        <v>1</v>
      </c>
      <c r="BE126" s="199">
        <f>SUM(BE$109:BE112)/BE$113</f>
        <v>1</v>
      </c>
      <c r="BF126" s="199">
        <f>SUM(BF$109:BF112)/BF$113</f>
        <v>1</v>
      </c>
      <c r="BG126" s="199">
        <f>SUM(BG$109:BG112)/BG$113</f>
        <v>1</v>
      </c>
      <c r="BH126" s="199">
        <f>SUM(BH$109:BH112)/BH$113</f>
        <v>1</v>
      </c>
      <c r="BI126" s="199">
        <f>SUM(BI$109:BI112)/BI$113</f>
        <v>1</v>
      </c>
      <c r="BJ126" s="199">
        <f>SUM(BJ$109:BJ112)/BJ$113</f>
        <v>1</v>
      </c>
      <c r="BK126" s="199">
        <f>SUM(BK$109:BK112)/BK$113</f>
        <v>1</v>
      </c>
      <c r="BL126" s="199">
        <f>SUM(BL$109:BL112)/BL$113</f>
        <v>1</v>
      </c>
      <c r="BM126" s="199">
        <f>SUM(BM$109:BM112)/BM$113</f>
        <v>1</v>
      </c>
      <c r="BN126" s="199">
        <f>SUM(BN$109:BN112)/BN$113</f>
        <v>1</v>
      </c>
      <c r="BO126" s="199">
        <f>SUM(BO$109:BO112)/BO$113</f>
        <v>1</v>
      </c>
      <c r="BP126" s="199">
        <f>SUM(BP$109:BP112)/BP$113</f>
        <v>1</v>
      </c>
      <c r="BQ126" s="199">
        <f>SUM(BQ$109:BQ112)/BQ$113</f>
        <v>1</v>
      </c>
      <c r="BR126" s="199">
        <f>SUM(BR$109:BR112)/BR$113</f>
        <v>1</v>
      </c>
      <c r="BS126" s="199"/>
      <c r="BT126" s="199"/>
      <c r="BU126" s="199"/>
    </row>
    <row r="127" spans="1:83">
      <c r="A127" s="183"/>
      <c r="B127" s="183"/>
      <c r="C127" s="183"/>
      <c r="D127" s="183"/>
      <c r="E127" s="183"/>
      <c r="F127" s="183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3"/>
      <c r="V127" s="183"/>
      <c r="W127" s="183"/>
      <c r="X127" s="183"/>
      <c r="Y127" s="183"/>
      <c r="Z127" s="183"/>
      <c r="AA127" s="183"/>
      <c r="AB127" s="183"/>
      <c r="AC127" s="183"/>
      <c r="AD127" s="183"/>
      <c r="AE127" s="183"/>
      <c r="AF127" s="183"/>
      <c r="AG127" s="183"/>
      <c r="AH127" s="183"/>
      <c r="AI127" s="183"/>
      <c r="AJ127" s="183"/>
      <c r="AK127" s="183"/>
      <c r="AL127" s="183"/>
      <c r="AM127" s="183"/>
      <c r="AN127" s="183"/>
      <c r="AO127" s="183"/>
      <c r="AP127" s="183"/>
      <c r="AQ127" s="183"/>
      <c r="AR127" s="183"/>
      <c r="AS127" s="183"/>
      <c r="AT127" s="183"/>
      <c r="AU127" s="183"/>
      <c r="AV127" s="183"/>
      <c r="AW127" s="183"/>
      <c r="AX127" s="183"/>
      <c r="AY127" s="183"/>
      <c r="AZ127" s="183"/>
      <c r="BA127" s="183"/>
      <c r="BB127" s="183"/>
      <c r="BC127" s="183"/>
      <c r="BD127" s="183"/>
      <c r="BE127" s="183"/>
      <c r="BF127" s="183"/>
      <c r="BG127" s="183"/>
      <c r="BH127" s="183"/>
      <c r="BI127" s="183"/>
      <c r="BJ127" s="183"/>
      <c r="BK127" s="183"/>
      <c r="BL127" s="183"/>
      <c r="BM127" s="183"/>
      <c r="BN127" s="183"/>
      <c r="BO127" s="183"/>
      <c r="BP127" s="183"/>
      <c r="BQ127" s="183"/>
      <c r="BR127" s="183"/>
    </row>
    <row r="128" spans="1:83" ht="17.25" thickBot="1">
      <c r="A128" s="167" t="s">
        <v>217</v>
      </c>
    </row>
    <row r="129" spans="1:78" ht="17.25" thickBot="1">
      <c r="A129" s="186"/>
      <c r="B129" s="187" t="s">
        <v>78</v>
      </c>
      <c r="C129" s="187" t="s">
        <v>79</v>
      </c>
      <c r="D129" s="187" t="s">
        <v>80</v>
      </c>
      <c r="E129" s="187" t="s">
        <v>81</v>
      </c>
      <c r="F129" s="187" t="s">
        <v>82</v>
      </c>
      <c r="G129" s="187" t="s">
        <v>83</v>
      </c>
      <c r="H129" s="187" t="s">
        <v>84</v>
      </c>
      <c r="I129" s="187" t="s">
        <v>85</v>
      </c>
      <c r="J129" s="187" t="s">
        <v>86</v>
      </c>
      <c r="K129" s="187" t="s">
        <v>87</v>
      </c>
      <c r="L129" s="187" t="s">
        <v>88</v>
      </c>
      <c r="M129" s="187" t="s">
        <v>89</v>
      </c>
      <c r="N129" s="187" t="s">
        <v>90</v>
      </c>
      <c r="O129" s="187" t="s">
        <v>91</v>
      </c>
      <c r="P129" s="187" t="s">
        <v>92</v>
      </c>
      <c r="Q129" s="187" t="s">
        <v>93</v>
      </c>
      <c r="R129" s="187" t="s">
        <v>94</v>
      </c>
      <c r="S129" s="187" t="s">
        <v>95</v>
      </c>
      <c r="T129" s="187" t="s">
        <v>96</v>
      </c>
      <c r="U129" s="187" t="s">
        <v>97</v>
      </c>
      <c r="V129" s="187" t="s">
        <v>98</v>
      </c>
      <c r="W129" s="187" t="s">
        <v>99</v>
      </c>
      <c r="X129" s="187" t="s">
        <v>100</v>
      </c>
      <c r="Y129" s="187" t="s">
        <v>101</v>
      </c>
      <c r="Z129" s="187" t="s">
        <v>102</v>
      </c>
      <c r="AA129" s="187" t="s">
        <v>103</v>
      </c>
      <c r="AB129" s="187" t="s">
        <v>104</v>
      </c>
      <c r="AC129" s="187" t="s">
        <v>105</v>
      </c>
      <c r="AD129" s="187" t="s">
        <v>106</v>
      </c>
      <c r="AE129" s="187" t="s">
        <v>107</v>
      </c>
      <c r="AF129" s="187" t="s">
        <v>108</v>
      </c>
      <c r="AG129" s="187" t="s">
        <v>109</v>
      </c>
      <c r="AH129" s="187" t="s">
        <v>110</v>
      </c>
      <c r="AI129" s="187" t="s">
        <v>111</v>
      </c>
      <c r="AJ129" s="187" t="s">
        <v>112</v>
      </c>
      <c r="AK129" s="187" t="s">
        <v>113</v>
      </c>
      <c r="AL129" s="187" t="s">
        <v>114</v>
      </c>
      <c r="AM129" s="187" t="s">
        <v>115</v>
      </c>
      <c r="AN129" s="187" t="s">
        <v>116</v>
      </c>
      <c r="AO129" s="187" t="s">
        <v>117</v>
      </c>
      <c r="AP129" s="187" t="s">
        <v>118</v>
      </c>
      <c r="AQ129" s="187" t="s">
        <v>119</v>
      </c>
      <c r="AR129" s="187" t="s">
        <v>120</v>
      </c>
      <c r="AS129" s="187" t="s">
        <v>121</v>
      </c>
      <c r="AT129" s="188" t="s">
        <v>10</v>
      </c>
      <c r="AU129" s="188" t="s">
        <v>11</v>
      </c>
      <c r="AV129" s="188" t="str">
        <f>AV2</f>
        <v>21/22</v>
      </c>
      <c r="AW129" s="188" t="str">
        <f>AW2</f>
        <v>22/23</v>
      </c>
      <c r="AX129" s="188" t="str">
        <f>AX2</f>
        <v>23/24</v>
      </c>
      <c r="AY129" s="188" t="str">
        <f t="shared" ref="AY129:BC129" si="264">AY2</f>
        <v>24/25</v>
      </c>
      <c r="AZ129" s="188" t="str">
        <f t="shared" si="264"/>
        <v>25/26</v>
      </c>
      <c r="BA129" s="188" t="str">
        <f t="shared" si="264"/>
        <v>26/27</v>
      </c>
      <c r="BB129" s="188" t="str">
        <f t="shared" si="264"/>
        <v>27/28</v>
      </c>
      <c r="BC129" s="188" t="str">
        <f t="shared" si="264"/>
        <v>28/29</v>
      </c>
      <c r="BD129" s="188" t="str">
        <f>BD2</f>
        <v>29/30</v>
      </c>
      <c r="BE129" s="188" t="str">
        <f>BE2</f>
        <v>30/31</v>
      </c>
      <c r="BF129" s="188" t="str">
        <f t="shared" ref="BF129:BR129" si="265">BF2</f>
        <v>31/32</v>
      </c>
      <c r="BG129" s="188" t="str">
        <f t="shared" si="265"/>
        <v>32/33</v>
      </c>
      <c r="BH129" s="188" t="str">
        <f t="shared" si="265"/>
        <v>33/34</v>
      </c>
      <c r="BI129" s="188" t="str">
        <f t="shared" si="265"/>
        <v>34/35</v>
      </c>
      <c r="BJ129" s="188" t="str">
        <f t="shared" si="265"/>
        <v>35/36</v>
      </c>
      <c r="BK129" s="188" t="str">
        <f t="shared" si="265"/>
        <v>36/37</v>
      </c>
      <c r="BL129" s="188" t="str">
        <f t="shared" si="265"/>
        <v>37/38</v>
      </c>
      <c r="BM129" s="188" t="str">
        <f t="shared" si="265"/>
        <v>38/39</v>
      </c>
      <c r="BN129" s="188" t="str">
        <f t="shared" si="265"/>
        <v>39/40</v>
      </c>
      <c r="BO129" s="188" t="str">
        <f t="shared" si="265"/>
        <v>40/41</v>
      </c>
      <c r="BP129" s="188" t="str">
        <f t="shared" si="265"/>
        <v>41/42</v>
      </c>
      <c r="BQ129" s="188" t="str">
        <f t="shared" si="265"/>
        <v>42/43</v>
      </c>
      <c r="BR129" s="188" t="str">
        <f t="shared" si="265"/>
        <v>43/44</v>
      </c>
      <c r="BS129" s="169"/>
      <c r="BT129" s="169" t="str">
        <f>AU129</f>
        <v>20/21</v>
      </c>
      <c r="BU129" s="169" t="str">
        <f>AV129</f>
        <v>21/22</v>
      </c>
    </row>
    <row r="130" spans="1:78">
      <c r="A130" t="s">
        <v>206</v>
      </c>
    </row>
    <row r="131" spans="1:78">
      <c r="A131" t="s">
        <v>218</v>
      </c>
      <c r="C131" s="61"/>
      <c r="D131" s="61"/>
      <c r="E131" s="61"/>
      <c r="F131" s="61"/>
      <c r="G131" s="61"/>
      <c r="H131" s="61">
        <v>38.4</v>
      </c>
      <c r="I131" s="61">
        <v>48.2</v>
      </c>
      <c r="J131" s="61">
        <v>59</v>
      </c>
      <c r="K131" s="61">
        <v>65.3</v>
      </c>
      <c r="L131" s="61">
        <v>76.8</v>
      </c>
      <c r="M131" s="61">
        <v>76.403999999999996</v>
      </c>
      <c r="N131" s="61">
        <v>78.941999999999993</v>
      </c>
      <c r="O131" s="61">
        <v>81.459000000000003</v>
      </c>
      <c r="P131" s="61">
        <v>81.346000000000004</v>
      </c>
      <c r="Q131" s="61">
        <v>84.472999999999999</v>
      </c>
      <c r="R131" s="61">
        <v>87.510999999999996</v>
      </c>
      <c r="S131" s="61">
        <v>92.418000000000006</v>
      </c>
      <c r="T131" s="61">
        <v>97.941999999999993</v>
      </c>
      <c r="U131" s="61">
        <v>103.27200000000001</v>
      </c>
      <c r="V131" s="61">
        <v>107.95099999999999</v>
      </c>
      <c r="W131" s="61">
        <v>109.96</v>
      </c>
      <c r="X131" s="61">
        <v>121.26532872400399</v>
      </c>
      <c r="Y131" s="61">
        <v>126.093937194201</v>
      </c>
      <c r="Z131" s="61">
        <v>131.70335996682201</v>
      </c>
      <c r="AA131" s="61">
        <v>128.17398265710699</v>
      </c>
      <c r="AB131" s="61">
        <v>127.979544475748</v>
      </c>
      <c r="AC131" s="61">
        <v>126.321692694973</v>
      </c>
      <c r="AD131" s="61">
        <v>126.163764450119</v>
      </c>
      <c r="AE131" s="61">
        <v>123.779365566941</v>
      </c>
      <c r="AF131" s="61">
        <v>130.77181039144301</v>
      </c>
      <c r="AG131" s="61">
        <v>128.917047737351</v>
      </c>
      <c r="AH131" s="61">
        <v>128.48282292916599</v>
      </c>
      <c r="AI131" s="61">
        <v>116.97499999999999</v>
      </c>
      <c r="AJ131" s="61">
        <v>119.104</v>
      </c>
      <c r="AK131" s="61">
        <v>126.248</v>
      </c>
      <c r="AL131" s="61">
        <v>118.371</v>
      </c>
      <c r="AM131" s="61">
        <v>123.06699999999999</v>
      </c>
      <c r="AN131" s="61">
        <v>113.43899999999999</v>
      </c>
      <c r="AO131" s="61">
        <v>116.78100000000001</v>
      </c>
      <c r="AP131" s="61">
        <v>110.812</v>
      </c>
      <c r="AQ131" s="61">
        <v>113.133</v>
      </c>
      <c r="AR131" s="61">
        <v>111.687</v>
      </c>
      <c r="AS131" s="61">
        <v>108.18899999999999</v>
      </c>
      <c r="AT131" s="61">
        <v>104.54600000000001</v>
      </c>
      <c r="AU131" s="61">
        <v>103.785</v>
      </c>
      <c r="AV131" s="61">
        <v>102.483</v>
      </c>
      <c r="AW131" s="61">
        <v>101.81699999999999</v>
      </c>
      <c r="AX131" s="61">
        <v>102.90900000000001</v>
      </c>
      <c r="AY131" s="61">
        <v>99.926000000000002</v>
      </c>
      <c r="AZ131" s="202">
        <f t="shared" ref="AZ131:AZ133" si="266">MROUND((SUM(AU131:AY131)/SUM(AU167:AY167))*AZ167,1)</f>
        <v>96</v>
      </c>
      <c r="BA131" s="202">
        <f t="shared" ref="BA131:BB133" si="267">MROUND((SUM(AV131:AZ131)/SUM(AV167:AZ167))*BA167,1)</f>
        <v>93</v>
      </c>
      <c r="BB131" s="202">
        <f>MROUND((SUM(AW131:BA131)/SUM(AW167:BA167))*BB167,1)</f>
        <v>92</v>
      </c>
      <c r="BC131" s="202">
        <f t="shared" ref="BC131:BE133" si="268">MROUND((SUM(AX131:BB131)/SUM(AX167:BB167))*BC167,1)</f>
        <v>90</v>
      </c>
      <c r="BD131" s="202">
        <f t="shared" si="268"/>
        <v>87</v>
      </c>
      <c r="BE131" s="202">
        <f t="shared" si="268"/>
        <v>86</v>
      </c>
      <c r="BF131" s="202">
        <f t="shared" ref="BF131:BR133" si="269">MROUND((SUM(BA131:BE131)/SUM(BA167:BE167))*BF167,1)</f>
        <v>83</v>
      </c>
      <c r="BG131" s="202">
        <f t="shared" si="269"/>
        <v>82</v>
      </c>
      <c r="BH131" s="202">
        <f t="shared" si="269"/>
        <v>80</v>
      </c>
      <c r="BI131" s="202">
        <f t="shared" si="269"/>
        <v>78</v>
      </c>
      <c r="BJ131" s="202">
        <f t="shared" si="269"/>
        <v>76</v>
      </c>
      <c r="BK131" s="202">
        <f t="shared" si="269"/>
        <v>73</v>
      </c>
      <c r="BL131" s="202">
        <f t="shared" si="269"/>
        <v>71</v>
      </c>
      <c r="BM131" s="202">
        <f t="shared" si="269"/>
        <v>70</v>
      </c>
      <c r="BN131" s="202">
        <f t="shared" si="269"/>
        <v>67</v>
      </c>
      <c r="BO131" s="202">
        <f t="shared" si="269"/>
        <v>66</v>
      </c>
      <c r="BP131" s="202">
        <f t="shared" si="269"/>
        <v>63</v>
      </c>
      <c r="BQ131" s="202">
        <f t="shared" si="269"/>
        <v>61</v>
      </c>
      <c r="BR131" s="202">
        <f t="shared" si="269"/>
        <v>60</v>
      </c>
      <c r="BS131" s="202"/>
      <c r="BT131" s="202"/>
      <c r="BU131" s="202"/>
    </row>
    <row r="132" spans="1:78">
      <c r="A132" t="s">
        <v>219</v>
      </c>
      <c r="C132" s="61"/>
      <c r="D132" s="61"/>
      <c r="E132" s="61"/>
      <c r="F132" s="61"/>
      <c r="G132" s="61"/>
      <c r="H132" s="61">
        <v>40.299999999999997</v>
      </c>
      <c r="I132" s="61">
        <v>43.3</v>
      </c>
      <c r="J132" s="61">
        <v>42.8</v>
      </c>
      <c r="K132" s="61">
        <v>42.7</v>
      </c>
      <c r="L132" s="61">
        <v>43.8</v>
      </c>
      <c r="M132" s="61">
        <v>45.347999999999999</v>
      </c>
      <c r="N132" s="61">
        <v>43.63</v>
      </c>
      <c r="O132" s="61">
        <v>46.231999999999999</v>
      </c>
      <c r="P132" s="61">
        <v>47.046999999999997</v>
      </c>
      <c r="Q132" s="61">
        <v>51.3</v>
      </c>
      <c r="R132" s="61">
        <v>52.820999999999998</v>
      </c>
      <c r="S132" s="61">
        <v>54.451999999999998</v>
      </c>
      <c r="T132" s="61">
        <v>54.872</v>
      </c>
      <c r="U132" s="61">
        <v>57.131999999999998</v>
      </c>
      <c r="V132" s="61">
        <v>58.2</v>
      </c>
      <c r="W132" s="61">
        <v>56.892000000000003</v>
      </c>
      <c r="X132" s="61">
        <v>61.090099498016002</v>
      </c>
      <c r="Y132" s="61">
        <v>58.4782803005631</v>
      </c>
      <c r="Z132" s="61">
        <v>58.621634370520503</v>
      </c>
      <c r="AA132" s="61">
        <v>58.234529945426502</v>
      </c>
      <c r="AB132" s="61">
        <v>58.078109991040698</v>
      </c>
      <c r="AC132" s="61">
        <v>57.538153323695703</v>
      </c>
      <c r="AD132" s="61">
        <v>60.323422412474201</v>
      </c>
      <c r="AE132" s="61">
        <v>59.507660308702398</v>
      </c>
      <c r="AF132" s="61">
        <v>58.604885724415297</v>
      </c>
      <c r="AG132" s="61">
        <v>65.514281946485895</v>
      </c>
      <c r="AH132" s="61">
        <v>63.90736662442</v>
      </c>
      <c r="AI132" s="61">
        <v>63.656999999999996</v>
      </c>
      <c r="AJ132" s="61">
        <v>61.750999999999998</v>
      </c>
      <c r="AK132" s="61">
        <v>65.111000000000004</v>
      </c>
      <c r="AL132" s="61">
        <v>77.991</v>
      </c>
      <c r="AM132" s="61">
        <v>70.352999999999994</v>
      </c>
      <c r="AN132" s="61">
        <v>74.251000000000005</v>
      </c>
      <c r="AO132" s="61">
        <v>74.644000000000005</v>
      </c>
      <c r="AP132" s="61">
        <v>72.33</v>
      </c>
      <c r="AQ132" s="61">
        <v>88.811000000000007</v>
      </c>
      <c r="AR132" s="61">
        <v>93.512</v>
      </c>
      <c r="AS132" s="61">
        <v>89.408000000000001</v>
      </c>
      <c r="AT132" s="61">
        <v>86.253</v>
      </c>
      <c r="AU132" s="61">
        <v>87.762</v>
      </c>
      <c r="AV132" s="61">
        <v>93.03</v>
      </c>
      <c r="AW132" s="61">
        <v>87.111000000000004</v>
      </c>
      <c r="AX132" s="61">
        <v>81.569999999999993</v>
      </c>
      <c r="AY132" s="61">
        <v>81.966999999999999</v>
      </c>
      <c r="AZ132" s="202">
        <f t="shared" si="266"/>
        <v>92</v>
      </c>
      <c r="BA132" s="202">
        <f t="shared" si="267"/>
        <v>93</v>
      </c>
      <c r="BB132" s="202">
        <f t="shared" si="267"/>
        <v>94</v>
      </c>
      <c r="BC132" s="202">
        <f t="shared" si="268"/>
        <v>93</v>
      </c>
      <c r="BD132" s="202">
        <f t="shared" si="268"/>
        <v>92</v>
      </c>
      <c r="BE132" s="202">
        <f t="shared" si="268"/>
        <v>94</v>
      </c>
      <c r="BF132" s="202">
        <f t="shared" si="269"/>
        <v>93</v>
      </c>
      <c r="BG132" s="202">
        <f t="shared" si="269"/>
        <v>94</v>
      </c>
      <c r="BH132" s="202">
        <f t="shared" si="269"/>
        <v>95</v>
      </c>
      <c r="BI132" s="202">
        <f t="shared" si="269"/>
        <v>96</v>
      </c>
      <c r="BJ132" s="202">
        <f t="shared" si="269"/>
        <v>98</v>
      </c>
      <c r="BK132" s="202">
        <f t="shared" si="269"/>
        <v>99</v>
      </c>
      <c r="BL132" s="202">
        <f t="shared" si="269"/>
        <v>100</v>
      </c>
      <c r="BM132" s="202">
        <f t="shared" si="269"/>
        <v>101</v>
      </c>
      <c r="BN132" s="202">
        <f t="shared" si="269"/>
        <v>101</v>
      </c>
      <c r="BO132" s="202">
        <f t="shared" si="269"/>
        <v>101</v>
      </c>
      <c r="BP132" s="202">
        <f t="shared" si="269"/>
        <v>102</v>
      </c>
      <c r="BQ132" s="202">
        <f t="shared" si="269"/>
        <v>103</v>
      </c>
      <c r="BR132" s="202">
        <f t="shared" si="269"/>
        <v>104</v>
      </c>
      <c r="BS132" s="202"/>
      <c r="BT132" s="202"/>
      <c r="BU132" s="202">
        <v>1345.1679999999999</v>
      </c>
    </row>
    <row r="133" spans="1:78">
      <c r="A133" t="s">
        <v>220</v>
      </c>
      <c r="C133" s="61"/>
      <c r="D133" s="61"/>
      <c r="E133" s="61"/>
      <c r="F133" s="61"/>
      <c r="G133" s="61"/>
      <c r="H133" s="61">
        <v>36.700000000000003</v>
      </c>
      <c r="I133" s="61">
        <v>36.299999999999997</v>
      </c>
      <c r="J133" s="61">
        <v>40.6</v>
      </c>
      <c r="K133" s="61">
        <v>43</v>
      </c>
      <c r="L133" s="61">
        <v>47.6</v>
      </c>
      <c r="M133" s="61">
        <v>54.881999999999998</v>
      </c>
      <c r="N133" s="61">
        <v>55.606000000000002</v>
      </c>
      <c r="O133" s="61">
        <v>55.085999999999999</v>
      </c>
      <c r="P133" s="61">
        <v>52.149000000000001</v>
      </c>
      <c r="Q133" s="61">
        <v>55.454000000000001</v>
      </c>
      <c r="R133" s="61">
        <v>56.012</v>
      </c>
      <c r="S133" s="61">
        <v>53.786999999999999</v>
      </c>
      <c r="T133" s="61">
        <v>56.991</v>
      </c>
      <c r="U133" s="61">
        <v>58.463999999999999</v>
      </c>
      <c r="V133" s="61">
        <v>57.4</v>
      </c>
      <c r="W133" s="61">
        <v>57.286000000000001</v>
      </c>
      <c r="X133" s="61">
        <v>63.452723985298697</v>
      </c>
      <c r="Y133" s="61">
        <v>61.489955658427299</v>
      </c>
      <c r="Z133" s="61">
        <v>64.429631148623301</v>
      </c>
      <c r="AA133" s="61">
        <v>63.954516465566698</v>
      </c>
      <c r="AB133" s="61">
        <v>63.023452035806102</v>
      </c>
      <c r="AC133" s="61">
        <v>64.451459343062993</v>
      </c>
      <c r="AD133" s="61">
        <v>64.774258433716895</v>
      </c>
      <c r="AE133" s="61">
        <v>70.871514059341294</v>
      </c>
      <c r="AF133" s="61">
        <v>72.063549324250204</v>
      </c>
      <c r="AG133" s="61">
        <v>70.577536366876203</v>
      </c>
      <c r="AH133" s="61">
        <v>68.722629967161893</v>
      </c>
      <c r="AI133" s="61">
        <v>62.518000000000001</v>
      </c>
      <c r="AJ133" s="61">
        <v>59.828000000000003</v>
      </c>
      <c r="AK133" s="61">
        <v>66.286000000000001</v>
      </c>
      <c r="AL133" s="61">
        <v>64.647000000000006</v>
      </c>
      <c r="AM133" s="61">
        <v>63.978999999999999</v>
      </c>
      <c r="AN133" s="61">
        <v>62.145000000000003</v>
      </c>
      <c r="AO133" s="61">
        <v>62.408000000000001</v>
      </c>
      <c r="AP133" s="61">
        <v>62.301000000000002</v>
      </c>
      <c r="AQ133" s="61">
        <v>58.198999999999998</v>
      </c>
      <c r="AR133" s="61">
        <v>59.417000000000002</v>
      </c>
      <c r="AS133" s="61">
        <v>59.395000000000003</v>
      </c>
      <c r="AT133" s="61">
        <v>56.613</v>
      </c>
      <c r="AU133" s="61">
        <v>62.201000000000001</v>
      </c>
      <c r="AV133" s="61">
        <v>62.204999999999998</v>
      </c>
      <c r="AW133" s="61">
        <v>58.606000000000002</v>
      </c>
      <c r="AX133" s="61">
        <v>54.307000000000002</v>
      </c>
      <c r="AY133" s="61">
        <v>56.652000000000001</v>
      </c>
      <c r="AZ133" s="202">
        <f t="shared" si="266"/>
        <v>56</v>
      </c>
      <c r="BA133" s="202">
        <f t="shared" si="267"/>
        <v>56</v>
      </c>
      <c r="BB133" s="202">
        <f t="shared" si="267"/>
        <v>56</v>
      </c>
      <c r="BC133" s="202">
        <f t="shared" si="268"/>
        <v>54</v>
      </c>
      <c r="BD133" s="202">
        <f t="shared" si="268"/>
        <v>54</v>
      </c>
      <c r="BE133" s="202">
        <f t="shared" si="268"/>
        <v>54</v>
      </c>
      <c r="BF133" s="202">
        <f t="shared" si="269"/>
        <v>53</v>
      </c>
      <c r="BG133" s="202">
        <f t="shared" si="269"/>
        <v>53</v>
      </c>
      <c r="BH133" s="202">
        <f t="shared" si="269"/>
        <v>52</v>
      </c>
      <c r="BI133" s="202">
        <f t="shared" si="269"/>
        <v>50</v>
      </c>
      <c r="BJ133" s="202">
        <f t="shared" si="269"/>
        <v>50</v>
      </c>
      <c r="BK133" s="202">
        <f t="shared" si="269"/>
        <v>50</v>
      </c>
      <c r="BL133" s="202">
        <f t="shared" si="269"/>
        <v>50</v>
      </c>
      <c r="BM133" s="202">
        <f t="shared" si="269"/>
        <v>49</v>
      </c>
      <c r="BN133" s="202">
        <f t="shared" si="269"/>
        <v>49</v>
      </c>
      <c r="BO133" s="202">
        <f t="shared" si="269"/>
        <v>48</v>
      </c>
      <c r="BP133" s="202">
        <f t="shared" si="269"/>
        <v>48</v>
      </c>
      <c r="BQ133" s="202">
        <f t="shared" si="269"/>
        <v>47</v>
      </c>
      <c r="BR133" s="202">
        <f t="shared" si="269"/>
        <v>47</v>
      </c>
      <c r="BS133" s="202"/>
      <c r="BT133" s="202"/>
      <c r="BU133" s="203">
        <f>AX134-BU132</f>
        <v>4.1965999999999894</v>
      </c>
      <c r="BW133">
        <v>1365.704</v>
      </c>
      <c r="BX133">
        <v>1301.461</v>
      </c>
      <c r="BY133">
        <v>1268.2349999999999</v>
      </c>
      <c r="BZ133">
        <v>1343.72</v>
      </c>
    </row>
    <row r="134" spans="1:78">
      <c r="A134" t="s">
        <v>221</v>
      </c>
      <c r="C134" s="61"/>
      <c r="D134" s="61"/>
      <c r="E134" s="61"/>
      <c r="F134" s="61"/>
      <c r="G134" s="61"/>
      <c r="H134" s="61">
        <v>23.200000000000017</v>
      </c>
      <c r="I134" s="61">
        <v>37.300000000000011</v>
      </c>
      <c r="J134" s="61">
        <v>45.599999999999994</v>
      </c>
      <c r="K134" s="61">
        <v>51.899999999999977</v>
      </c>
      <c r="L134" s="61">
        <v>64.100000000000023</v>
      </c>
      <c r="M134" s="61">
        <v>67.942999999999998</v>
      </c>
      <c r="N134" s="61">
        <v>67.245000000000005</v>
      </c>
      <c r="O134" s="61">
        <v>70.846999999999994</v>
      </c>
      <c r="P134" s="61">
        <v>63.646999999999998</v>
      </c>
      <c r="Q134" s="61">
        <v>76.165999999999997</v>
      </c>
      <c r="R134" s="61">
        <v>97.731999999999999</v>
      </c>
      <c r="S134" s="61">
        <v>103.057</v>
      </c>
      <c r="T134" s="61">
        <f>'[3]Ethanol Balance Sheet'!B$257</f>
        <v>110.447</v>
      </c>
      <c r="U134" s="61">
        <f>'[3]Ethanol Balance Sheet'!C$257</f>
        <v>132.751</v>
      </c>
      <c r="V134" s="61">
        <f>'[3]Ethanol Balance Sheet'!D$257</f>
        <v>121.2</v>
      </c>
      <c r="W134" s="61">
        <f>'[3]Ethanol Balance Sheet'!E$257</f>
        <v>91.918000000000006</v>
      </c>
      <c r="X134" s="61">
        <f>'[3]Ethanol Balance Sheet'!F$257</f>
        <v>114.28959999999999</v>
      </c>
      <c r="Y134" s="61">
        <f>'[3]Ethanol Balance Sheet'!G$257</f>
        <v>127.1962</v>
      </c>
      <c r="Z134" s="61">
        <f>'[3]Ethanol Balance Sheet'!H$257</f>
        <v>131.07140000000001</v>
      </c>
      <c r="AA134" s="61">
        <f>'[3]Ethanol Balance Sheet'!I$257</f>
        <v>144.26220000000001</v>
      </c>
      <c r="AB134" s="61">
        <f>'[3]Ethanol Balance Sheet'!J$257</f>
        <v>169.90338462</v>
      </c>
      <c r="AC134" s="61">
        <f>'[3]Ethanol Balance Sheet'!K$257</f>
        <v>225.85937007999999</v>
      </c>
      <c r="AD134" s="61">
        <f>'[3]Ethanol Balance Sheet'!L$257</f>
        <v>262.47727272999998</v>
      </c>
      <c r="AE134" s="61">
        <f>'[3]Ethanol Balance Sheet'!M$257</f>
        <v>311.63713208000001</v>
      </c>
      <c r="AF134" s="61">
        <f>'[3]Ethanol Balance Sheet'!N$257</f>
        <v>364.31281481000002</v>
      </c>
      <c r="AG134" s="61">
        <f>'[3]Ethanol Balance Sheet'!O$257</f>
        <v>465.91259258999997</v>
      </c>
      <c r="AH134" s="61">
        <f>'[3]Ethanol Balance Sheet'!P$257</f>
        <v>643.85370581999996</v>
      </c>
      <c r="AI134" s="61">
        <f>'[3]Ethanol Balance Sheet'!Q$257</f>
        <v>895.40719999999999</v>
      </c>
      <c r="AJ134" s="61">
        <f>'[3]Ethanol Balance Sheet'!R$257</f>
        <v>1060.51</v>
      </c>
      <c r="AK134" s="61">
        <f>'[3]Ethanol Balance Sheet'!S$257</f>
        <v>1242.6579999999999</v>
      </c>
      <c r="AL134" s="61">
        <f>'[3]Ethanol Balance Sheet'!T$257</f>
        <v>1265.7280000000001</v>
      </c>
      <c r="AM134" s="61">
        <f>'[3]Ethanol Balance Sheet'!U$257</f>
        <v>1124.3800000000001</v>
      </c>
      <c r="AN134" s="61">
        <f>'[3]Ethanol Balance Sheet'!V$257</f>
        <v>1215.751</v>
      </c>
      <c r="AO134" s="61">
        <f>'[3]Ethanol Balance Sheet'!W$257</f>
        <v>1276.24</v>
      </c>
      <c r="AP134" s="61">
        <f>'[3]Ethanol Balance Sheet'!X$257</f>
        <v>1300.202</v>
      </c>
      <c r="AQ134" s="61">
        <f>'[3]Ethanol Balance Sheet'!Y$257</f>
        <v>1343.078</v>
      </c>
      <c r="AR134" s="61">
        <f>'[3]Ethanol Balance Sheet'!Z$257</f>
        <v>1391.347</v>
      </c>
      <c r="AS134" s="61">
        <f>'[3]Ethanol Balance Sheet'!AA$257</f>
        <v>1370.9970000000001</v>
      </c>
      <c r="AT134" s="61">
        <f>'[3]Ethanol Balance Sheet'!AB$257+6</f>
        <v>1308.97</v>
      </c>
      <c r="AU134" s="61">
        <f>'[3]Ethanol Balance Sheet'!AC$257+0.9</f>
        <v>1271.7159999999999</v>
      </c>
      <c r="AV134" s="204">
        <f>'[3]Ethanol Balance Sheet'!AD$257</f>
        <v>1344.732</v>
      </c>
      <c r="AW134" s="102">
        <f>'[3]Ethanol Balance Sheet'!AE$257-5.99</f>
        <v>1276.434</v>
      </c>
      <c r="AX134" s="61">
        <f>'[3]Ethanol Balance Sheet'!AF$257+1.8986</f>
        <v>1349.3645999999999</v>
      </c>
      <c r="AY134" s="61">
        <f>'[3]Ethanol Balance Sheet'!AG$257+1.8986</f>
        <v>1385.6545999999998</v>
      </c>
      <c r="AZ134" s="202">
        <f>'[3]Ethanol Balance Sheet'!AH$257</f>
        <v>1336.5426188893425</v>
      </c>
      <c r="BA134" s="202">
        <f>'[3]Ethanol Balance Sheet'!AI$257</f>
        <v>1325.9059678689036</v>
      </c>
      <c r="BB134" s="202">
        <f>'[3]Ethanol Balance Sheet'!AJ$257</f>
        <v>1319.8190946503646</v>
      </c>
      <c r="BC134" s="202">
        <f>'[3]Ethanol Balance Sheet'!AK$257</f>
        <v>1329.7800780644961</v>
      </c>
      <c r="BD134" s="202">
        <f>'[3]Ethanol Balance Sheet'!AL$257</f>
        <v>1330.6124199096616</v>
      </c>
      <c r="BE134" s="202">
        <f>'[3]Ethanol Balance Sheet'!AN$257</f>
        <v>1342.6107312466859</v>
      </c>
      <c r="BF134" s="202">
        <f>'[3]Ethanol Balance Sheet'!AO$257</f>
        <v>1346.3471364531247</v>
      </c>
      <c r="BG134" s="202">
        <f>'[3]Ethanol Balance Sheet'!AP$257</f>
        <v>1351.7609259441924</v>
      </c>
      <c r="BH134" s="202">
        <f>'[3]Ethanol Balance Sheet'!AQ$257</f>
        <v>1356.2975584283613</v>
      </c>
      <c r="BI134" s="202">
        <f>'[3]Ethanol Balance Sheet'!AR$257</f>
        <v>1361.6996842356793</v>
      </c>
      <c r="BJ134" s="202">
        <f>'[3]Ethanol Balance Sheet'!AS$257</f>
        <v>1366.523688257269</v>
      </c>
      <c r="BK134" s="202">
        <f>'[3]Ethanol Balance Sheet'!AT$257</f>
        <v>1371.5804075623882</v>
      </c>
      <c r="BL134" s="202">
        <f>'[3]Ethanol Balance Sheet'!AU$257</f>
        <v>1376.80187458308</v>
      </c>
      <c r="BM134" s="202">
        <f>'[3]Ethanol Balance Sheet'!AV$257</f>
        <v>1382.016456757563</v>
      </c>
      <c r="BN134" s="202">
        <f>'[3]Ethanol Balance Sheet'!AW$257</f>
        <v>1387.366420080893</v>
      </c>
      <c r="BO134" s="202">
        <f>'[3]Ethanol Balance Sheet'!AX$257</f>
        <v>1392.6873353712963</v>
      </c>
      <c r="BP134" s="202">
        <f>'[3]Ethanol Balance Sheet'!AY$257</f>
        <v>1454.4289843984518</v>
      </c>
      <c r="BQ134" s="202">
        <f>'[3]Ethanol Balance Sheet'!AZ$257</f>
        <v>1470.7407570285968</v>
      </c>
      <c r="BR134" s="202">
        <f>'[3]Ethanol Balance Sheet'!BA$257</f>
        <v>1489.2459648036825</v>
      </c>
      <c r="BS134" s="202"/>
      <c r="BT134" s="202"/>
      <c r="BU134" s="205">
        <v>1342.134</v>
      </c>
      <c r="BW134" s="61">
        <f>AS134-BW133</f>
        <v>5.2930000000001201</v>
      </c>
      <c r="BX134" s="61">
        <f>AT134-BX133</f>
        <v>7.5090000000000146</v>
      </c>
      <c r="BY134" s="61">
        <f>AU134-BY133</f>
        <v>3.4809999999999945</v>
      </c>
      <c r="BZ134" s="61">
        <f>AV134-BZ133</f>
        <v>1.0119999999999436</v>
      </c>
    </row>
    <row r="135" spans="1:78">
      <c r="A135" t="s">
        <v>222</v>
      </c>
      <c r="C135" s="61"/>
      <c r="D135" s="61"/>
      <c r="E135" s="61"/>
      <c r="F135" s="61"/>
      <c r="G135" s="61">
        <v>19.399999999999999</v>
      </c>
      <c r="H135" s="61">
        <v>21.4</v>
      </c>
      <c r="I135" s="61">
        <v>27.4</v>
      </c>
      <c r="J135" s="61">
        <v>21.9</v>
      </c>
      <c r="K135" s="61">
        <v>20.9</v>
      </c>
      <c r="L135" s="61">
        <v>20.7</v>
      </c>
      <c r="M135" s="61">
        <v>22.721</v>
      </c>
      <c r="N135" s="61">
        <v>22.536999999999999</v>
      </c>
      <c r="O135" s="61">
        <v>19.492000000000001</v>
      </c>
      <c r="P135" s="61">
        <v>37.832999999999998</v>
      </c>
      <c r="Q135" s="61">
        <v>39.223999999999997</v>
      </c>
      <c r="R135" s="61">
        <v>34.549999999999997</v>
      </c>
      <c r="S135" s="61">
        <v>34.200000000000003</v>
      </c>
      <c r="T135" s="61">
        <v>27.706</v>
      </c>
      <c r="U135" s="61">
        <v>21.245000000000001</v>
      </c>
      <c r="V135" s="61">
        <v>32.299999999999997</v>
      </c>
      <c r="W135" s="61">
        <v>29</v>
      </c>
      <c r="X135" s="61">
        <v>33.158904109589002</v>
      </c>
      <c r="Y135" s="61">
        <v>31.094002905478799</v>
      </c>
      <c r="Z135" s="61">
        <v>31.821419520812299</v>
      </c>
      <c r="AA135" s="61">
        <v>31.796960320565798</v>
      </c>
      <c r="AB135" s="61">
        <v>32.041552323031603</v>
      </c>
      <c r="AC135" s="61">
        <v>32.041552323031603</v>
      </c>
      <c r="AD135" s="61">
        <v>32.286144325497503</v>
      </c>
      <c r="AE135" s="61">
        <v>32.481817927470303</v>
      </c>
      <c r="AF135" s="61">
        <v>33.019920332895197</v>
      </c>
      <c r="AG135" s="61">
        <v>33.020000000000003</v>
      </c>
      <c r="AH135" s="61">
        <v>32.8976243316623</v>
      </c>
      <c r="AI135" s="61">
        <v>32.775328330429303</v>
      </c>
      <c r="AJ135" s="61">
        <v>32.774999999999999</v>
      </c>
      <c r="AK135" s="61">
        <v>33.020000000000003</v>
      </c>
      <c r="AL135" s="61">
        <v>33.302</v>
      </c>
      <c r="AM135" s="61">
        <v>34.18</v>
      </c>
      <c r="AN135" s="61">
        <v>34.579000000000001</v>
      </c>
      <c r="AO135" s="61">
        <v>34.517000000000003</v>
      </c>
      <c r="AP135" s="61">
        <v>34.887</v>
      </c>
      <c r="AQ135" s="61">
        <v>35.777999999999999</v>
      </c>
      <c r="AR135" s="61">
        <v>36.46</v>
      </c>
      <c r="AS135" s="61">
        <v>36.145000000000003</v>
      </c>
      <c r="AT135" s="61">
        <v>34.795999999999999</v>
      </c>
      <c r="AU135" s="61">
        <v>39.25</v>
      </c>
      <c r="AV135" s="61">
        <v>37.191000000000003</v>
      </c>
      <c r="AW135" s="61">
        <v>38</v>
      </c>
      <c r="AX135" s="61">
        <v>40</v>
      </c>
      <c r="AY135" s="61">
        <v>40</v>
      </c>
      <c r="AZ135" s="202">
        <f t="shared" ref="AZ135:AZ136" si="270">MROUND((SUM(AU135:AY135)/SUM(AU171:AY171))*AZ171,1)</f>
        <v>41</v>
      </c>
      <c r="BA135" s="202">
        <f t="shared" ref="BA135:BR136" si="271">MROUND((SUM(AV135:AZ135)/SUM(AV171:AZ171))*BA171,1)</f>
        <v>42</v>
      </c>
      <c r="BB135" s="202">
        <f t="shared" si="271"/>
        <v>42</v>
      </c>
      <c r="BC135" s="202">
        <f t="shared" si="271"/>
        <v>43</v>
      </c>
      <c r="BD135" s="202">
        <f t="shared" si="271"/>
        <v>43</v>
      </c>
      <c r="BE135" s="202">
        <f t="shared" si="271"/>
        <v>44</v>
      </c>
      <c r="BF135" s="202">
        <f t="shared" si="271"/>
        <v>44</v>
      </c>
      <c r="BG135" s="202">
        <f t="shared" si="271"/>
        <v>45</v>
      </c>
      <c r="BH135" s="202">
        <f t="shared" si="271"/>
        <v>45</v>
      </c>
      <c r="BI135" s="202">
        <f t="shared" si="271"/>
        <v>45</v>
      </c>
      <c r="BJ135" s="202">
        <f t="shared" si="271"/>
        <v>46</v>
      </c>
      <c r="BK135" s="202">
        <f t="shared" si="271"/>
        <v>47</v>
      </c>
      <c r="BL135" s="202">
        <f t="shared" si="271"/>
        <v>47</v>
      </c>
      <c r="BM135" s="202">
        <f t="shared" si="271"/>
        <v>48</v>
      </c>
      <c r="BN135" s="202">
        <f t="shared" si="271"/>
        <v>48</v>
      </c>
      <c r="BO135" s="202">
        <f t="shared" si="271"/>
        <v>49</v>
      </c>
      <c r="BP135" s="202">
        <f t="shared" si="271"/>
        <v>49</v>
      </c>
      <c r="BQ135" s="202">
        <f t="shared" si="271"/>
        <v>50</v>
      </c>
      <c r="BR135" s="202">
        <f t="shared" si="271"/>
        <v>50</v>
      </c>
      <c r="BS135" s="202"/>
      <c r="BT135" s="202"/>
      <c r="BU135" s="202"/>
    </row>
    <row r="136" spans="1:78">
      <c r="A136" t="s">
        <v>223</v>
      </c>
      <c r="C136" s="61"/>
      <c r="D136" s="61"/>
      <c r="E136" s="61"/>
      <c r="F136" s="61"/>
      <c r="G136" s="61">
        <v>13.5</v>
      </c>
      <c r="H136" s="61">
        <v>13.3</v>
      </c>
      <c r="I136" s="61">
        <v>15</v>
      </c>
      <c r="J136" s="61">
        <v>17.5</v>
      </c>
      <c r="K136" s="61">
        <v>20.3</v>
      </c>
      <c r="L136" s="61">
        <v>23.3</v>
      </c>
      <c r="M136" s="61">
        <v>27.175000000000001</v>
      </c>
      <c r="N136" s="61">
        <v>28.172999999999998</v>
      </c>
      <c r="O136" s="61">
        <v>29.17</v>
      </c>
      <c r="P136" s="61">
        <v>29.917999999999999</v>
      </c>
      <c r="Q136" s="61">
        <v>30.914999999999999</v>
      </c>
      <c r="R136" s="61">
        <v>31.824999999999999</v>
      </c>
      <c r="S136" s="61">
        <v>32.161999999999999</v>
      </c>
      <c r="T136" s="61">
        <v>34.829000000000001</v>
      </c>
      <c r="U136" s="61">
        <v>37.497</v>
      </c>
      <c r="V136" s="61">
        <v>40.1</v>
      </c>
      <c r="W136" s="61">
        <v>42.807000000000002</v>
      </c>
      <c r="X136" s="61">
        <v>45.475068493150701</v>
      </c>
      <c r="Y136" s="61">
        <v>45.923835616438403</v>
      </c>
      <c r="Z136" s="61">
        <v>45.997267759562803</v>
      </c>
      <c r="AA136" s="61">
        <v>45.997267759562803</v>
      </c>
      <c r="AB136" s="61">
        <v>46.245901639344297</v>
      </c>
      <c r="AC136" s="61">
        <v>46.469672131147497</v>
      </c>
      <c r="AD136" s="61">
        <v>46.593989071038301</v>
      </c>
      <c r="AE136" s="61">
        <v>46.991803278688501</v>
      </c>
      <c r="AF136" s="61">
        <v>47.290163934426197</v>
      </c>
      <c r="AG136" s="61">
        <v>47.488999999999997</v>
      </c>
      <c r="AH136" s="61">
        <v>47.8371584699454</v>
      </c>
      <c r="AI136" s="61">
        <v>47.911999999999999</v>
      </c>
      <c r="AJ136" s="61">
        <v>48.061</v>
      </c>
      <c r="AK136" s="61">
        <v>49.115000000000002</v>
      </c>
      <c r="AL136" s="61">
        <v>50.731999999999999</v>
      </c>
      <c r="AM136" s="61">
        <v>49.661999999999999</v>
      </c>
      <c r="AN136" s="61">
        <v>49.941000000000003</v>
      </c>
      <c r="AO136" s="61">
        <v>50.110999999999997</v>
      </c>
      <c r="AP136" s="61">
        <v>50.618000000000002</v>
      </c>
      <c r="AQ136" s="61">
        <v>49.915999999999997</v>
      </c>
      <c r="AR136" s="61">
        <v>50.38</v>
      </c>
      <c r="AS136" s="61">
        <v>51.485999999999997</v>
      </c>
      <c r="AT136" s="61">
        <v>44.335000000000001</v>
      </c>
      <c r="AU136" s="61">
        <v>51.194000000000003</v>
      </c>
      <c r="AV136" s="61">
        <v>52.314</v>
      </c>
      <c r="AW136" s="61">
        <v>51</v>
      </c>
      <c r="AX136" s="61">
        <v>50</v>
      </c>
      <c r="AY136" s="61">
        <v>50</v>
      </c>
      <c r="AZ136" s="202">
        <f t="shared" si="270"/>
        <v>52</v>
      </c>
      <c r="BA136" s="202">
        <f t="shared" si="271"/>
        <v>52</v>
      </c>
      <c r="BB136" s="202">
        <f t="shared" si="271"/>
        <v>53</v>
      </c>
      <c r="BC136" s="202">
        <f t="shared" si="271"/>
        <v>53</v>
      </c>
      <c r="BD136" s="202">
        <f t="shared" si="271"/>
        <v>53</v>
      </c>
      <c r="BE136" s="202">
        <f t="shared" si="271"/>
        <v>54</v>
      </c>
      <c r="BF136" s="202">
        <f t="shared" si="271"/>
        <v>54</v>
      </c>
      <c r="BG136" s="202">
        <f t="shared" si="271"/>
        <v>54</v>
      </c>
      <c r="BH136" s="202">
        <f t="shared" si="271"/>
        <v>54</v>
      </c>
      <c r="BI136" s="202">
        <f t="shared" si="271"/>
        <v>54</v>
      </c>
      <c r="BJ136" s="202">
        <f t="shared" si="271"/>
        <v>55</v>
      </c>
      <c r="BK136" s="202">
        <f t="shared" si="271"/>
        <v>55</v>
      </c>
      <c r="BL136" s="202">
        <f t="shared" si="271"/>
        <v>55</v>
      </c>
      <c r="BM136" s="202">
        <f t="shared" si="271"/>
        <v>56</v>
      </c>
      <c r="BN136" s="202">
        <f t="shared" si="271"/>
        <v>56</v>
      </c>
      <c r="BO136" s="202">
        <f t="shared" si="271"/>
        <v>56</v>
      </c>
      <c r="BP136" s="202">
        <f t="shared" si="271"/>
        <v>56</v>
      </c>
      <c r="BQ136" s="202">
        <f t="shared" si="271"/>
        <v>56</v>
      </c>
      <c r="BR136" s="202">
        <f t="shared" si="271"/>
        <v>57</v>
      </c>
      <c r="BS136" s="202"/>
      <c r="BT136" s="202"/>
      <c r="BU136" s="206">
        <f>AW134/BU134-1</f>
        <v>-4.8951893030055205E-2</v>
      </c>
    </row>
    <row r="137" spans="1:78">
      <c r="A137" t="s">
        <v>224</v>
      </c>
      <c r="B137">
        <v>0</v>
      </c>
      <c r="C137" s="61">
        <v>0</v>
      </c>
      <c r="D137" s="61">
        <v>0</v>
      </c>
      <c r="E137" s="61">
        <v>0</v>
      </c>
      <c r="F137" s="61">
        <v>0</v>
      </c>
      <c r="G137" s="61">
        <v>0</v>
      </c>
      <c r="H137" s="61">
        <v>0</v>
      </c>
      <c r="I137" s="61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1">
        <v>0</v>
      </c>
      <c r="X137" s="61">
        <v>0</v>
      </c>
      <c r="Y137" s="61">
        <v>0</v>
      </c>
      <c r="Z137" s="61">
        <v>0</v>
      </c>
      <c r="AA137" s="61">
        <v>0</v>
      </c>
      <c r="AB137" s="61">
        <v>0</v>
      </c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0</v>
      </c>
      <c r="AP137" s="61">
        <v>0</v>
      </c>
      <c r="AQ137" s="61">
        <v>0</v>
      </c>
      <c r="AR137" s="61">
        <v>0</v>
      </c>
      <c r="AS137" s="61">
        <v>0</v>
      </c>
      <c r="AT137" s="61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202">
        <v>0</v>
      </c>
      <c r="BA137" s="202">
        <v>0</v>
      </c>
      <c r="BB137" s="202">
        <v>0</v>
      </c>
      <c r="BC137" s="202">
        <v>0</v>
      </c>
      <c r="BD137" s="202">
        <v>0</v>
      </c>
      <c r="BE137" s="202">
        <v>0</v>
      </c>
      <c r="BF137" s="202">
        <v>1</v>
      </c>
      <c r="BG137" s="202">
        <v>2</v>
      </c>
      <c r="BH137" s="202">
        <v>3</v>
      </c>
      <c r="BI137" s="202">
        <v>4</v>
      </c>
      <c r="BJ137" s="202">
        <v>5</v>
      </c>
      <c r="BK137" s="202">
        <v>6</v>
      </c>
      <c r="BL137" s="202">
        <v>7</v>
      </c>
      <c r="BM137" s="202">
        <v>8</v>
      </c>
      <c r="BN137" s="202">
        <v>9</v>
      </c>
      <c r="BO137" s="202">
        <v>10</v>
      </c>
      <c r="BP137" s="202">
        <v>11</v>
      </c>
      <c r="BQ137" s="202">
        <v>12</v>
      </c>
      <c r="BR137" s="202">
        <v>13</v>
      </c>
      <c r="BS137" s="202"/>
      <c r="BT137" s="202"/>
      <c r="BU137" s="202"/>
    </row>
    <row r="138" spans="1:78">
      <c r="A138" t="s">
        <v>225</v>
      </c>
      <c r="B138">
        <v>123.8</v>
      </c>
      <c r="C138" s="61">
        <v>130.30000000000001</v>
      </c>
      <c r="D138" s="61">
        <v>138.9</v>
      </c>
      <c r="E138" s="61">
        <v>146.69999999999999</v>
      </c>
      <c r="F138" s="61">
        <v>151.5</v>
      </c>
      <c r="G138" s="61">
        <v>154.5</v>
      </c>
      <c r="H138" s="61">
        <v>173.3</v>
      </c>
      <c r="I138" s="61">
        <v>207.5</v>
      </c>
      <c r="J138" s="61">
        <v>227.4</v>
      </c>
      <c r="K138" s="61">
        <v>244.1</v>
      </c>
      <c r="L138" s="61">
        <v>276.3</v>
      </c>
      <c r="M138" s="61">
        <f>SUM(M131:M137)</f>
        <v>294.47300000000001</v>
      </c>
      <c r="N138" s="61">
        <f>SUM(N131:N137)</f>
        <v>296.13299999999998</v>
      </c>
      <c r="O138" s="61">
        <f t="shared" ref="O138:AU138" si="272">SUM(O131:O137)</f>
        <v>302.286</v>
      </c>
      <c r="P138" s="61">
        <f t="shared" si="272"/>
        <v>311.94</v>
      </c>
      <c r="Q138" s="61">
        <f t="shared" si="272"/>
        <v>337.53200000000004</v>
      </c>
      <c r="R138" s="61">
        <f t="shared" si="272"/>
        <v>360.45100000000002</v>
      </c>
      <c r="S138" s="61">
        <f t="shared" si="272"/>
        <v>370.07599999999996</v>
      </c>
      <c r="T138" s="61">
        <f t="shared" si="272"/>
        <v>382.78700000000003</v>
      </c>
      <c r="U138" s="61">
        <f t="shared" si="272"/>
        <v>410.36100000000005</v>
      </c>
      <c r="V138" s="61">
        <f t="shared" si="272"/>
        <v>417.15100000000007</v>
      </c>
      <c r="W138" s="61">
        <f t="shared" si="272"/>
        <v>387.86300000000006</v>
      </c>
      <c r="X138" s="61">
        <f t="shared" si="272"/>
        <v>438.73172481005838</v>
      </c>
      <c r="Y138" s="61">
        <f t="shared" si="272"/>
        <v>450.27621167510864</v>
      </c>
      <c r="Z138" s="61">
        <f t="shared" si="272"/>
        <v>463.64471276634094</v>
      </c>
      <c r="AA138" s="61">
        <f t="shared" si="272"/>
        <v>472.41945714822884</v>
      </c>
      <c r="AB138" s="61">
        <f t="shared" si="272"/>
        <v>497.27194508497075</v>
      </c>
      <c r="AC138" s="61">
        <f t="shared" si="272"/>
        <v>552.68189989591076</v>
      </c>
      <c r="AD138" s="61">
        <f t="shared" si="272"/>
        <v>592.61885142284598</v>
      </c>
      <c r="AE138" s="61">
        <f t="shared" si="272"/>
        <v>645.26929322114347</v>
      </c>
      <c r="AF138" s="61">
        <f t="shared" si="272"/>
        <v>706.06314451743003</v>
      </c>
      <c r="AG138" s="61">
        <f t="shared" si="272"/>
        <v>811.43045864071314</v>
      </c>
      <c r="AH138" s="61">
        <f t="shared" si="272"/>
        <v>985.70130814235563</v>
      </c>
      <c r="AI138" s="61">
        <f t="shared" si="272"/>
        <v>1219.2445283304294</v>
      </c>
      <c r="AJ138" s="61">
        <f t="shared" si="272"/>
        <v>1382.029</v>
      </c>
      <c r="AK138" s="61">
        <f t="shared" si="272"/>
        <v>1582.4379999999999</v>
      </c>
      <c r="AL138" s="61">
        <f t="shared" si="272"/>
        <v>1610.771</v>
      </c>
      <c r="AM138" s="61">
        <f t="shared" si="272"/>
        <v>1465.6210000000001</v>
      </c>
      <c r="AN138" s="61">
        <f t="shared" si="272"/>
        <v>1550.106</v>
      </c>
      <c r="AO138" s="61">
        <f t="shared" si="272"/>
        <v>1614.7010000000002</v>
      </c>
      <c r="AP138" s="61">
        <f t="shared" si="272"/>
        <v>1631.1499999999999</v>
      </c>
      <c r="AQ138" s="61">
        <f t="shared" si="272"/>
        <v>1688.915</v>
      </c>
      <c r="AR138" s="61">
        <f t="shared" si="272"/>
        <v>1742.8030000000001</v>
      </c>
      <c r="AS138" s="61">
        <f t="shared" si="272"/>
        <v>1715.6200000000001</v>
      </c>
      <c r="AT138" s="61">
        <f t="shared" si="272"/>
        <v>1635.5130000000001</v>
      </c>
      <c r="AU138" s="61">
        <f t="shared" si="272"/>
        <v>1615.9079999999999</v>
      </c>
      <c r="AV138" s="61">
        <f>SUM(AV131:AV137)</f>
        <v>1691.9550000000002</v>
      </c>
      <c r="AW138" s="61">
        <f>SUM(AW131:AW137)</f>
        <v>1612.9679999999998</v>
      </c>
      <c r="AX138" s="61">
        <f>SUM(AX131:AX137)</f>
        <v>1678.1505999999999</v>
      </c>
      <c r="AY138" s="61">
        <f>SUM(AY131:AY137)</f>
        <v>1714.1995999999999</v>
      </c>
      <c r="AZ138" s="202">
        <f t="shared" ref="AZ138:BC138" si="273">SUM(AZ131:AZ137)</f>
        <v>1673.5426188893425</v>
      </c>
      <c r="BA138" s="202">
        <f t="shared" si="273"/>
        <v>1661.9059678689036</v>
      </c>
      <c r="BB138" s="202">
        <f t="shared" si="273"/>
        <v>1656.8190946503646</v>
      </c>
      <c r="BC138" s="202">
        <f t="shared" si="273"/>
        <v>1662.7800780644961</v>
      </c>
      <c r="BD138" s="202">
        <f>SUM(BD131:BD137)</f>
        <v>1659.6124199096616</v>
      </c>
      <c r="BE138" s="202">
        <f>SUM(BE131:BE137)</f>
        <v>1674.6107312466859</v>
      </c>
      <c r="BF138" s="202">
        <f t="shared" ref="BF138:BR138" si="274">SUM(BF131:BF137)</f>
        <v>1674.3471364531247</v>
      </c>
      <c r="BG138" s="202">
        <f t="shared" si="274"/>
        <v>1681.7609259441924</v>
      </c>
      <c r="BH138" s="202">
        <f t="shared" si="274"/>
        <v>1685.2975584283613</v>
      </c>
      <c r="BI138" s="202">
        <f t="shared" si="274"/>
        <v>1688.6996842356793</v>
      </c>
      <c r="BJ138" s="202">
        <f t="shared" si="274"/>
        <v>1696.523688257269</v>
      </c>
      <c r="BK138" s="202">
        <f t="shared" si="274"/>
        <v>1701.5804075623882</v>
      </c>
      <c r="BL138" s="202">
        <f t="shared" si="274"/>
        <v>1706.80187458308</v>
      </c>
      <c r="BM138" s="202">
        <f t="shared" si="274"/>
        <v>1714.016456757563</v>
      </c>
      <c r="BN138" s="202">
        <f t="shared" si="274"/>
        <v>1717.366420080893</v>
      </c>
      <c r="BO138" s="202">
        <f t="shared" si="274"/>
        <v>1722.6873353712963</v>
      </c>
      <c r="BP138" s="202">
        <f t="shared" si="274"/>
        <v>1783.4289843984518</v>
      </c>
      <c r="BQ138" s="202">
        <f t="shared" si="274"/>
        <v>1799.7407570285968</v>
      </c>
      <c r="BR138" s="202">
        <f t="shared" si="274"/>
        <v>1820.2459648036825</v>
      </c>
      <c r="BS138" s="202"/>
      <c r="BT138" s="202"/>
      <c r="BU138" s="202"/>
      <c r="BW138">
        <v>1710.327</v>
      </c>
      <c r="BX138">
        <v>1628.0039999999999</v>
      </c>
      <c r="BY138" s="61"/>
    </row>
    <row r="139" spans="1:78">
      <c r="A139" s="207" t="s">
        <v>208</v>
      </c>
      <c r="B139" s="207"/>
      <c r="C139" s="208"/>
      <c r="D139" s="208"/>
      <c r="E139" s="208"/>
      <c r="F139" s="208"/>
      <c r="G139" s="208"/>
      <c r="H139" s="208"/>
      <c r="I139" s="208"/>
      <c r="J139" s="208"/>
      <c r="K139" s="208"/>
      <c r="L139" s="208"/>
      <c r="M139" s="208"/>
      <c r="N139" s="208"/>
      <c r="O139" s="208"/>
      <c r="P139" s="208"/>
      <c r="Q139" s="208"/>
      <c r="R139" s="208"/>
      <c r="S139" s="208"/>
      <c r="T139" s="208"/>
      <c r="U139" s="208"/>
      <c r="V139" s="208"/>
      <c r="W139" s="208"/>
      <c r="X139" s="208"/>
      <c r="Y139" s="208"/>
      <c r="Z139" s="208"/>
      <c r="AA139" s="208"/>
      <c r="AB139" s="208"/>
      <c r="AC139" s="208"/>
      <c r="AD139" s="208"/>
      <c r="AE139" s="208"/>
      <c r="AF139" s="208"/>
      <c r="AG139" s="208"/>
      <c r="AH139" s="208"/>
      <c r="AI139" s="208"/>
      <c r="AJ139" s="208"/>
      <c r="AK139" s="208"/>
      <c r="AL139" s="208"/>
      <c r="AM139" s="208"/>
      <c r="AN139" s="208"/>
      <c r="AO139" s="208"/>
      <c r="AP139" s="208"/>
      <c r="AQ139" s="208"/>
      <c r="AR139" s="208"/>
      <c r="AS139" s="208"/>
      <c r="AT139" s="208"/>
      <c r="AU139" s="208"/>
      <c r="AV139" s="208"/>
      <c r="AW139" s="208"/>
      <c r="AX139" s="208"/>
      <c r="AY139" s="208"/>
      <c r="AZ139" s="208"/>
      <c r="BA139" s="208"/>
      <c r="BB139" s="208"/>
      <c r="BC139" s="208"/>
      <c r="BD139" s="208"/>
      <c r="BE139" s="208"/>
      <c r="BF139" s="208"/>
      <c r="BG139" s="208"/>
      <c r="BH139" s="208"/>
      <c r="BI139" s="208"/>
      <c r="BJ139" s="208"/>
      <c r="BK139" s="208"/>
      <c r="BL139" s="208"/>
      <c r="BM139" s="208"/>
      <c r="BN139" s="208"/>
      <c r="BO139" s="208"/>
      <c r="BP139" s="208"/>
      <c r="BQ139" s="208"/>
      <c r="BR139" s="208"/>
      <c r="BS139" s="61"/>
      <c r="BT139" s="61"/>
      <c r="BU139" s="61"/>
    </row>
    <row r="140" spans="1:78">
      <c r="A140" t="s">
        <v>218</v>
      </c>
      <c r="C140" s="61"/>
      <c r="D140" s="61"/>
      <c r="E140" s="61"/>
      <c r="F140" s="61"/>
      <c r="G140" s="61"/>
      <c r="H140" s="61">
        <v>38.5</v>
      </c>
      <c r="I140" s="61">
        <v>42</v>
      </c>
      <c r="J140" s="61">
        <v>53.8</v>
      </c>
      <c r="K140" s="61">
        <v>64.099999999999994</v>
      </c>
      <c r="L140" s="61">
        <v>69.7</v>
      </c>
      <c r="M140" s="61">
        <v>72.043999999999997</v>
      </c>
      <c r="N140" s="61">
        <v>75.617000000000004</v>
      </c>
      <c r="O140" s="61">
        <v>77.197999999999993</v>
      </c>
      <c r="P140" s="61">
        <v>79.072999999999993</v>
      </c>
      <c r="Q140" s="61">
        <v>81.861000000000004</v>
      </c>
      <c r="R140" s="61">
        <v>87.039000000000001</v>
      </c>
      <c r="S140" s="61">
        <v>88.608999999999995</v>
      </c>
      <c r="T140" s="61">
        <v>94.727999999999994</v>
      </c>
      <c r="U140" s="61">
        <v>99.227000000000004</v>
      </c>
      <c r="V140" s="61">
        <v>103.14100000000001</v>
      </c>
      <c r="W140" s="61">
        <v>108.078</v>
      </c>
      <c r="X140" s="61">
        <v>113.791902171831</v>
      </c>
      <c r="Y140" s="61">
        <v>119.778303698629</v>
      </c>
      <c r="Z140" s="61">
        <v>122.48013104108099</v>
      </c>
      <c r="AA140" s="61">
        <v>120.433007442798</v>
      </c>
      <c r="AB140" s="61">
        <v>120.050761937104</v>
      </c>
      <c r="AC140" s="61">
        <v>120.90769659119</v>
      </c>
      <c r="AD140" s="61">
        <v>119.974008293994</v>
      </c>
      <c r="AE140" s="61">
        <v>115.901335561191</v>
      </c>
      <c r="AF140" s="61">
        <v>122.611222369247</v>
      </c>
      <c r="AG140" s="61">
        <v>118.65078680880301</v>
      </c>
      <c r="AH140" s="61">
        <v>120.443137845881</v>
      </c>
      <c r="AI140" s="61">
        <v>111.15</v>
      </c>
      <c r="AJ140" s="61">
        <v>114.242</v>
      </c>
      <c r="AK140" s="61">
        <v>116.276</v>
      </c>
      <c r="AL140" s="61">
        <v>114.482</v>
      </c>
      <c r="AM140" s="61">
        <v>113.44199999999999</v>
      </c>
      <c r="AN140" s="61">
        <v>110.127</v>
      </c>
      <c r="AO140" s="61">
        <v>109.617</v>
      </c>
      <c r="AP140" s="61">
        <v>108.965</v>
      </c>
      <c r="AQ140" s="61">
        <v>106.709</v>
      </c>
      <c r="AR140" s="61">
        <v>105.438</v>
      </c>
      <c r="AS140" s="61">
        <v>100.086</v>
      </c>
      <c r="AT140" s="61">
        <v>99.668999999999997</v>
      </c>
      <c r="AU140" s="61">
        <v>97.43</v>
      </c>
      <c r="AV140" s="61">
        <v>94.820999999999998</v>
      </c>
      <c r="AW140" s="61">
        <v>95.930999999999997</v>
      </c>
      <c r="AX140" s="61">
        <v>93.983999999999995</v>
      </c>
      <c r="AY140" s="202">
        <f t="shared" ref="AY140:BE145" si="275">MROUND((SUM(AT140:AX140)/SUM(AT167:AX167))*AY167,1)</f>
        <v>92</v>
      </c>
      <c r="AZ140" s="202">
        <f t="shared" si="275"/>
        <v>89</v>
      </c>
      <c r="BA140" s="202">
        <f t="shared" si="275"/>
        <v>86</v>
      </c>
      <c r="BB140" s="202">
        <f t="shared" si="275"/>
        <v>85</v>
      </c>
      <c r="BC140" s="202">
        <f t="shared" si="275"/>
        <v>83</v>
      </c>
      <c r="BD140" s="202">
        <f>MROUND((SUM(AY140:BC140)/SUM(AY167:BC167))*BD167,1)</f>
        <v>81</v>
      </c>
      <c r="BE140" s="202">
        <f>MROUND((SUM(AZ140:BD140)/SUM(AZ167:BD167))*BE167,1)</f>
        <v>80</v>
      </c>
      <c r="BF140" s="202">
        <f t="shared" ref="BF140:BR142" si="276">MROUND((SUM(BA140:BE140)/SUM(BA167:BE167))*BF167,1)</f>
        <v>77</v>
      </c>
      <c r="BG140" s="202">
        <f t="shared" si="276"/>
        <v>76</v>
      </c>
      <c r="BH140" s="202">
        <f t="shared" si="276"/>
        <v>74</v>
      </c>
      <c r="BI140" s="202">
        <f t="shared" si="276"/>
        <v>73</v>
      </c>
      <c r="BJ140" s="202">
        <f t="shared" si="276"/>
        <v>70</v>
      </c>
      <c r="BK140" s="202">
        <f t="shared" si="276"/>
        <v>68</v>
      </c>
      <c r="BL140" s="202">
        <f t="shared" si="276"/>
        <v>66</v>
      </c>
      <c r="BM140" s="202">
        <f t="shared" si="276"/>
        <v>65</v>
      </c>
      <c r="BN140" s="202">
        <f t="shared" si="276"/>
        <v>62</v>
      </c>
      <c r="BO140" s="202">
        <f t="shared" si="276"/>
        <v>61</v>
      </c>
      <c r="BP140" s="202">
        <f t="shared" si="276"/>
        <v>59</v>
      </c>
      <c r="BQ140" s="202">
        <f t="shared" si="276"/>
        <v>57</v>
      </c>
      <c r="BR140" s="202">
        <f t="shared" si="276"/>
        <v>55</v>
      </c>
      <c r="BS140" s="202"/>
      <c r="BT140" s="202"/>
      <c r="BU140" s="202"/>
    </row>
    <row r="141" spans="1:78">
      <c r="A141" t="s">
        <v>219</v>
      </c>
      <c r="C141" s="61"/>
      <c r="D141" s="61"/>
      <c r="E141" s="61"/>
      <c r="F141" s="61"/>
      <c r="G141" s="61"/>
      <c r="H141" s="61">
        <v>35.5</v>
      </c>
      <c r="I141" s="61">
        <v>34.700000000000003</v>
      </c>
      <c r="J141" s="61">
        <v>36.5</v>
      </c>
      <c r="K141" s="61">
        <v>37</v>
      </c>
      <c r="L141" s="61">
        <v>37.700000000000003</v>
      </c>
      <c r="M141" s="61">
        <v>37.878</v>
      </c>
      <c r="N141" s="61">
        <v>38.656999999999996</v>
      </c>
      <c r="O141" s="61">
        <v>40.485999999999997</v>
      </c>
      <c r="P141" s="61">
        <v>42.902000000000001</v>
      </c>
      <c r="Q141" s="61">
        <v>44.829000000000001</v>
      </c>
      <c r="R141" s="61">
        <v>47.082999999999998</v>
      </c>
      <c r="S141" s="61">
        <v>47.207000000000001</v>
      </c>
      <c r="T141" s="61">
        <v>48.722999999999999</v>
      </c>
      <c r="U141" s="61">
        <v>50.021999999999998</v>
      </c>
      <c r="V141" s="61">
        <v>50.7</v>
      </c>
      <c r="W141" s="61">
        <v>53.298000000000002</v>
      </c>
      <c r="X141" s="61">
        <v>54.098136428836597</v>
      </c>
      <c r="Y141" s="61">
        <v>50.311635099701697</v>
      </c>
      <c r="Z141" s="61">
        <v>51.414857127145702</v>
      </c>
      <c r="AA141" s="61">
        <v>51.5549224924277</v>
      </c>
      <c r="AB141" s="61">
        <v>51.6937352537267</v>
      </c>
      <c r="AC141" s="61">
        <v>51.906140827170603</v>
      </c>
      <c r="AD141" s="61">
        <v>53.552639796683799</v>
      </c>
      <c r="AE141" s="61">
        <v>52.088759890817897</v>
      </c>
      <c r="AF141" s="61">
        <v>55.772138449457998</v>
      </c>
      <c r="AG141" s="61">
        <v>57.619360373429899</v>
      </c>
      <c r="AH141" s="61">
        <v>61.0913538848</v>
      </c>
      <c r="AI141" s="61">
        <v>56.195999999999998</v>
      </c>
      <c r="AJ141" s="61">
        <v>57.072000000000003</v>
      </c>
      <c r="AK141" s="61">
        <v>59.709000000000003</v>
      </c>
      <c r="AL141" s="61">
        <v>71.046000000000006</v>
      </c>
      <c r="AM141" s="61">
        <v>66.783000000000001</v>
      </c>
      <c r="AN141" s="61">
        <v>74.241</v>
      </c>
      <c r="AO141" s="61">
        <v>71.960999999999999</v>
      </c>
      <c r="AP141" s="61">
        <v>80.989000000000004</v>
      </c>
      <c r="AQ141" s="61">
        <v>88.527000000000001</v>
      </c>
      <c r="AR141" s="61">
        <v>87.915000000000006</v>
      </c>
      <c r="AS141" s="61">
        <v>85.606999999999999</v>
      </c>
      <c r="AT141" s="61">
        <v>88.388000000000005</v>
      </c>
      <c r="AU141" s="61">
        <v>86.747</v>
      </c>
      <c r="AV141" s="61">
        <v>90.486999999999995</v>
      </c>
      <c r="AW141" s="61">
        <v>86.864000000000004</v>
      </c>
      <c r="AX141" s="61">
        <v>81.028999999999996</v>
      </c>
      <c r="AY141" s="202">
        <f t="shared" si="275"/>
        <v>92</v>
      </c>
      <c r="AZ141" s="202">
        <f t="shared" si="275"/>
        <v>93</v>
      </c>
      <c r="BA141" s="202">
        <f t="shared" si="275"/>
        <v>95</v>
      </c>
      <c r="BB141" s="202">
        <f t="shared" si="275"/>
        <v>96</v>
      </c>
      <c r="BC141" s="202">
        <f t="shared" si="275"/>
        <v>96</v>
      </c>
      <c r="BD141" s="202">
        <f t="shared" si="275"/>
        <v>96</v>
      </c>
      <c r="BE141" s="202">
        <f t="shared" si="275"/>
        <v>96</v>
      </c>
      <c r="BF141" s="202">
        <f t="shared" si="276"/>
        <v>96</v>
      </c>
      <c r="BG141" s="202">
        <f t="shared" si="276"/>
        <v>97</v>
      </c>
      <c r="BH141" s="202">
        <f t="shared" si="276"/>
        <v>98</v>
      </c>
      <c r="BI141" s="202">
        <f t="shared" si="276"/>
        <v>100</v>
      </c>
      <c r="BJ141" s="202">
        <f t="shared" si="276"/>
        <v>101</v>
      </c>
      <c r="BK141" s="202">
        <f t="shared" si="276"/>
        <v>102</v>
      </c>
      <c r="BL141" s="202">
        <f t="shared" si="276"/>
        <v>103</v>
      </c>
      <c r="BM141" s="202">
        <f t="shared" si="276"/>
        <v>104</v>
      </c>
      <c r="BN141" s="202">
        <f t="shared" si="276"/>
        <v>104</v>
      </c>
      <c r="BO141" s="202">
        <f t="shared" si="276"/>
        <v>104</v>
      </c>
      <c r="BP141" s="202">
        <f t="shared" si="276"/>
        <v>105</v>
      </c>
      <c r="BQ141" s="202">
        <f t="shared" si="276"/>
        <v>106</v>
      </c>
      <c r="BR141" s="202">
        <f t="shared" si="276"/>
        <v>108</v>
      </c>
      <c r="BS141" s="202"/>
      <c r="BT141" s="202"/>
      <c r="BU141" s="202"/>
    </row>
    <row r="142" spans="1:78">
      <c r="A142" t="s">
        <v>220</v>
      </c>
      <c r="C142" s="61"/>
      <c r="D142" s="61"/>
      <c r="E142" s="61"/>
      <c r="F142" s="61"/>
      <c r="G142" s="61"/>
      <c r="H142" s="61">
        <v>35.5</v>
      </c>
      <c r="I142" s="61">
        <v>35.299999999999997</v>
      </c>
      <c r="J142" s="61">
        <v>38.1</v>
      </c>
      <c r="K142" s="61">
        <v>40.9</v>
      </c>
      <c r="L142" s="61">
        <v>46.1</v>
      </c>
      <c r="M142" s="61">
        <v>52.497999999999998</v>
      </c>
      <c r="N142" s="61">
        <v>54.591000000000001</v>
      </c>
      <c r="O142" s="61">
        <v>51.348999999999997</v>
      </c>
      <c r="P142" s="61">
        <v>52.47</v>
      </c>
      <c r="Q142" s="61">
        <v>52.828000000000003</v>
      </c>
      <c r="R142" s="61">
        <v>54.758000000000003</v>
      </c>
      <c r="S142" s="61">
        <v>52.756999999999998</v>
      </c>
      <c r="T142" s="61">
        <v>53.189</v>
      </c>
      <c r="U142" s="61">
        <v>56.124000000000002</v>
      </c>
      <c r="V142" s="61">
        <v>53.6</v>
      </c>
      <c r="W142" s="61">
        <v>57.447000000000003</v>
      </c>
      <c r="X142" s="61">
        <v>60.4949951744385</v>
      </c>
      <c r="Y142" s="61">
        <v>58.329218288163297</v>
      </c>
      <c r="Z142" s="61">
        <v>60.504543545199802</v>
      </c>
      <c r="AA142" s="61">
        <v>59.9176549899937</v>
      </c>
      <c r="AB142" s="61">
        <v>58.585859885150398</v>
      </c>
      <c r="AC142" s="61">
        <v>63.5240433911883</v>
      </c>
      <c r="AD142" s="61">
        <v>66.350689575552195</v>
      </c>
      <c r="AE142" s="61">
        <v>66.865960688315099</v>
      </c>
      <c r="AF142" s="61">
        <v>68.625154883182205</v>
      </c>
      <c r="AG142" s="61">
        <v>66.862212844456195</v>
      </c>
      <c r="AH142" s="61">
        <v>65.680898962357801</v>
      </c>
      <c r="AI142" s="61">
        <v>54.508000000000003</v>
      </c>
      <c r="AJ142" s="61">
        <v>59.069000000000003</v>
      </c>
      <c r="AK142" s="61">
        <v>62.688000000000002</v>
      </c>
      <c r="AL142" s="61">
        <v>62.036999999999999</v>
      </c>
      <c r="AM142" s="61">
        <v>59.161000000000001</v>
      </c>
      <c r="AN142" s="61">
        <v>60.738999999999997</v>
      </c>
      <c r="AO142" s="61">
        <v>59.784999999999997</v>
      </c>
      <c r="AP142" s="61">
        <v>58.338999999999999</v>
      </c>
      <c r="AQ142" s="61">
        <v>56.360999999999997</v>
      </c>
      <c r="AR142" s="61">
        <v>56.91</v>
      </c>
      <c r="AS142" s="61">
        <v>55.759</v>
      </c>
      <c r="AT142" s="61">
        <v>60.094999999999999</v>
      </c>
      <c r="AU142" s="61">
        <v>59.401000000000003</v>
      </c>
      <c r="AV142" s="61">
        <v>60.332000000000001</v>
      </c>
      <c r="AW142" s="61">
        <v>54.335000000000001</v>
      </c>
      <c r="AX142" s="61">
        <v>53.051000000000002</v>
      </c>
      <c r="AY142" s="202">
        <f t="shared" si="275"/>
        <v>55</v>
      </c>
      <c r="AZ142" s="202">
        <f t="shared" si="275"/>
        <v>53</v>
      </c>
      <c r="BA142" s="202">
        <f t="shared" si="275"/>
        <v>54</v>
      </c>
      <c r="BB142" s="202">
        <f t="shared" si="275"/>
        <v>54</v>
      </c>
      <c r="BC142" s="202">
        <f t="shared" si="275"/>
        <v>52</v>
      </c>
      <c r="BD142" s="202">
        <f t="shared" si="275"/>
        <v>52</v>
      </c>
      <c r="BE142" s="202">
        <f t="shared" si="275"/>
        <v>52</v>
      </c>
      <c r="BF142" s="202">
        <f t="shared" si="276"/>
        <v>51</v>
      </c>
      <c r="BG142" s="202">
        <f t="shared" si="276"/>
        <v>51</v>
      </c>
      <c r="BH142" s="202">
        <f t="shared" si="276"/>
        <v>50</v>
      </c>
      <c r="BI142" s="202">
        <f t="shared" si="276"/>
        <v>49</v>
      </c>
      <c r="BJ142" s="202">
        <f t="shared" si="276"/>
        <v>49</v>
      </c>
      <c r="BK142" s="202">
        <f t="shared" si="276"/>
        <v>49</v>
      </c>
      <c r="BL142" s="202">
        <f t="shared" si="276"/>
        <v>49</v>
      </c>
      <c r="BM142" s="202">
        <f t="shared" si="276"/>
        <v>48</v>
      </c>
      <c r="BN142" s="202">
        <f t="shared" si="276"/>
        <v>48</v>
      </c>
      <c r="BO142" s="202">
        <f t="shared" si="276"/>
        <v>47</v>
      </c>
      <c r="BP142" s="202">
        <f t="shared" si="276"/>
        <v>47</v>
      </c>
      <c r="BQ142" s="202">
        <f t="shared" si="276"/>
        <v>46</v>
      </c>
      <c r="BR142" s="202">
        <f t="shared" si="276"/>
        <v>46</v>
      </c>
      <c r="BS142" s="202"/>
      <c r="BT142" s="202"/>
      <c r="BU142" s="202"/>
      <c r="BW142">
        <v>1308.5540000000001</v>
      </c>
      <c r="BX142">
        <v>1382.6389999999999</v>
      </c>
      <c r="BY142">
        <v>1180.9079999999999</v>
      </c>
    </row>
    <row r="143" spans="1:78">
      <c r="A143" t="s">
        <v>221</v>
      </c>
      <c r="C143" s="61"/>
      <c r="D143" s="61"/>
      <c r="E143" s="61"/>
      <c r="F143" s="61"/>
      <c r="G143" s="61"/>
      <c r="H143" s="61">
        <v>21.300000000000011</v>
      </c>
      <c r="I143" s="61">
        <v>38.099999999999994</v>
      </c>
      <c r="J143" s="61">
        <v>44.599999999999994</v>
      </c>
      <c r="K143" s="61">
        <v>53.099999999999994</v>
      </c>
      <c r="L143" s="61">
        <v>65.099999999999966</v>
      </c>
      <c r="M143" s="61">
        <v>71.513999999999996</v>
      </c>
      <c r="N143" s="61">
        <v>69.087000000000003</v>
      </c>
      <c r="O143" s="61">
        <v>76.468999999999994</v>
      </c>
      <c r="P143" s="61">
        <v>80.471000000000004</v>
      </c>
      <c r="Q143" s="61">
        <v>86.986000000000004</v>
      </c>
      <c r="R143" s="61">
        <v>100.223</v>
      </c>
      <c r="S143" s="61">
        <v>106.333</v>
      </c>
      <c r="T143" s="61">
        <f>'[3]Ethanol Balance Sheet'!B$258</f>
        <v>117.923</v>
      </c>
      <c r="U143" s="61">
        <f>'[3]Ethanol Balance Sheet'!C$258</f>
        <v>140.17599999999999</v>
      </c>
      <c r="V143" s="61">
        <f>'[3]Ethanol Balance Sheet'!D$258</f>
        <v>120.8</v>
      </c>
      <c r="W143" s="61">
        <f>'[3]Ethanol Balance Sheet'!E$258</f>
        <v>106.164</v>
      </c>
      <c r="X143" s="61">
        <f>'[3]Ethanol Balance Sheet'!F$258</f>
        <v>126.85599999999999</v>
      </c>
      <c r="Y143" s="61">
        <f>'[3]Ethanol Balance Sheet'!G$258</f>
        <v>134.6386</v>
      </c>
      <c r="Z143" s="61">
        <f>'[3]Ethanol Balance Sheet'!H$258</f>
        <v>140.37860000000001</v>
      </c>
      <c r="AA143" s="61">
        <f>'[3]Ethanol Balance Sheet'!I$258</f>
        <v>159.08340000000001</v>
      </c>
      <c r="AB143" s="61">
        <f>'[3]Ethanol Balance Sheet'!J$258</f>
        <v>175.00765385</v>
      </c>
      <c r="AC143" s="61">
        <f>'[3]Ethanol Balance Sheet'!K$258</f>
        <v>249.29925197</v>
      </c>
      <c r="AD143" s="61">
        <f>'[3]Ethanol Balance Sheet'!L$258</f>
        <v>290.30984848000003</v>
      </c>
      <c r="AE143" s="61">
        <f>'[3]Ethanol Balance Sheet'!M$258</f>
        <v>323.81660376999997</v>
      </c>
      <c r="AF143" s="61">
        <f>'[3]Ethanol Balance Sheet'!N$258</f>
        <v>386.70666667</v>
      </c>
      <c r="AG143" s="61">
        <f>'[3]Ethanol Balance Sheet'!O$258</f>
        <v>506.18592593</v>
      </c>
      <c r="AH143" s="61">
        <f>'[3]Ethanol Balance Sheet'!P$258</f>
        <v>716.21916520000002</v>
      </c>
      <c r="AI143" s="61">
        <f>'[3]Ethanol Balance Sheet'!Q$258</f>
        <v>874.14606000000003</v>
      </c>
      <c r="AJ143" s="61">
        <f>'[3]Ethanol Balance Sheet'!R$258</f>
        <v>1134.4639999999999</v>
      </c>
      <c r="AK143" s="61">
        <f>'[3]Ethanol Balance Sheet'!S$258</f>
        <v>1254.8720000000001</v>
      </c>
      <c r="AL143" s="61">
        <f>'[3]Ethanol Balance Sheet'!T$258</f>
        <v>1303.8440000000001</v>
      </c>
      <c r="AM143" s="61">
        <f>'[3]Ethanol Balance Sheet'!U$258</f>
        <v>1105.0630000000001</v>
      </c>
      <c r="AN143" s="61">
        <f>'[3]Ethanol Balance Sheet'!V$258</f>
        <v>1271.144</v>
      </c>
      <c r="AO143" s="61">
        <f>'[3]Ethanol Balance Sheet'!W$258</f>
        <v>1293.9290000000001</v>
      </c>
      <c r="AP143" s="61">
        <f>'[3]Ethanol Balance Sheet'!X$258</f>
        <v>1316.279</v>
      </c>
      <c r="AQ143" s="61">
        <f>'[3]Ethanol Balance Sheet'!Y$258</f>
        <v>1371.135</v>
      </c>
      <c r="AR143" s="61">
        <f>'[3]Ethanol Balance Sheet'!Z$258</f>
        <v>1393.6760000000002</v>
      </c>
      <c r="AS143" s="61">
        <f>'[3]Ethanol Balance Sheet'!AA$258</f>
        <v>1304.0559999999998</v>
      </c>
      <c r="AT143" s="61">
        <f>'[3]Ethanol Balance Sheet'!AB$258+1.2</f>
        <v>1375.16</v>
      </c>
      <c r="AU143" s="61">
        <f>'[3]Ethanol Balance Sheet'!AC$258</f>
        <v>1169.3459999999998</v>
      </c>
      <c r="AV143" s="204">
        <f>'[3]Ethanol Balance Sheet'!AD$258</f>
        <v>1342.3660000000002</v>
      </c>
      <c r="AW143" s="209">
        <f>'[3]Ethanol Balance Sheet'!AE$258-3.04</f>
        <v>1262.462</v>
      </c>
      <c r="AX143" s="61">
        <f>'[3]Ethanol Balance Sheet'!AF$258</f>
        <v>1370.559</v>
      </c>
      <c r="AY143" s="202">
        <f>'[3]Ethanol Balance Sheet'!AG$258</f>
        <v>1365.4685309274939</v>
      </c>
      <c r="AZ143" s="202">
        <f>'[3]Ethanol Balance Sheet'!AH$258</f>
        <v>1307.1971912589834</v>
      </c>
      <c r="BA143" s="202">
        <f>'[3]Ethanol Balance Sheet'!AI$258</f>
        <v>1314.2899152039363</v>
      </c>
      <c r="BB143" s="202">
        <f>'[3]Ethanol Balance Sheet'!AJ$258</f>
        <v>1314.3710608695728</v>
      </c>
      <c r="BC143" s="202">
        <f>'[3]Ethanol Balance Sheet'!AK$258</f>
        <v>1319.9039225604181</v>
      </c>
      <c r="BD143" s="202">
        <f>'[3]Ethanol Balance Sheet'!AL$258</f>
        <v>1314.3575318987082</v>
      </c>
      <c r="BE143" s="202">
        <f>'[3]Ethanol Balance Sheet'!AN$258</f>
        <v>1330.3540185919887</v>
      </c>
      <c r="BF143" s="202">
        <f>'[3]Ethanol Balance Sheet'!AO$258</f>
        <v>1334.9627005586697</v>
      </c>
      <c r="BG143" s="202">
        <f>'[3]Ethanol Balance Sheet'!AP$258</f>
        <v>1338.9428247666656</v>
      </c>
      <c r="BH143" s="202">
        <f>'[3]Ethanol Balance Sheet'!AQ$258</f>
        <v>1343.1016953122921</v>
      </c>
      <c r="BI143" s="202">
        <f>'[3]Ethanol Balance Sheet'!AR$258</f>
        <v>1349.310866775083</v>
      </c>
      <c r="BJ143" s="202">
        <f>'[3]Ethanol Balance Sheet'!AS$258</f>
        <v>1353.1285193906465</v>
      </c>
      <c r="BK143" s="202">
        <f>'[3]Ethanol Balance Sheet'!AT$258</f>
        <v>1358.2448583474775</v>
      </c>
      <c r="BL143" s="202">
        <f>'[3]Ethanol Balance Sheet'!AU$258</f>
        <v>1362.9945719600044</v>
      </c>
      <c r="BM143" s="202">
        <f>'[3]Ethanol Balance Sheet'!AV$258</f>
        <v>1368.0628322612415</v>
      </c>
      <c r="BN143" s="202">
        <f>'[3]Ethanol Balance Sheet'!AW$258</f>
        <v>1373.238964118475</v>
      </c>
      <c r="BO143" s="202">
        <f>'[3]Ethanol Balance Sheet'!AX$258</f>
        <v>1437.6412478256179</v>
      </c>
      <c r="BP143" s="202">
        <f>'[3]Ethanol Balance Sheet'!AY$258</f>
        <v>1480.4683073012179</v>
      </c>
      <c r="BQ143" s="202">
        <f>'[3]Ethanol Balance Sheet'!AZ$258</f>
        <v>1504.5039921210341</v>
      </c>
      <c r="BR143" s="202">
        <f>'[3]Ethanol Balance Sheet'!BA$258</f>
        <v>1532.3868840519301</v>
      </c>
      <c r="BS143" s="202"/>
      <c r="BT143" s="202"/>
      <c r="BU143" s="205">
        <v>1347.605</v>
      </c>
      <c r="BW143" s="61">
        <f>AS143-BW142</f>
        <v>-4.4980000000002747</v>
      </c>
      <c r="BX143" s="61">
        <f>AT143-BX142</f>
        <v>-7.4789999999998145</v>
      </c>
      <c r="BY143" s="61">
        <f>AU143-BY142</f>
        <v>-11.562000000000126</v>
      </c>
    </row>
    <row r="144" spans="1:78">
      <c r="A144" t="s">
        <v>222</v>
      </c>
      <c r="C144" s="61"/>
      <c r="D144" s="61"/>
      <c r="E144" s="61"/>
      <c r="F144" s="61"/>
      <c r="G144" s="61">
        <v>19.5</v>
      </c>
      <c r="H144" s="61">
        <v>21.5</v>
      </c>
      <c r="I144" s="61">
        <v>27.5</v>
      </c>
      <c r="J144" s="61">
        <v>22</v>
      </c>
      <c r="K144" s="61">
        <v>21</v>
      </c>
      <c r="L144" s="61">
        <v>20.8</v>
      </c>
      <c r="M144" s="61">
        <v>20.68</v>
      </c>
      <c r="N144" s="61">
        <v>21.765000000000001</v>
      </c>
      <c r="O144" s="61">
        <v>27</v>
      </c>
      <c r="P144" s="61">
        <v>28.4</v>
      </c>
      <c r="Q144" s="61">
        <v>32.790999999999997</v>
      </c>
      <c r="R144" s="61">
        <v>41.293999999999997</v>
      </c>
      <c r="S144" s="61">
        <v>38.332000000000001</v>
      </c>
      <c r="T144" s="61">
        <v>29.908000000000001</v>
      </c>
      <c r="U144" s="61">
        <v>27.896000000000001</v>
      </c>
      <c r="V144" s="61">
        <v>37.6</v>
      </c>
      <c r="W144" s="61">
        <v>33</v>
      </c>
      <c r="X144" s="61">
        <v>32.794520547945197</v>
      </c>
      <c r="Y144" s="61">
        <v>32.570743155511501</v>
      </c>
      <c r="Z144" s="61">
        <v>33.332706799018602</v>
      </c>
      <c r="AA144" s="61">
        <v>33.307085963661997</v>
      </c>
      <c r="AB144" s="61">
        <v>33.563294317228603</v>
      </c>
      <c r="AC144" s="61">
        <v>33.563294317228603</v>
      </c>
      <c r="AD144" s="61">
        <v>33.819502670795202</v>
      </c>
      <c r="AE144" s="61">
        <v>34.024469353648499</v>
      </c>
      <c r="AF144" s="61">
        <v>34.588127731495099</v>
      </c>
      <c r="AG144" s="61">
        <v>34.588000000000001</v>
      </c>
      <c r="AH144" s="61">
        <v>34.690611072921797</v>
      </c>
      <c r="AI144" s="61">
        <v>34.3319193779285</v>
      </c>
      <c r="AJ144" s="61">
        <v>34.332000000000001</v>
      </c>
      <c r="AK144" s="61">
        <v>34.588000000000001</v>
      </c>
      <c r="AL144" s="61">
        <v>34.93</v>
      </c>
      <c r="AM144" s="61">
        <v>35.860999999999997</v>
      </c>
      <c r="AN144" s="61">
        <v>36.243000000000002</v>
      </c>
      <c r="AO144" s="61">
        <v>36.182000000000002</v>
      </c>
      <c r="AP144" s="61">
        <v>36.575000000000003</v>
      </c>
      <c r="AQ144" s="61">
        <v>36.353999999999999</v>
      </c>
      <c r="AR144" s="61">
        <v>38.225000000000001</v>
      </c>
      <c r="AS144" s="61">
        <v>40.225000000000001</v>
      </c>
      <c r="AT144" s="61">
        <v>36.292999999999999</v>
      </c>
      <c r="AU144" s="61">
        <v>38.779000000000003</v>
      </c>
      <c r="AV144" s="61">
        <v>42.664999999999999</v>
      </c>
      <c r="AW144" s="61">
        <v>40</v>
      </c>
      <c r="AX144" s="61">
        <v>40</v>
      </c>
      <c r="AY144" s="202">
        <f t="shared" ref="AY144:BC144" si="277">MROUND((SUM(AT144:AX144)/SUM(AT171:AX171))*AY171,1)</f>
        <v>41</v>
      </c>
      <c r="AZ144" s="202">
        <f t="shared" si="277"/>
        <v>42</v>
      </c>
      <c r="BA144" s="202">
        <f t="shared" si="277"/>
        <v>44</v>
      </c>
      <c r="BB144" s="202">
        <f t="shared" si="277"/>
        <v>43</v>
      </c>
      <c r="BC144" s="202">
        <f t="shared" si="277"/>
        <v>44</v>
      </c>
      <c r="BD144" s="202">
        <f>MROUND((SUM(AY144:BC144)/SUM(AY171:BC171))*BD171,1)</f>
        <v>44</v>
      </c>
      <c r="BE144" s="202">
        <f>MROUND((SUM(AZ144:BD144)/SUM(AZ171:BD171))*BE171,1)</f>
        <v>46</v>
      </c>
      <c r="BF144" s="202">
        <f t="shared" ref="BF144:BR144" si="278">MROUND((SUM(BA144:BE144)/SUM(BA171:BE171))*BF171,1)</f>
        <v>46</v>
      </c>
      <c r="BG144" s="202">
        <f t="shared" si="278"/>
        <v>47</v>
      </c>
      <c r="BH144" s="202">
        <f t="shared" si="278"/>
        <v>47</v>
      </c>
      <c r="BI144" s="202">
        <f t="shared" si="278"/>
        <v>47</v>
      </c>
      <c r="BJ144" s="202">
        <f t="shared" si="278"/>
        <v>48</v>
      </c>
      <c r="BK144" s="202">
        <f t="shared" si="278"/>
        <v>49</v>
      </c>
      <c r="BL144" s="202">
        <f t="shared" si="278"/>
        <v>49</v>
      </c>
      <c r="BM144" s="202">
        <f t="shared" si="278"/>
        <v>50</v>
      </c>
      <c r="BN144" s="202">
        <f t="shared" si="278"/>
        <v>50</v>
      </c>
      <c r="BO144" s="202">
        <f t="shared" si="278"/>
        <v>51</v>
      </c>
      <c r="BP144" s="202">
        <f t="shared" si="278"/>
        <v>51</v>
      </c>
      <c r="BQ144" s="202">
        <f t="shared" si="278"/>
        <v>52</v>
      </c>
      <c r="BR144" s="202">
        <f t="shared" si="278"/>
        <v>52</v>
      </c>
      <c r="BS144" s="202"/>
      <c r="BT144" s="202"/>
      <c r="BU144" s="202"/>
    </row>
    <row r="145" spans="1:79">
      <c r="A145" t="s">
        <v>223</v>
      </c>
      <c r="C145" s="61"/>
      <c r="D145" s="61"/>
      <c r="E145" s="61"/>
      <c r="F145" s="61"/>
      <c r="G145" s="61">
        <v>13.3</v>
      </c>
      <c r="H145" s="61">
        <v>13.1</v>
      </c>
      <c r="I145" s="61">
        <v>14.8</v>
      </c>
      <c r="J145" s="61">
        <v>17.3</v>
      </c>
      <c r="K145" s="61">
        <v>20</v>
      </c>
      <c r="L145" s="61">
        <v>23</v>
      </c>
      <c r="M145" s="61">
        <v>26.876999999999999</v>
      </c>
      <c r="N145" s="61">
        <v>27.863</v>
      </c>
      <c r="O145" s="61">
        <v>28.849</v>
      </c>
      <c r="P145" s="61">
        <v>29.588999999999999</v>
      </c>
      <c r="Q145" s="61">
        <v>30.574999999999999</v>
      </c>
      <c r="R145" s="61">
        <v>31.824999999999999</v>
      </c>
      <c r="S145" s="61">
        <v>31.808</v>
      </c>
      <c r="T145" s="61">
        <v>34.447000000000003</v>
      </c>
      <c r="U145" s="61">
        <v>37.085000000000001</v>
      </c>
      <c r="V145" s="61">
        <v>39.700000000000003</v>
      </c>
      <c r="W145" s="61">
        <v>42.337000000000003</v>
      </c>
      <c r="X145" s="61">
        <v>44.9753424657534</v>
      </c>
      <c r="Y145" s="61">
        <v>45.419178082191799</v>
      </c>
      <c r="Z145" s="61">
        <v>45.997267759562803</v>
      </c>
      <c r="AA145" s="61">
        <v>45.997267759562803</v>
      </c>
      <c r="AB145" s="61">
        <v>46.245901639344297</v>
      </c>
      <c r="AC145" s="61">
        <v>46.469672131147497</v>
      </c>
      <c r="AD145" s="61">
        <v>46.593989071038301</v>
      </c>
      <c r="AE145" s="61">
        <v>46.991803278688501</v>
      </c>
      <c r="AF145" s="61">
        <v>47.290163934426197</v>
      </c>
      <c r="AG145" s="61">
        <v>47.488999999999997</v>
      </c>
      <c r="AH145" s="61">
        <v>47.8371584699454</v>
      </c>
      <c r="AI145" s="61">
        <v>47.911999999999999</v>
      </c>
      <c r="AJ145" s="61">
        <v>48.061</v>
      </c>
      <c r="AK145" s="61">
        <v>48.575000000000003</v>
      </c>
      <c r="AL145" s="61">
        <v>50.731999999999999</v>
      </c>
      <c r="AM145" s="61">
        <v>49.552999999999997</v>
      </c>
      <c r="AN145" s="61">
        <v>49.808999999999997</v>
      </c>
      <c r="AO145" s="61">
        <v>49.953000000000003</v>
      </c>
      <c r="AP145" s="61">
        <v>50.426000000000002</v>
      </c>
      <c r="AQ145" s="61">
        <v>52.331000000000003</v>
      </c>
      <c r="AR145" s="61">
        <v>52.823999999999998</v>
      </c>
      <c r="AS145" s="61">
        <v>51.365400000000001</v>
      </c>
      <c r="AT145" s="61">
        <v>46.27</v>
      </c>
      <c r="AU145" s="61">
        <v>49.052</v>
      </c>
      <c r="AV145" s="61">
        <v>51.456000000000003</v>
      </c>
      <c r="AW145" s="61">
        <v>52</v>
      </c>
      <c r="AX145" s="61">
        <v>50</v>
      </c>
      <c r="AY145" s="202">
        <f t="shared" ref="AY145:BC145" si="279">MROUND((SUM(AT145:AX145)/SUM(AT172:AX172))*AY172,1)</f>
        <v>51</v>
      </c>
      <c r="AZ145" s="202">
        <f t="shared" si="279"/>
        <v>52</v>
      </c>
      <c r="BA145" s="202">
        <f t="shared" si="279"/>
        <v>52</v>
      </c>
      <c r="BB145" s="202">
        <f t="shared" si="279"/>
        <v>53</v>
      </c>
      <c r="BC145" s="202">
        <f t="shared" si="279"/>
        <v>53</v>
      </c>
      <c r="BD145" s="202">
        <f t="shared" si="275"/>
        <v>53</v>
      </c>
      <c r="BE145" s="202">
        <f t="shared" si="275"/>
        <v>54</v>
      </c>
      <c r="BF145" s="202">
        <f t="shared" ref="BF145:BR145" si="280">MROUND((SUM(BA145:BE145)/SUM(BA172:BE172))*BF172,1)</f>
        <v>54</v>
      </c>
      <c r="BG145" s="202">
        <f t="shared" si="280"/>
        <v>54</v>
      </c>
      <c r="BH145" s="202">
        <f t="shared" si="280"/>
        <v>54</v>
      </c>
      <c r="BI145" s="202">
        <f t="shared" si="280"/>
        <v>54</v>
      </c>
      <c r="BJ145" s="202">
        <f t="shared" si="280"/>
        <v>55</v>
      </c>
      <c r="BK145" s="202">
        <f t="shared" si="280"/>
        <v>55</v>
      </c>
      <c r="BL145" s="202">
        <f t="shared" si="280"/>
        <v>55</v>
      </c>
      <c r="BM145" s="202">
        <f t="shared" si="280"/>
        <v>56</v>
      </c>
      <c r="BN145" s="202">
        <f t="shared" si="280"/>
        <v>56</v>
      </c>
      <c r="BO145" s="202">
        <f t="shared" si="280"/>
        <v>56</v>
      </c>
      <c r="BP145" s="202">
        <f t="shared" si="280"/>
        <v>56</v>
      </c>
      <c r="BQ145" s="202">
        <f t="shared" si="280"/>
        <v>56</v>
      </c>
      <c r="BR145" s="202">
        <f t="shared" si="280"/>
        <v>57</v>
      </c>
      <c r="BS145" s="202"/>
      <c r="BT145" s="202"/>
      <c r="BU145" s="206">
        <f>AW143/BU143-1</f>
        <v>-6.3180976621487805E-2</v>
      </c>
    </row>
    <row r="146" spans="1:79">
      <c r="A146" t="s">
        <v>224</v>
      </c>
      <c r="B146">
        <v>0</v>
      </c>
      <c r="C146" s="61">
        <v>0</v>
      </c>
      <c r="D146" s="61">
        <v>0</v>
      </c>
      <c r="E146" s="61">
        <v>0</v>
      </c>
      <c r="F146" s="61">
        <v>0</v>
      </c>
      <c r="G146" s="61">
        <v>0</v>
      </c>
      <c r="H146" s="61">
        <v>0</v>
      </c>
      <c r="I146" s="61">
        <v>0</v>
      </c>
      <c r="J146" s="61">
        <v>0</v>
      </c>
      <c r="K146" s="61">
        <v>0</v>
      </c>
      <c r="L146" s="61">
        <v>0</v>
      </c>
      <c r="M146" s="61">
        <v>0</v>
      </c>
      <c r="N146" s="61">
        <v>0</v>
      </c>
      <c r="O146" s="61">
        <v>0</v>
      </c>
      <c r="P146" s="61">
        <v>0</v>
      </c>
      <c r="Q146" s="61">
        <v>0</v>
      </c>
      <c r="R146" s="61">
        <v>0</v>
      </c>
      <c r="S146" s="61">
        <v>0</v>
      </c>
      <c r="T146" s="61">
        <v>0</v>
      </c>
      <c r="U146" s="61">
        <v>0</v>
      </c>
      <c r="V146" s="61">
        <v>0</v>
      </c>
      <c r="W146" s="61">
        <v>0</v>
      </c>
      <c r="X146" s="61">
        <v>0</v>
      </c>
      <c r="Y146" s="61">
        <v>0</v>
      </c>
      <c r="Z146" s="61">
        <v>0</v>
      </c>
      <c r="AA146" s="61">
        <v>0</v>
      </c>
      <c r="AB146" s="61">
        <v>0</v>
      </c>
      <c r="AC146" s="61">
        <v>0</v>
      </c>
      <c r="AD146" s="61">
        <v>0</v>
      </c>
      <c r="AE146" s="61">
        <v>0</v>
      </c>
      <c r="AF146" s="61">
        <v>0</v>
      </c>
      <c r="AG146" s="61">
        <v>0</v>
      </c>
      <c r="AH146" s="61">
        <v>0</v>
      </c>
      <c r="AI146" s="61">
        <v>0</v>
      </c>
      <c r="AJ146" s="61">
        <v>0</v>
      </c>
      <c r="AK146" s="61">
        <v>0</v>
      </c>
      <c r="AL146" s="61">
        <v>0</v>
      </c>
      <c r="AM146" s="61">
        <v>0</v>
      </c>
      <c r="AN146" s="61">
        <v>0</v>
      </c>
      <c r="AO146" s="61">
        <v>0</v>
      </c>
      <c r="AP146" s="61">
        <v>0</v>
      </c>
      <c r="AQ146" s="61">
        <v>0</v>
      </c>
      <c r="AR146" s="61">
        <v>0</v>
      </c>
      <c r="AS146" s="61">
        <v>0</v>
      </c>
      <c r="AT146" s="61">
        <v>0</v>
      </c>
      <c r="AU146" s="61">
        <v>0</v>
      </c>
      <c r="AV146" s="61">
        <v>0</v>
      </c>
      <c r="AW146" s="61">
        <v>0</v>
      </c>
      <c r="AX146" s="61">
        <v>0</v>
      </c>
      <c r="AY146" s="202">
        <v>0</v>
      </c>
      <c r="AZ146" s="202">
        <v>0</v>
      </c>
      <c r="BA146" s="202">
        <v>0</v>
      </c>
      <c r="BB146" s="202">
        <v>0</v>
      </c>
      <c r="BC146" s="202">
        <v>0</v>
      </c>
      <c r="BD146" s="202">
        <v>0</v>
      </c>
      <c r="BE146" s="202">
        <v>0</v>
      </c>
      <c r="BF146" s="202">
        <v>1</v>
      </c>
      <c r="BG146" s="202">
        <v>2</v>
      </c>
      <c r="BH146" s="202">
        <v>3</v>
      </c>
      <c r="BI146" s="202">
        <v>4</v>
      </c>
      <c r="BJ146" s="202">
        <v>5</v>
      </c>
      <c r="BK146" s="202">
        <v>6</v>
      </c>
      <c r="BL146" s="202">
        <v>7</v>
      </c>
      <c r="BM146" s="202">
        <v>8</v>
      </c>
      <c r="BN146" s="202">
        <v>9</v>
      </c>
      <c r="BO146" s="202">
        <v>10</v>
      </c>
      <c r="BP146" s="202">
        <v>11</v>
      </c>
      <c r="BQ146" s="202">
        <v>12</v>
      </c>
      <c r="BR146" s="202">
        <v>13</v>
      </c>
      <c r="BS146" s="202"/>
      <c r="BT146" s="202"/>
      <c r="BU146" s="202"/>
    </row>
    <row r="147" spans="1:79">
      <c r="A147" t="s">
        <v>225</v>
      </c>
      <c r="B147">
        <v>114.4</v>
      </c>
      <c r="C147" s="61">
        <v>117.9</v>
      </c>
      <c r="D147" s="61">
        <v>128.6</v>
      </c>
      <c r="E147" s="61">
        <v>135.1</v>
      </c>
      <c r="F147" s="61">
        <v>140.30000000000001</v>
      </c>
      <c r="G147" s="61">
        <v>144.69999999999999</v>
      </c>
      <c r="H147" s="61">
        <v>165.4</v>
      </c>
      <c r="I147" s="61">
        <v>192.4</v>
      </c>
      <c r="J147" s="61">
        <v>212.3</v>
      </c>
      <c r="K147" s="61">
        <v>236.1</v>
      </c>
      <c r="L147" s="61">
        <v>262.39999999999998</v>
      </c>
      <c r="M147" s="61">
        <f>SUM(M140:M146)</f>
        <v>281.49099999999999</v>
      </c>
      <c r="N147" s="61">
        <f>SUM(N140:N146)</f>
        <v>287.58</v>
      </c>
      <c r="O147" s="61">
        <f t="shared" ref="O147:AU147" si="281">SUM(O140:O146)</f>
        <v>301.35099999999994</v>
      </c>
      <c r="P147" s="61">
        <f t="shared" si="281"/>
        <v>312.90499999999997</v>
      </c>
      <c r="Q147" s="61">
        <f t="shared" si="281"/>
        <v>329.87</v>
      </c>
      <c r="R147" s="61">
        <f t="shared" si="281"/>
        <v>362.22199999999998</v>
      </c>
      <c r="S147" s="61">
        <f t="shared" si="281"/>
        <v>365.04599999999999</v>
      </c>
      <c r="T147" s="61">
        <f t="shared" si="281"/>
        <v>378.91800000000001</v>
      </c>
      <c r="U147" s="61">
        <f t="shared" si="281"/>
        <v>410.53</v>
      </c>
      <c r="V147" s="61">
        <f t="shared" si="281"/>
        <v>405.541</v>
      </c>
      <c r="W147" s="61">
        <f t="shared" si="281"/>
        <v>400.32400000000001</v>
      </c>
      <c r="X147" s="61">
        <f t="shared" si="281"/>
        <v>433.01089678880464</v>
      </c>
      <c r="Y147" s="61">
        <f t="shared" si="281"/>
        <v>441.04767832419731</v>
      </c>
      <c r="Z147" s="61">
        <f t="shared" si="281"/>
        <v>454.10810627200789</v>
      </c>
      <c r="AA147" s="61">
        <f t="shared" si="281"/>
        <v>470.29333864844426</v>
      </c>
      <c r="AB147" s="61">
        <f t="shared" si="281"/>
        <v>485.14720688255403</v>
      </c>
      <c r="AC147" s="61">
        <f t="shared" si="281"/>
        <v>565.67009922792499</v>
      </c>
      <c r="AD147" s="61">
        <f t="shared" si="281"/>
        <v>610.6006778880635</v>
      </c>
      <c r="AE147" s="61">
        <f t="shared" si="281"/>
        <v>639.68893254266106</v>
      </c>
      <c r="AF147" s="61">
        <f t="shared" si="281"/>
        <v>715.59347403780851</v>
      </c>
      <c r="AG147" s="61">
        <f t="shared" si="281"/>
        <v>831.39528595668912</v>
      </c>
      <c r="AH147" s="61">
        <f t="shared" si="281"/>
        <v>1045.962325435906</v>
      </c>
      <c r="AI147" s="61">
        <f t="shared" si="281"/>
        <v>1178.2439793779286</v>
      </c>
      <c r="AJ147" s="61">
        <f t="shared" si="281"/>
        <v>1447.24</v>
      </c>
      <c r="AK147" s="61">
        <f t="shared" si="281"/>
        <v>1576.7080000000001</v>
      </c>
      <c r="AL147" s="61">
        <f t="shared" si="281"/>
        <v>1637.0710000000001</v>
      </c>
      <c r="AM147" s="61">
        <f t="shared" si="281"/>
        <v>1429.8630000000003</v>
      </c>
      <c r="AN147" s="61">
        <f t="shared" si="281"/>
        <v>1602.3029999999999</v>
      </c>
      <c r="AO147" s="61">
        <f t="shared" si="281"/>
        <v>1621.4270000000001</v>
      </c>
      <c r="AP147" s="61">
        <f t="shared" si="281"/>
        <v>1651.5730000000001</v>
      </c>
      <c r="AQ147" s="61">
        <f t="shared" si="281"/>
        <v>1711.4169999999999</v>
      </c>
      <c r="AR147" s="61">
        <f t="shared" si="281"/>
        <v>1734.9880000000001</v>
      </c>
      <c r="AS147" s="61">
        <f t="shared" si="281"/>
        <v>1637.0983999999996</v>
      </c>
      <c r="AT147" s="61">
        <f t="shared" si="281"/>
        <v>1705.875</v>
      </c>
      <c r="AU147" s="61">
        <f t="shared" si="281"/>
        <v>1500.7549999999997</v>
      </c>
      <c r="AV147" s="61">
        <f>SUM(AV140:AV146)</f>
        <v>1682.1270000000002</v>
      </c>
      <c r="AW147" s="61">
        <f>SUM(AW140:AW146)</f>
        <v>1591.5920000000001</v>
      </c>
      <c r="AX147" s="61">
        <f>SUM(AX140:AX146)</f>
        <v>1688.623</v>
      </c>
      <c r="AY147" s="202">
        <f t="shared" ref="AY147:BC147" si="282">SUM(AY140:AY146)</f>
        <v>1696.4685309274939</v>
      </c>
      <c r="AZ147" s="202">
        <f t="shared" si="282"/>
        <v>1636.1971912589834</v>
      </c>
      <c r="BA147" s="202">
        <f t="shared" si="282"/>
        <v>1645.2899152039363</v>
      </c>
      <c r="BB147" s="202">
        <f t="shared" si="282"/>
        <v>1645.3710608695728</v>
      </c>
      <c r="BC147" s="202">
        <f t="shared" si="282"/>
        <v>1647.9039225604181</v>
      </c>
      <c r="BD147" s="202">
        <f>SUM(BD140:BD146)</f>
        <v>1640.3575318987082</v>
      </c>
      <c r="BE147" s="202">
        <f>SUM(BE140:BE146)</f>
        <v>1658.3540185919887</v>
      </c>
      <c r="BF147" s="202">
        <f t="shared" ref="BF147:BR147" si="283">SUM(BF140:BF146)</f>
        <v>1659.9627005586697</v>
      </c>
      <c r="BG147" s="202">
        <f t="shared" si="283"/>
        <v>1665.9428247666656</v>
      </c>
      <c r="BH147" s="202">
        <f t="shared" si="283"/>
        <v>1669.1016953122921</v>
      </c>
      <c r="BI147" s="202">
        <f t="shared" si="283"/>
        <v>1676.310866775083</v>
      </c>
      <c r="BJ147" s="202">
        <f t="shared" si="283"/>
        <v>1681.1285193906465</v>
      </c>
      <c r="BK147" s="202">
        <f t="shared" si="283"/>
        <v>1687.2448583474775</v>
      </c>
      <c r="BL147" s="202">
        <f t="shared" si="283"/>
        <v>1691.9945719600044</v>
      </c>
      <c r="BM147" s="202">
        <f t="shared" si="283"/>
        <v>1699.0628322612415</v>
      </c>
      <c r="BN147" s="202">
        <f t="shared" si="283"/>
        <v>1702.238964118475</v>
      </c>
      <c r="BO147" s="202">
        <f t="shared" si="283"/>
        <v>1766.6412478256179</v>
      </c>
      <c r="BP147" s="202">
        <f t="shared" si="283"/>
        <v>1809.4683073012179</v>
      </c>
      <c r="BQ147" s="202">
        <f t="shared" si="283"/>
        <v>1833.5039921210341</v>
      </c>
      <c r="BR147" s="202">
        <f t="shared" si="283"/>
        <v>1863.3868840519301</v>
      </c>
      <c r="BS147" s="202"/>
      <c r="BT147" s="202"/>
      <c r="BU147" s="202"/>
      <c r="BY147" s="61"/>
    </row>
    <row r="148" spans="1:79">
      <c r="A148" s="207" t="s">
        <v>210</v>
      </c>
      <c r="B148" s="207"/>
      <c r="C148" s="208"/>
      <c r="D148" s="208"/>
      <c r="E148" s="208"/>
      <c r="F148" s="208"/>
      <c r="G148" s="208"/>
      <c r="H148" s="208"/>
      <c r="I148" s="208"/>
      <c r="J148" s="208"/>
      <c r="K148" s="208"/>
      <c r="L148" s="208"/>
      <c r="M148" s="208"/>
      <c r="N148" s="208"/>
      <c r="O148" s="208"/>
      <c r="P148" s="208"/>
      <c r="Q148" s="208"/>
      <c r="R148" s="208"/>
      <c r="S148" s="208"/>
      <c r="T148" s="208"/>
      <c r="U148" s="208"/>
      <c r="V148" s="208"/>
      <c r="W148" s="208"/>
      <c r="X148" s="208"/>
      <c r="Y148" s="208"/>
      <c r="Z148" s="208"/>
      <c r="AA148" s="208"/>
      <c r="AB148" s="208"/>
      <c r="AC148" s="208"/>
      <c r="AD148" s="208"/>
      <c r="AE148" s="208"/>
      <c r="AF148" s="208"/>
      <c r="AG148" s="208"/>
      <c r="AH148" s="208"/>
      <c r="AI148" s="208"/>
      <c r="AJ148" s="208"/>
      <c r="AK148" s="208"/>
      <c r="AL148" s="208"/>
      <c r="AM148" s="208"/>
      <c r="AN148" s="208"/>
      <c r="AO148" s="208"/>
      <c r="AP148" s="208"/>
      <c r="AQ148" s="208"/>
      <c r="AR148" s="208"/>
      <c r="AS148" s="208"/>
      <c r="AT148" s="208"/>
      <c r="AU148" s="208"/>
      <c r="AV148" s="208"/>
      <c r="AW148" s="208"/>
      <c r="AX148" s="208"/>
      <c r="AY148" s="208"/>
      <c r="AZ148" s="208"/>
      <c r="BA148" s="208"/>
      <c r="BB148" s="208"/>
      <c r="BC148" s="208"/>
      <c r="BD148" s="208"/>
      <c r="BE148" s="208"/>
      <c r="BF148" s="208"/>
      <c r="BG148" s="208"/>
      <c r="BH148" s="208"/>
      <c r="BI148" s="208"/>
      <c r="BJ148" s="208"/>
      <c r="BK148" s="208"/>
      <c r="BL148" s="208"/>
      <c r="BM148" s="208"/>
      <c r="BN148" s="208"/>
      <c r="BO148" s="208"/>
      <c r="BP148" s="208"/>
      <c r="BQ148" s="208"/>
      <c r="BR148" s="208"/>
      <c r="BS148" s="61"/>
      <c r="BT148" s="61"/>
      <c r="BU148" s="61"/>
    </row>
    <row r="149" spans="1:79">
      <c r="A149" t="s">
        <v>218</v>
      </c>
      <c r="C149" s="61"/>
      <c r="D149" s="61"/>
      <c r="E149" s="61"/>
      <c r="F149" s="61"/>
      <c r="G149" s="61"/>
      <c r="H149" s="61">
        <v>48.1</v>
      </c>
      <c r="I149" s="61">
        <v>55</v>
      </c>
      <c r="J149" s="61">
        <v>69</v>
      </c>
      <c r="K149" s="61">
        <v>84.1</v>
      </c>
      <c r="L149" s="61">
        <v>84.6</v>
      </c>
      <c r="M149" s="61">
        <v>88.86</v>
      </c>
      <c r="N149" s="61">
        <v>95.427999999999997</v>
      </c>
      <c r="O149" s="61">
        <v>98.034000000000006</v>
      </c>
      <c r="P149" s="61">
        <v>99.555000000000007</v>
      </c>
      <c r="Q149" s="61">
        <v>102.456</v>
      </c>
      <c r="R149" s="61">
        <v>106.61499999999999</v>
      </c>
      <c r="S149" s="61">
        <v>110.48</v>
      </c>
      <c r="T149" s="61">
        <v>117.321</v>
      </c>
      <c r="U149" s="61">
        <v>122.285</v>
      </c>
      <c r="V149" s="61">
        <v>128.31399999999999</v>
      </c>
      <c r="W149" s="61">
        <v>132.154</v>
      </c>
      <c r="X149" s="61">
        <v>139.45630046762099</v>
      </c>
      <c r="Y149" s="61">
        <v>144.54227563855801</v>
      </c>
      <c r="Z149" s="61">
        <v>145.09898158383501</v>
      </c>
      <c r="AA149" s="61">
        <v>139.21406430502299</v>
      </c>
      <c r="AB149" s="61">
        <v>143.35956362726299</v>
      </c>
      <c r="AC149" s="61">
        <v>140.18986223693599</v>
      </c>
      <c r="AD149" s="61">
        <v>140.491519564307</v>
      </c>
      <c r="AE149" s="61">
        <v>139.333664378207</v>
      </c>
      <c r="AF149" s="61">
        <v>142.83984150259801</v>
      </c>
      <c r="AG149" s="61">
        <v>141.874549208422</v>
      </c>
      <c r="AH149" s="61">
        <v>133.11378005082801</v>
      </c>
      <c r="AI149" s="61">
        <v>127.783</v>
      </c>
      <c r="AJ149" s="61">
        <v>138.38999999999999</v>
      </c>
      <c r="AK149" s="61">
        <v>138.904</v>
      </c>
      <c r="AL149" s="61">
        <v>136.81200000000001</v>
      </c>
      <c r="AM149" s="61">
        <v>126.39</v>
      </c>
      <c r="AN149" s="61">
        <v>125.27800000000001</v>
      </c>
      <c r="AO149" s="61">
        <v>123.435</v>
      </c>
      <c r="AP149" s="61">
        <v>125.182</v>
      </c>
      <c r="AQ149" s="61">
        <v>120.233</v>
      </c>
      <c r="AR149" s="61">
        <v>117.94</v>
      </c>
      <c r="AS149" s="61">
        <v>114.795</v>
      </c>
      <c r="AT149" s="61">
        <v>100.383</v>
      </c>
      <c r="AU149" s="61">
        <v>109.319</v>
      </c>
      <c r="AV149" s="61">
        <v>107.354</v>
      </c>
      <c r="AW149" s="61">
        <v>104.69499999999999</v>
      </c>
      <c r="AX149" s="61">
        <v>102.908</v>
      </c>
      <c r="AY149" s="202">
        <f t="shared" ref="AY149:AY150" si="284">MROUND((SUM(AT149:AX149)/SUM(AT167:AX167))*AY167,1)</f>
        <v>100</v>
      </c>
      <c r="AZ149" s="202">
        <f t="shared" ref="AZ149:BR155" si="285">MROUND((SUM(AU149:AY149)/SUM(AU167:AY167))*AZ167,1)</f>
        <v>98</v>
      </c>
      <c r="BA149" s="202">
        <f t="shared" si="285"/>
        <v>95</v>
      </c>
      <c r="BB149" s="202">
        <f t="shared" si="285"/>
        <v>94</v>
      </c>
      <c r="BC149" s="202">
        <f t="shared" si="285"/>
        <v>91</v>
      </c>
      <c r="BD149" s="202">
        <f t="shared" si="285"/>
        <v>89</v>
      </c>
      <c r="BE149" s="202">
        <f t="shared" si="285"/>
        <v>88</v>
      </c>
      <c r="BF149" s="202">
        <f t="shared" si="285"/>
        <v>85</v>
      </c>
      <c r="BG149" s="202">
        <f t="shared" si="285"/>
        <v>84</v>
      </c>
      <c r="BH149" s="202">
        <f t="shared" si="285"/>
        <v>81</v>
      </c>
      <c r="BI149" s="202">
        <f t="shared" si="285"/>
        <v>80</v>
      </c>
      <c r="BJ149" s="202">
        <f t="shared" si="285"/>
        <v>78</v>
      </c>
      <c r="BK149" s="202">
        <f t="shared" si="285"/>
        <v>75</v>
      </c>
      <c r="BL149" s="202">
        <f t="shared" si="285"/>
        <v>72</v>
      </c>
      <c r="BM149" s="202">
        <f t="shared" si="285"/>
        <v>71</v>
      </c>
      <c r="BN149" s="202">
        <f t="shared" si="285"/>
        <v>69</v>
      </c>
      <c r="BO149" s="202">
        <f t="shared" si="285"/>
        <v>67</v>
      </c>
      <c r="BP149" s="202">
        <f t="shared" si="285"/>
        <v>65</v>
      </c>
      <c r="BQ149" s="202">
        <f t="shared" si="285"/>
        <v>62</v>
      </c>
      <c r="BR149" s="202">
        <f t="shared" si="285"/>
        <v>61</v>
      </c>
      <c r="BS149" s="202"/>
      <c r="BT149" s="202"/>
      <c r="BU149" s="202"/>
    </row>
    <row r="150" spans="1:79">
      <c r="A150" t="s">
        <v>219</v>
      </c>
      <c r="C150" s="61"/>
      <c r="D150" s="61"/>
      <c r="E150" s="61"/>
      <c r="F150" s="61"/>
      <c r="G150" s="61"/>
      <c r="H150" s="61">
        <v>41.2</v>
      </c>
      <c r="I150" s="61">
        <v>42.5</v>
      </c>
      <c r="J150" s="61">
        <v>43.2</v>
      </c>
      <c r="K150" s="61">
        <v>42.2</v>
      </c>
      <c r="L150" s="61">
        <v>42.3</v>
      </c>
      <c r="M150" s="61">
        <v>42.536000000000001</v>
      </c>
      <c r="N150" s="61">
        <v>43.720999999999997</v>
      </c>
      <c r="O150" s="61">
        <v>46.387999999999998</v>
      </c>
      <c r="P150" s="61">
        <v>50.613999999999997</v>
      </c>
      <c r="Q150" s="61">
        <v>50.183999999999997</v>
      </c>
      <c r="R150" s="61">
        <v>54.185000000000002</v>
      </c>
      <c r="S150" s="61">
        <v>55.064</v>
      </c>
      <c r="T150" s="61">
        <v>55.78</v>
      </c>
      <c r="U150" s="61">
        <v>56.767000000000003</v>
      </c>
      <c r="V150" s="61">
        <v>58.2</v>
      </c>
      <c r="W150" s="61">
        <v>60.639000000000003</v>
      </c>
      <c r="X150" s="61">
        <v>58.486635219434199</v>
      </c>
      <c r="Y150" s="61">
        <v>57.854946875297301</v>
      </c>
      <c r="Z150" s="61">
        <v>58.945497057970101</v>
      </c>
      <c r="AA150" s="61">
        <v>56.2161134192094</v>
      </c>
      <c r="AB150" s="61">
        <v>57.164647855484198</v>
      </c>
      <c r="AC150" s="61">
        <v>59.365107595760698</v>
      </c>
      <c r="AD150" s="61">
        <v>61.246089091660401</v>
      </c>
      <c r="AE150" s="61">
        <v>59.772828725651699</v>
      </c>
      <c r="AF150" s="61">
        <v>63.242690927328901</v>
      </c>
      <c r="AG150" s="61">
        <v>67.660010371198297</v>
      </c>
      <c r="AH150" s="61">
        <v>64.902225746661202</v>
      </c>
      <c r="AI150" s="61">
        <v>59.96</v>
      </c>
      <c r="AJ150" s="61">
        <v>67.06</v>
      </c>
      <c r="AK150" s="61">
        <v>70.831999999999994</v>
      </c>
      <c r="AL150" s="61">
        <v>72.971000000000004</v>
      </c>
      <c r="AM150" s="61">
        <v>76.867000000000004</v>
      </c>
      <c r="AN150" s="61">
        <v>78.551000000000002</v>
      </c>
      <c r="AO150" s="61">
        <v>76.307000000000002</v>
      </c>
      <c r="AP150" s="61">
        <v>89.988</v>
      </c>
      <c r="AQ150" s="61">
        <v>96.885999999999996</v>
      </c>
      <c r="AR150" s="61">
        <v>94.429000000000002</v>
      </c>
      <c r="AS150" s="61">
        <v>88.866</v>
      </c>
      <c r="AT150" s="61">
        <v>92.266999999999996</v>
      </c>
      <c r="AU150" s="61">
        <v>96.18</v>
      </c>
      <c r="AV150" s="61">
        <v>98.643000000000001</v>
      </c>
      <c r="AW150" s="61">
        <v>86.793999999999997</v>
      </c>
      <c r="AX150" s="61">
        <v>81.572999999999993</v>
      </c>
      <c r="AY150" s="202">
        <f t="shared" si="284"/>
        <v>96</v>
      </c>
      <c r="AZ150" s="202">
        <f t="shared" si="285"/>
        <v>98</v>
      </c>
      <c r="BA150" s="202">
        <f t="shared" si="285"/>
        <v>98</v>
      </c>
      <c r="BB150" s="202">
        <f t="shared" si="285"/>
        <v>99</v>
      </c>
      <c r="BC150" s="202">
        <f t="shared" si="285"/>
        <v>99</v>
      </c>
      <c r="BD150" s="202">
        <f t="shared" si="285"/>
        <v>100</v>
      </c>
      <c r="BE150" s="202">
        <f t="shared" si="285"/>
        <v>100</v>
      </c>
      <c r="BF150" s="202">
        <f t="shared" si="285"/>
        <v>99</v>
      </c>
      <c r="BG150" s="202">
        <f t="shared" si="285"/>
        <v>101</v>
      </c>
      <c r="BH150" s="202">
        <f t="shared" si="285"/>
        <v>102</v>
      </c>
      <c r="BI150" s="202">
        <f t="shared" si="285"/>
        <v>103</v>
      </c>
      <c r="BJ150" s="202">
        <f t="shared" si="285"/>
        <v>105</v>
      </c>
      <c r="BK150" s="202">
        <f t="shared" si="285"/>
        <v>106</v>
      </c>
      <c r="BL150" s="202">
        <f t="shared" si="285"/>
        <v>107</v>
      </c>
      <c r="BM150" s="202">
        <f t="shared" si="285"/>
        <v>108</v>
      </c>
      <c r="BN150" s="202">
        <f t="shared" si="285"/>
        <v>108</v>
      </c>
      <c r="BO150" s="202">
        <f t="shared" si="285"/>
        <v>108</v>
      </c>
      <c r="BP150" s="202">
        <f t="shared" si="285"/>
        <v>109</v>
      </c>
      <c r="BQ150" s="202">
        <f t="shared" si="285"/>
        <v>111</v>
      </c>
      <c r="BR150" s="202">
        <f t="shared" si="285"/>
        <v>112</v>
      </c>
      <c r="BS150" s="202"/>
      <c r="BT150" s="202"/>
      <c r="BU150" s="202"/>
    </row>
    <row r="151" spans="1:79">
      <c r="A151" t="s">
        <v>220</v>
      </c>
      <c r="C151" s="61"/>
      <c r="D151" s="61"/>
      <c r="E151" s="61"/>
      <c r="F151" s="61"/>
      <c r="G151" s="61"/>
      <c r="H151" s="61">
        <v>37.4</v>
      </c>
      <c r="I151" s="61">
        <v>39</v>
      </c>
      <c r="J151" s="61">
        <v>41.7</v>
      </c>
      <c r="K151" s="61">
        <v>44.2</v>
      </c>
      <c r="L151" s="61">
        <v>48.5</v>
      </c>
      <c r="M151" s="61">
        <v>52.484000000000002</v>
      </c>
      <c r="N151" s="61">
        <v>57.677999999999997</v>
      </c>
      <c r="O151" s="61">
        <v>53.917999999999999</v>
      </c>
      <c r="P151" s="61">
        <v>57.444000000000003</v>
      </c>
      <c r="Q151" s="61">
        <v>54.677</v>
      </c>
      <c r="R151" s="61">
        <v>57.207000000000001</v>
      </c>
      <c r="S151" s="61">
        <v>54.252000000000002</v>
      </c>
      <c r="T151" s="61">
        <v>56.863</v>
      </c>
      <c r="U151" s="61">
        <v>57.366999999999997</v>
      </c>
      <c r="V151" s="61">
        <v>56.5</v>
      </c>
      <c r="W151" s="61">
        <v>61.985999999999997</v>
      </c>
      <c r="X151" s="61">
        <v>61.6706640710184</v>
      </c>
      <c r="Y151" s="61">
        <v>60.827140242084702</v>
      </c>
      <c r="Z151" s="61">
        <v>64.244888289337197</v>
      </c>
      <c r="AA151" s="61">
        <v>62.491682885185497</v>
      </c>
      <c r="AB151" s="61">
        <v>62.051264045482597</v>
      </c>
      <c r="AC151" s="61">
        <v>64.444610746199402</v>
      </c>
      <c r="AD151" s="61">
        <v>70.515299055139295</v>
      </c>
      <c r="AE151" s="61">
        <v>71.654027874552298</v>
      </c>
      <c r="AF151" s="61">
        <v>68.226141824543305</v>
      </c>
      <c r="AG151" s="61">
        <v>68.900954296106804</v>
      </c>
      <c r="AH151" s="61">
        <v>66.215842648638798</v>
      </c>
      <c r="AI151" s="61">
        <v>55.156999999999996</v>
      </c>
      <c r="AJ151" s="61">
        <v>63.802999999999997</v>
      </c>
      <c r="AK151" s="61">
        <v>64.576999999999998</v>
      </c>
      <c r="AL151" s="61">
        <v>62.148000000000003</v>
      </c>
      <c r="AM151" s="61">
        <v>63.030999999999999</v>
      </c>
      <c r="AN151" s="61">
        <v>63.674999999999997</v>
      </c>
      <c r="AO151" s="61">
        <v>62.396000000000001</v>
      </c>
      <c r="AP151" s="61">
        <v>57.844000000000001</v>
      </c>
      <c r="AQ151" s="61">
        <v>59.697000000000003</v>
      </c>
      <c r="AR151" s="61">
        <v>58.579000000000001</v>
      </c>
      <c r="AS151" s="61">
        <v>57.686</v>
      </c>
      <c r="AT151" s="61">
        <v>56.645000000000003</v>
      </c>
      <c r="AU151" s="61">
        <v>64.991</v>
      </c>
      <c r="AV151" s="61">
        <v>62.177999999999997</v>
      </c>
      <c r="AW151" s="61">
        <v>53.417000000000002</v>
      </c>
      <c r="AX151" s="61">
        <v>54.307000000000002</v>
      </c>
      <c r="AY151" s="202">
        <f t="shared" ref="AY151" si="286">MROUND((SUM(AT151:AX151)/SUM(AT169:AX169))*AY169,1)</f>
        <v>56</v>
      </c>
      <c r="AZ151" s="202">
        <f t="shared" si="285"/>
        <v>55</v>
      </c>
      <c r="BA151" s="202">
        <f t="shared" si="285"/>
        <v>55</v>
      </c>
      <c r="BB151" s="202">
        <f t="shared" si="285"/>
        <v>55</v>
      </c>
      <c r="BC151" s="202">
        <f t="shared" si="285"/>
        <v>54</v>
      </c>
      <c r="BD151" s="202">
        <f t="shared" si="285"/>
        <v>54</v>
      </c>
      <c r="BE151" s="202">
        <f t="shared" si="285"/>
        <v>54</v>
      </c>
      <c r="BF151" s="202">
        <f t="shared" si="285"/>
        <v>53</v>
      </c>
      <c r="BG151" s="202">
        <f t="shared" si="285"/>
        <v>53</v>
      </c>
      <c r="BH151" s="202">
        <f t="shared" si="285"/>
        <v>52</v>
      </c>
      <c r="BI151" s="202">
        <f t="shared" si="285"/>
        <v>50</v>
      </c>
      <c r="BJ151" s="202">
        <f t="shared" si="285"/>
        <v>50</v>
      </c>
      <c r="BK151" s="202">
        <f t="shared" si="285"/>
        <v>50</v>
      </c>
      <c r="BL151" s="202">
        <f t="shared" si="285"/>
        <v>50</v>
      </c>
      <c r="BM151" s="202">
        <f t="shared" si="285"/>
        <v>49</v>
      </c>
      <c r="BN151" s="202">
        <f t="shared" si="285"/>
        <v>49</v>
      </c>
      <c r="BO151" s="202">
        <f t="shared" si="285"/>
        <v>48</v>
      </c>
      <c r="BP151" s="202">
        <f t="shared" si="285"/>
        <v>48</v>
      </c>
      <c r="BQ151" s="202">
        <f t="shared" si="285"/>
        <v>47</v>
      </c>
      <c r="BR151" s="202">
        <f t="shared" si="285"/>
        <v>47</v>
      </c>
      <c r="BS151" s="202"/>
      <c r="BT151" s="205">
        <v>1275.4639999999999</v>
      </c>
      <c r="BU151" s="202"/>
      <c r="BW151">
        <v>1341.922</v>
      </c>
      <c r="BX151">
        <v>957.96900000000005</v>
      </c>
      <c r="BY151">
        <v>1276.904</v>
      </c>
    </row>
    <row r="152" spans="1:79">
      <c r="A152" t="s">
        <v>221</v>
      </c>
      <c r="C152" s="61"/>
      <c r="D152" s="61"/>
      <c r="E152" s="61"/>
      <c r="F152" s="61"/>
      <c r="G152" s="61"/>
      <c r="H152" s="61">
        <v>23.699999999999989</v>
      </c>
      <c r="I152" s="61">
        <v>37.100000000000023</v>
      </c>
      <c r="J152" s="61">
        <v>42.199999999999989</v>
      </c>
      <c r="K152" s="61">
        <v>65.499999999999972</v>
      </c>
      <c r="L152" s="61">
        <v>71.600000000000023</v>
      </c>
      <c r="M152" s="61">
        <v>77.433000000000007</v>
      </c>
      <c r="N152" s="61">
        <v>72.962000000000003</v>
      </c>
      <c r="O152" s="61">
        <v>72.52</v>
      </c>
      <c r="P152" s="61">
        <v>89.466999999999999</v>
      </c>
      <c r="Q152" s="61">
        <v>90.879000000000005</v>
      </c>
      <c r="R152" s="61">
        <v>100.877</v>
      </c>
      <c r="S152" s="61">
        <v>112.001</v>
      </c>
      <c r="T152" s="61">
        <f>'[3]Ethanol Balance Sheet'!B$259</f>
        <v>113.104</v>
      </c>
      <c r="U152" s="61">
        <f>'[3]Ethanol Balance Sheet'!C$259</f>
        <v>139.114</v>
      </c>
      <c r="V152" s="61">
        <f>'[3]Ethanol Balance Sheet'!D$259</f>
        <v>92.2</v>
      </c>
      <c r="W152" s="61">
        <f>'[3]Ethanol Balance Sheet'!E$259</f>
        <v>119.23699999999999</v>
      </c>
      <c r="X152" s="61">
        <f>'[3]Ethanol Balance Sheet'!F$259</f>
        <v>120.31359999999999</v>
      </c>
      <c r="Y152" s="61">
        <f>'[3]Ethanol Balance Sheet'!G$259</f>
        <v>137.78319999999999</v>
      </c>
      <c r="Z152" s="61">
        <f>'[3]Ethanol Balance Sheet'!H$259</f>
        <v>150.51679999999999</v>
      </c>
      <c r="AA152" s="61">
        <f>'[3]Ethanol Balance Sheet'!I$259</f>
        <v>161.292</v>
      </c>
      <c r="AB152" s="61">
        <f>'[3]Ethanol Balance Sheet'!J$259</f>
        <v>179.69157691999999</v>
      </c>
      <c r="AC152" s="61">
        <f>'[3]Ethanol Balance Sheet'!K$259</f>
        <v>256.52102361999999</v>
      </c>
      <c r="AD152" s="61">
        <f>'[3]Ethanol Balance Sheet'!L$259</f>
        <v>304.64393939000001</v>
      </c>
      <c r="AE152" s="61">
        <f>'[3]Ethanol Balance Sheet'!M$259</f>
        <v>332.15426415000002</v>
      </c>
      <c r="AF152" s="61">
        <f>'[3]Ethanol Balance Sheet'!N$259</f>
        <v>406.45518519000001</v>
      </c>
      <c r="AG152" s="61">
        <f>'[3]Ethanol Balance Sheet'!O$259</f>
        <v>545.85259258999997</v>
      </c>
      <c r="AH152" s="61">
        <f>'[3]Ethanol Balance Sheet'!P$259</f>
        <v>818.60914756</v>
      </c>
      <c r="AI152" s="61">
        <f>'[3]Ethanol Balance Sheet'!Q$259</f>
        <v>910.37657000000002</v>
      </c>
      <c r="AJ152" s="61">
        <f>'[3]Ethanol Balance Sheet'!R$259</f>
        <v>1189.335</v>
      </c>
      <c r="AK152" s="61">
        <f>'[3]Ethanol Balance Sheet'!S$259</f>
        <v>1257.7940000000001</v>
      </c>
      <c r="AL152" s="61">
        <f>'[3]Ethanol Balance Sheet'!T$259</f>
        <v>1243.296</v>
      </c>
      <c r="AM152" s="61">
        <f>'[3]Ethanol Balance Sheet'!U$259</f>
        <v>1191.162</v>
      </c>
      <c r="AN152" s="61">
        <f>'[3]Ethanol Balance Sheet'!V$259</f>
        <v>1298.856</v>
      </c>
      <c r="AO152" s="61">
        <f>'[3]Ethanol Balance Sheet'!W$259</f>
        <v>1294.5309999999999</v>
      </c>
      <c r="AP152" s="61">
        <f>'[3]Ethanol Balance Sheet'!X$259</f>
        <v>1264.796</v>
      </c>
      <c r="AQ152" s="61">
        <f>'[3]Ethanol Balance Sheet'!Y$259</f>
        <v>1353.625</v>
      </c>
      <c r="AR152" s="61">
        <f>'[3]Ethanol Balance Sheet'!Z$259</f>
        <v>1385.9199999999998</v>
      </c>
      <c r="AS152" s="61">
        <f>'[3]Ethanol Balance Sheet'!AA$259+1.9</f>
        <v>1343.4669999999999</v>
      </c>
      <c r="AT152" s="61">
        <f>'[3]Ethanol Balance Sheet'!AB$259+2.7</f>
        <v>959.24800000000005</v>
      </c>
      <c r="AU152" s="204">
        <f>'[3]Ethanol Balance Sheet'!AC$259</f>
        <v>1311.1090000000002</v>
      </c>
      <c r="AV152" s="61">
        <f>'[3]Ethanol Balance Sheet'!AD$259</f>
        <v>1318.5740000000003</v>
      </c>
      <c r="AW152" s="61">
        <f>'[3]Ethanol Balance Sheet'!AE$259</f>
        <v>1289.2059999999999</v>
      </c>
      <c r="AX152" s="61">
        <f>'[3]Ethanol Balance Sheet'!AF$259</f>
        <v>1350.0420000000001</v>
      </c>
      <c r="AY152" s="202">
        <f>'[3]Ethanol Balance Sheet'!AG$259</f>
        <v>1345.2436526832753</v>
      </c>
      <c r="AZ152" s="202">
        <f>'[3]Ethanol Balance Sheet'!AH$259</f>
        <v>1317.8542933144231</v>
      </c>
      <c r="BA152" s="202">
        <f>'[3]Ethanol Balance Sheet'!AI$259</f>
        <v>1305.1980713156136</v>
      </c>
      <c r="BB152" s="202">
        <f>'[3]Ethanol Balance Sheet'!AJ$259</f>
        <v>1308.6334466856288</v>
      </c>
      <c r="BC152" s="202">
        <f>'[3]Ethanol Balance Sheet'!AK$259</f>
        <v>1311.7630154960739</v>
      </c>
      <c r="BD152" s="202">
        <f>'[3]Ethanol Balance Sheet'!AL$259</f>
        <v>1312.153641132875</v>
      </c>
      <c r="BE152" s="202">
        <f>'[3]Ethanol Balance Sheet'!AN$259</f>
        <v>1325.9531664951269</v>
      </c>
      <c r="BF152" s="202">
        <f>'[3]Ethanol Balance Sheet'!AO$259</f>
        <v>1330.603448212988</v>
      </c>
      <c r="BG152" s="202">
        <f>'[3]Ethanol Balance Sheet'!AP$259</f>
        <v>1335.005407776112</v>
      </c>
      <c r="BH152" s="202">
        <f>'[3]Ethanol Balance Sheet'!AQ$259</f>
        <v>1339.8052529088366</v>
      </c>
      <c r="BI152" s="202">
        <f>'[3]Ethanol Balance Sheet'!AR$259</f>
        <v>1345.564588956918</v>
      </c>
      <c r="BJ152" s="202">
        <f>'[3]Ethanol Balance Sheet'!AS$259</f>
        <v>1349.7219450175803</v>
      </c>
      <c r="BK152" s="202">
        <f>'[3]Ethanol Balance Sheet'!AT$259</f>
        <v>1354.7399945371226</v>
      </c>
      <c r="BL152" s="202">
        <f>'[3]Ethanol Balance Sheet'!AU$259</f>
        <v>1359.7246879647726</v>
      </c>
      <c r="BM152" s="202">
        <f>'[3]Ethanol Balance Sheet'!AV$259</f>
        <v>1364.8774774684293</v>
      </c>
      <c r="BN152" s="202">
        <f>'[3]Ethanol Balance Sheet'!AW$259</f>
        <v>1370.0942170918981</v>
      </c>
      <c r="BO152" s="202">
        <f>'[3]Ethanol Balance Sheet'!AX$259</f>
        <v>1440.5878131798727</v>
      </c>
      <c r="BP152" s="202">
        <f>'[3]Ethanol Balance Sheet'!AY$259</f>
        <v>1441.797561752413</v>
      </c>
      <c r="BQ152" s="202">
        <f>'[3]Ethanol Balance Sheet'!AZ$259</f>
        <v>1458.9358941696937</v>
      </c>
      <c r="BR152" s="202">
        <f>'[3]Ethanol Balance Sheet'!BA$259</f>
        <v>1478.4792254619197</v>
      </c>
      <c r="BS152" s="202"/>
      <c r="BT152" s="202"/>
      <c r="BU152" s="202"/>
      <c r="BW152" s="61">
        <f>AS152-BW151</f>
        <v>1.5449999999998454</v>
      </c>
      <c r="BX152" s="61">
        <f t="shared" ref="BX152:BY152" si="287">AT152-BX151</f>
        <v>1.2789999999999964</v>
      </c>
      <c r="BY152" s="61">
        <f t="shared" si="287"/>
        <v>34.205000000000155</v>
      </c>
    </row>
    <row r="153" spans="1:79">
      <c r="A153" t="s">
        <v>222</v>
      </c>
      <c r="C153" s="61"/>
      <c r="D153" s="61"/>
      <c r="E153" s="61"/>
      <c r="F153" s="61"/>
      <c r="G153" s="61">
        <v>19.5</v>
      </c>
      <c r="H153" s="61">
        <v>21.5</v>
      </c>
      <c r="I153" s="61">
        <v>27.5</v>
      </c>
      <c r="J153" s="61">
        <v>22</v>
      </c>
      <c r="K153" s="61">
        <v>21</v>
      </c>
      <c r="L153" s="61">
        <v>20.8</v>
      </c>
      <c r="M153" s="61">
        <v>27.425999999999998</v>
      </c>
      <c r="N153" s="61">
        <v>21.870999999999999</v>
      </c>
      <c r="O153" s="61">
        <v>35.881</v>
      </c>
      <c r="P153" s="61">
        <v>31.981999999999999</v>
      </c>
      <c r="Q153" s="61">
        <v>36.984999999999999</v>
      </c>
      <c r="R153" s="61">
        <v>43.573</v>
      </c>
      <c r="S153" s="61">
        <v>33.003999999999998</v>
      </c>
      <c r="T153" s="61">
        <v>24.934999999999999</v>
      </c>
      <c r="U153" s="61">
        <v>24.338999999999999</v>
      </c>
      <c r="V153" s="61">
        <v>39.6</v>
      </c>
      <c r="W153" s="61">
        <v>34</v>
      </c>
      <c r="X153" s="61">
        <v>33.5232876712329</v>
      </c>
      <c r="Y153" s="61">
        <v>34.055014679581397</v>
      </c>
      <c r="Z153" s="61">
        <v>34.851701538737402</v>
      </c>
      <c r="AA153" s="61">
        <v>34.824913144011298</v>
      </c>
      <c r="AB153" s="61">
        <v>35.092797091272899</v>
      </c>
      <c r="AC153" s="61">
        <v>35.092797091272899</v>
      </c>
      <c r="AD153" s="61">
        <v>35.360681038534501</v>
      </c>
      <c r="AE153" s="61">
        <v>35.574988196343803</v>
      </c>
      <c r="AF153" s="61">
        <v>36.1643328803194</v>
      </c>
      <c r="AG153" s="61">
        <v>36.484999999999999</v>
      </c>
      <c r="AH153" s="61">
        <v>36.2714864592241</v>
      </c>
      <c r="AI153" s="61">
        <v>35.896448933057798</v>
      </c>
      <c r="AJ153" s="61">
        <v>35.896000000000001</v>
      </c>
      <c r="AK153" s="61">
        <v>36.164000000000001</v>
      </c>
      <c r="AL153" s="61">
        <v>36.585999999999999</v>
      </c>
      <c r="AM153" s="61">
        <v>37.508000000000003</v>
      </c>
      <c r="AN153" s="61">
        <v>37.909999999999997</v>
      </c>
      <c r="AO153" s="61">
        <v>37.85</v>
      </c>
      <c r="AP153" s="61">
        <v>38.265000000000001</v>
      </c>
      <c r="AQ153" s="61">
        <v>36.718000000000004</v>
      </c>
      <c r="AR153" s="61">
        <v>38.5</v>
      </c>
      <c r="AS153" s="61">
        <v>38.994999999999997</v>
      </c>
      <c r="AT153" s="61">
        <v>55.12</v>
      </c>
      <c r="AU153" s="61">
        <v>41.448</v>
      </c>
      <c r="AV153" s="61">
        <v>44.918999999999997</v>
      </c>
      <c r="AW153" s="61">
        <v>44</v>
      </c>
      <c r="AX153" s="61">
        <v>42.722999999999999</v>
      </c>
      <c r="AY153" s="202">
        <f t="shared" ref="AY153:AY155" si="288">MROUND((SUM(AT153:AX153)/SUM(AT171:AX171))*AY171,1)</f>
        <v>48</v>
      </c>
      <c r="AZ153" s="202">
        <f t="shared" ref="AZ153:BC155" si="289">MROUND((SUM(AU153:AY153)/SUM(AU171:AY171))*AZ171,1)</f>
        <v>46</v>
      </c>
      <c r="BA153" s="202">
        <f t="shared" si="289"/>
        <v>48</v>
      </c>
      <c r="BB153" s="202">
        <f t="shared" si="289"/>
        <v>48</v>
      </c>
      <c r="BC153" s="202">
        <f t="shared" si="289"/>
        <v>49</v>
      </c>
      <c r="BD153" s="202">
        <f t="shared" si="285"/>
        <v>49</v>
      </c>
      <c r="BE153" s="202">
        <f t="shared" si="285"/>
        <v>50</v>
      </c>
      <c r="BF153" s="202">
        <f t="shared" si="285"/>
        <v>50</v>
      </c>
      <c r="BG153" s="202">
        <f t="shared" si="285"/>
        <v>52</v>
      </c>
      <c r="BH153" s="202">
        <f t="shared" si="285"/>
        <v>52</v>
      </c>
      <c r="BI153" s="202">
        <f t="shared" si="285"/>
        <v>52</v>
      </c>
      <c r="BJ153" s="202">
        <f t="shared" si="285"/>
        <v>53</v>
      </c>
      <c r="BK153" s="202">
        <f t="shared" si="285"/>
        <v>55</v>
      </c>
      <c r="BL153" s="202">
        <f t="shared" si="285"/>
        <v>55</v>
      </c>
      <c r="BM153" s="202">
        <f t="shared" si="285"/>
        <v>56</v>
      </c>
      <c r="BN153" s="202">
        <f t="shared" si="285"/>
        <v>56</v>
      </c>
      <c r="BO153" s="202">
        <f t="shared" si="285"/>
        <v>57</v>
      </c>
      <c r="BP153" s="202">
        <f t="shared" si="285"/>
        <v>57</v>
      </c>
      <c r="BQ153" s="202">
        <f t="shared" si="285"/>
        <v>59</v>
      </c>
      <c r="BR153" s="202">
        <f t="shared" si="285"/>
        <v>59</v>
      </c>
      <c r="BS153" s="202"/>
      <c r="BT153" s="202"/>
      <c r="BU153" s="202"/>
    </row>
    <row r="154" spans="1:79">
      <c r="A154" t="s">
        <v>223</v>
      </c>
      <c r="C154" s="61"/>
      <c r="D154" s="61"/>
      <c r="E154" s="61"/>
      <c r="F154" s="61"/>
      <c r="G154" s="61">
        <v>13.6</v>
      </c>
      <c r="H154" s="61">
        <v>13.4</v>
      </c>
      <c r="I154" s="61">
        <v>15.1</v>
      </c>
      <c r="J154" s="61">
        <v>17.600000000000001</v>
      </c>
      <c r="K154" s="61">
        <v>20.399999999999999</v>
      </c>
      <c r="L154" s="61">
        <v>23.4</v>
      </c>
      <c r="M154" s="61">
        <v>27.474</v>
      </c>
      <c r="N154" s="61">
        <v>28.481999999999999</v>
      </c>
      <c r="O154" s="61">
        <v>29.49</v>
      </c>
      <c r="P154" s="61">
        <v>30.247</v>
      </c>
      <c r="Q154" s="61">
        <v>31.254999999999999</v>
      </c>
      <c r="R154" s="61">
        <v>32.174999999999997</v>
      </c>
      <c r="S154" s="61">
        <v>32.515000000000001</v>
      </c>
      <c r="T154" s="61">
        <v>35.212000000000003</v>
      </c>
      <c r="U154" s="61">
        <v>37.908999999999999</v>
      </c>
      <c r="V154" s="61">
        <v>40.6</v>
      </c>
      <c r="W154" s="61">
        <v>43.277999999999999</v>
      </c>
      <c r="X154" s="61">
        <v>45.974794520548002</v>
      </c>
      <c r="Y154" s="61">
        <v>46.428493150684901</v>
      </c>
      <c r="Z154" s="61">
        <v>46.502732240437197</v>
      </c>
      <c r="AA154" s="61">
        <v>46.502732240437197</v>
      </c>
      <c r="AB154" s="61">
        <v>46.754098360655703</v>
      </c>
      <c r="AC154" s="61">
        <v>46.980327868852498</v>
      </c>
      <c r="AD154" s="61">
        <v>47.106010928961801</v>
      </c>
      <c r="AE154" s="61">
        <v>47.508196721311499</v>
      </c>
      <c r="AF154" s="61">
        <v>47.809836065573798</v>
      </c>
      <c r="AG154" s="61">
        <v>47.722000000000001</v>
      </c>
      <c r="AH154" s="61">
        <v>48.362841530054602</v>
      </c>
      <c r="AI154" s="61">
        <v>48.438000000000002</v>
      </c>
      <c r="AJ154" s="61">
        <v>48.664000000000001</v>
      </c>
      <c r="AK154" s="61">
        <v>49.655000000000001</v>
      </c>
      <c r="AL154" s="61">
        <v>50.530999999999999</v>
      </c>
      <c r="AM154" s="61">
        <v>50.073999999999998</v>
      </c>
      <c r="AN154" s="61">
        <v>50.329000000000001</v>
      </c>
      <c r="AO154" s="61">
        <v>50.468000000000004</v>
      </c>
      <c r="AP154" s="61">
        <v>50.923999999999999</v>
      </c>
      <c r="AQ154" s="61">
        <v>54.448999999999998</v>
      </c>
      <c r="AR154" s="61">
        <v>55.271599999999999</v>
      </c>
      <c r="AS154" s="61">
        <v>51.746000000000002</v>
      </c>
      <c r="AT154" s="61">
        <v>70.581000000000003</v>
      </c>
      <c r="AU154" s="61">
        <v>57.405999999999999</v>
      </c>
      <c r="AV154" s="61">
        <v>56.601999999999997</v>
      </c>
      <c r="AW154" s="61">
        <v>60</v>
      </c>
      <c r="AX154" s="61">
        <v>56.502000000000002</v>
      </c>
      <c r="AY154" s="202">
        <f t="shared" si="288"/>
        <v>61</v>
      </c>
      <c r="AZ154" s="202">
        <f t="shared" si="289"/>
        <v>59</v>
      </c>
      <c r="BA154" s="202">
        <f t="shared" si="289"/>
        <v>59</v>
      </c>
      <c r="BB154" s="202">
        <f t="shared" si="289"/>
        <v>61</v>
      </c>
      <c r="BC154" s="202">
        <f t="shared" si="289"/>
        <v>61</v>
      </c>
      <c r="BD154" s="202">
        <f t="shared" si="285"/>
        <v>61</v>
      </c>
      <c r="BE154" s="202">
        <f t="shared" si="285"/>
        <v>62</v>
      </c>
      <c r="BF154" s="202">
        <f t="shared" si="285"/>
        <v>62</v>
      </c>
      <c r="BG154" s="202">
        <f t="shared" si="285"/>
        <v>62</v>
      </c>
      <c r="BH154" s="202">
        <f t="shared" si="285"/>
        <v>62</v>
      </c>
      <c r="BI154" s="202">
        <f t="shared" si="285"/>
        <v>62</v>
      </c>
      <c r="BJ154" s="202">
        <f t="shared" si="285"/>
        <v>63</v>
      </c>
      <c r="BK154" s="202">
        <f t="shared" si="285"/>
        <v>63</v>
      </c>
      <c r="BL154" s="202">
        <f t="shared" si="285"/>
        <v>63</v>
      </c>
      <c r="BM154" s="202">
        <f t="shared" si="285"/>
        <v>64</v>
      </c>
      <c r="BN154" s="202">
        <f t="shared" si="285"/>
        <v>64</v>
      </c>
      <c r="BO154" s="202">
        <f t="shared" si="285"/>
        <v>64</v>
      </c>
      <c r="BP154" s="202">
        <f t="shared" si="285"/>
        <v>64</v>
      </c>
      <c r="BQ154" s="202">
        <f t="shared" si="285"/>
        <v>64</v>
      </c>
      <c r="BR154" s="202">
        <f t="shared" si="285"/>
        <v>65</v>
      </c>
      <c r="BS154" s="202"/>
      <c r="BT154" s="202"/>
      <c r="BU154" s="202"/>
    </row>
    <row r="155" spans="1:79">
      <c r="A155" t="s">
        <v>224</v>
      </c>
      <c r="B155">
        <v>16.100000000000001</v>
      </c>
      <c r="C155" s="61">
        <v>16.100000000000001</v>
      </c>
      <c r="D155" s="61">
        <v>15.6</v>
      </c>
      <c r="E155" s="61">
        <v>15.6</v>
      </c>
      <c r="F155" s="61">
        <v>16</v>
      </c>
      <c r="G155" s="61">
        <v>16.2</v>
      </c>
      <c r="H155" s="61">
        <v>16</v>
      </c>
      <c r="I155" s="61">
        <v>11.6</v>
      </c>
      <c r="J155" s="61">
        <v>16.8</v>
      </c>
      <c r="K155" s="61">
        <v>17</v>
      </c>
      <c r="L155" s="61">
        <v>16.100000000000001</v>
      </c>
      <c r="M155" s="61">
        <v>16.399999999999999</v>
      </c>
      <c r="N155" s="61">
        <v>16.7</v>
      </c>
      <c r="O155" s="61">
        <v>16.7</v>
      </c>
      <c r="P155" s="61">
        <v>16.7</v>
      </c>
      <c r="Q155" s="61">
        <v>17.600000000000001</v>
      </c>
      <c r="R155" s="61">
        <v>19.899999999999999</v>
      </c>
      <c r="S155" s="61">
        <v>16.399999999999999</v>
      </c>
      <c r="T155" s="61">
        <v>19.5</v>
      </c>
      <c r="U155" s="61">
        <v>14.7</v>
      </c>
      <c r="V155" s="61">
        <v>19.108000000000001</v>
      </c>
      <c r="W155" s="61">
        <v>21.657</v>
      </c>
      <c r="X155" s="61">
        <v>22.29</v>
      </c>
      <c r="Y155" s="61">
        <v>21.318999999999999</v>
      </c>
      <c r="Z155" s="61">
        <v>22.853000000000002</v>
      </c>
      <c r="AA155" s="61">
        <v>21.71</v>
      </c>
      <c r="AB155" s="61">
        <v>21.890999999999998</v>
      </c>
      <c r="AC155" s="61">
        <v>22.459</v>
      </c>
      <c r="AD155" s="61">
        <v>23.181999999999999</v>
      </c>
      <c r="AE155" s="61">
        <v>23.852</v>
      </c>
      <c r="AF155" s="61">
        <v>23.161000000000001</v>
      </c>
      <c r="AG155" s="61">
        <v>28.146000000000001</v>
      </c>
      <c r="AH155" s="61">
        <v>25.161999999999999</v>
      </c>
      <c r="AI155" s="61">
        <v>25.306000000000001</v>
      </c>
      <c r="AJ155" s="61">
        <v>26.919</v>
      </c>
      <c r="AK155" s="61">
        <v>26.09</v>
      </c>
      <c r="AL155" s="61">
        <v>28.149000000000001</v>
      </c>
      <c r="AM155" s="61">
        <v>28.391999999999999</v>
      </c>
      <c r="AN155" s="61">
        <v>28.123999999999999</v>
      </c>
      <c r="AO155" s="61">
        <v>27.716000000000001</v>
      </c>
      <c r="AP155" s="61">
        <v>27.928000000000001</v>
      </c>
      <c r="AQ155" s="61">
        <v>27.251999999999999</v>
      </c>
      <c r="AR155" s="61">
        <v>28.154</v>
      </c>
      <c r="AS155" s="61">
        <v>18.600000000000001</v>
      </c>
      <c r="AT155" s="61">
        <v>27.757999999999999</v>
      </c>
      <c r="AU155" s="61">
        <v>29.475000000000001</v>
      </c>
      <c r="AV155" s="61">
        <v>25.744</v>
      </c>
      <c r="AW155" s="61">
        <v>29.3</v>
      </c>
      <c r="AX155" s="61">
        <v>26.460999999999999</v>
      </c>
      <c r="AY155" s="202">
        <f t="shared" si="288"/>
        <v>27</v>
      </c>
      <c r="AZ155" s="202">
        <f t="shared" si="289"/>
        <v>27</v>
      </c>
      <c r="BA155" s="202">
        <f t="shared" si="289"/>
        <v>27</v>
      </c>
      <c r="BB155" s="202">
        <f t="shared" si="289"/>
        <v>27</v>
      </c>
      <c r="BC155" s="202">
        <f t="shared" si="289"/>
        <v>27</v>
      </c>
      <c r="BD155" s="202">
        <f t="shared" si="285"/>
        <v>27</v>
      </c>
      <c r="BE155" s="202">
        <f t="shared" si="285"/>
        <v>27</v>
      </c>
      <c r="BF155" s="202">
        <f t="shared" si="285"/>
        <v>27</v>
      </c>
      <c r="BG155" s="202">
        <f t="shared" si="285"/>
        <v>27</v>
      </c>
      <c r="BH155" s="202">
        <f t="shared" si="285"/>
        <v>27</v>
      </c>
      <c r="BI155" s="202">
        <f t="shared" si="285"/>
        <v>27</v>
      </c>
      <c r="BJ155" s="202">
        <f t="shared" si="285"/>
        <v>27</v>
      </c>
      <c r="BK155" s="202">
        <f t="shared" si="285"/>
        <v>27</v>
      </c>
      <c r="BL155" s="202">
        <f t="shared" si="285"/>
        <v>27</v>
      </c>
      <c r="BM155" s="202">
        <f t="shared" si="285"/>
        <v>27</v>
      </c>
      <c r="BN155" s="202">
        <f t="shared" si="285"/>
        <v>27</v>
      </c>
      <c r="BO155" s="202">
        <f t="shared" si="285"/>
        <v>27</v>
      </c>
      <c r="BP155" s="202">
        <f t="shared" si="285"/>
        <v>27</v>
      </c>
      <c r="BQ155" s="202">
        <f t="shared" si="285"/>
        <v>27</v>
      </c>
      <c r="BR155" s="202">
        <f t="shared" si="285"/>
        <v>27</v>
      </c>
      <c r="BS155" s="202"/>
      <c r="BT155" s="202"/>
      <c r="BU155" s="202"/>
      <c r="CA155">
        <v>1714.6110000000001</v>
      </c>
    </row>
    <row r="156" spans="1:79">
      <c r="A156" t="s">
        <v>225</v>
      </c>
      <c r="B156">
        <v>146.1</v>
      </c>
      <c r="C156" s="61">
        <v>148</v>
      </c>
      <c r="D156" s="61">
        <v>157.30000000000001</v>
      </c>
      <c r="E156" s="61">
        <v>173.1</v>
      </c>
      <c r="F156" s="61">
        <v>175.6</v>
      </c>
      <c r="G156" s="61">
        <v>182.6</v>
      </c>
      <c r="H156" s="61">
        <v>201.3</v>
      </c>
      <c r="I156" s="61">
        <v>227.8</v>
      </c>
      <c r="J156" s="61">
        <v>252.5</v>
      </c>
      <c r="K156" s="61">
        <v>294.39999999999998</v>
      </c>
      <c r="L156" s="61">
        <v>307.3</v>
      </c>
      <c r="M156" s="61">
        <f>SUM(M149:M155)</f>
        <v>332.613</v>
      </c>
      <c r="N156" s="61">
        <f t="shared" ref="N156:AU156" si="290">SUM(N149:N155)</f>
        <v>336.84199999999993</v>
      </c>
      <c r="O156" s="61">
        <f t="shared" si="290"/>
        <v>352.93099999999998</v>
      </c>
      <c r="P156" s="61">
        <f t="shared" si="290"/>
        <v>376.00900000000001</v>
      </c>
      <c r="Q156" s="61">
        <f t="shared" si="290"/>
        <v>384.036</v>
      </c>
      <c r="R156" s="61">
        <f t="shared" si="290"/>
        <v>414.53199999999998</v>
      </c>
      <c r="S156" s="61">
        <f t="shared" si="290"/>
        <v>413.71600000000001</v>
      </c>
      <c r="T156" s="61">
        <f t="shared" si="290"/>
        <v>422.71499999999997</v>
      </c>
      <c r="U156" s="61">
        <f t="shared" si="290"/>
        <v>452.48099999999999</v>
      </c>
      <c r="V156" s="61">
        <f t="shared" si="290"/>
        <v>434.52200000000005</v>
      </c>
      <c r="W156" s="61">
        <f t="shared" si="290"/>
        <v>472.95099999999996</v>
      </c>
      <c r="X156" s="61">
        <f t="shared" si="290"/>
        <v>481.7152819498545</v>
      </c>
      <c r="Y156" s="61">
        <f t="shared" si="290"/>
        <v>502.81007058620628</v>
      </c>
      <c r="Z156" s="61">
        <f t="shared" si="290"/>
        <v>523.01360071031684</v>
      </c>
      <c r="AA156" s="61">
        <f t="shared" si="290"/>
        <v>522.25150599386643</v>
      </c>
      <c r="AB156" s="61">
        <f t="shared" si="290"/>
        <v>546.0049479001583</v>
      </c>
      <c r="AC156" s="61">
        <f t="shared" si="290"/>
        <v>625.0527291590214</v>
      </c>
      <c r="AD156" s="61">
        <f t="shared" si="290"/>
        <v>682.54553906860303</v>
      </c>
      <c r="AE156" s="61">
        <f t="shared" si="290"/>
        <v>709.84997004606635</v>
      </c>
      <c r="AF156" s="61">
        <f t="shared" si="290"/>
        <v>787.89902839036336</v>
      </c>
      <c r="AG156" s="61">
        <f t="shared" si="290"/>
        <v>936.64110646572703</v>
      </c>
      <c r="AH156" s="61">
        <f t="shared" si="290"/>
        <v>1192.6373239954069</v>
      </c>
      <c r="AI156" s="61">
        <f t="shared" si="290"/>
        <v>1262.917018933058</v>
      </c>
      <c r="AJ156" s="61">
        <f t="shared" si="290"/>
        <v>1570.067</v>
      </c>
      <c r="AK156" s="61">
        <f t="shared" si="290"/>
        <v>1644.0159999999998</v>
      </c>
      <c r="AL156" s="61">
        <f t="shared" si="290"/>
        <v>1630.4929999999999</v>
      </c>
      <c r="AM156" s="61">
        <f t="shared" si="290"/>
        <v>1573.4240000000002</v>
      </c>
      <c r="AN156" s="61">
        <f t="shared" si="290"/>
        <v>1682.7230000000002</v>
      </c>
      <c r="AO156" s="61">
        <f t="shared" si="290"/>
        <v>1672.7029999999997</v>
      </c>
      <c r="AP156" s="61">
        <f t="shared" si="290"/>
        <v>1654.9270000000001</v>
      </c>
      <c r="AQ156" s="61">
        <f t="shared" si="290"/>
        <v>1748.8600000000001</v>
      </c>
      <c r="AR156" s="61">
        <f t="shared" si="290"/>
        <v>1778.7936</v>
      </c>
      <c r="AS156" s="61">
        <f t="shared" si="290"/>
        <v>1714.1549999999997</v>
      </c>
      <c r="AT156" s="61">
        <f t="shared" si="290"/>
        <v>1362.002</v>
      </c>
      <c r="AU156" s="204">
        <f t="shared" si="290"/>
        <v>1709.9280000000001</v>
      </c>
      <c r="AV156" s="61">
        <f>SUM(AV149:AV155)</f>
        <v>1714.0140000000004</v>
      </c>
      <c r="AW156" s="61">
        <f>SUM(AW149:AW155)</f>
        <v>1667.4119999999998</v>
      </c>
      <c r="AX156" s="61">
        <f>SUM(AX149:AX155)</f>
        <v>1714.5160000000001</v>
      </c>
      <c r="AY156" s="202">
        <f t="shared" ref="AY156:BC156" si="291">SUM(AY149:AY155)</f>
        <v>1733.2436526832753</v>
      </c>
      <c r="AZ156" s="202">
        <f t="shared" si="291"/>
        <v>1700.8542933144231</v>
      </c>
      <c r="BA156" s="202">
        <f t="shared" si="291"/>
        <v>1687.1980713156136</v>
      </c>
      <c r="BB156" s="202">
        <f t="shared" si="291"/>
        <v>1692.6334466856288</v>
      </c>
      <c r="BC156" s="202">
        <f t="shared" si="291"/>
        <v>1692.7630154960739</v>
      </c>
      <c r="BD156" s="202">
        <f>SUM(BD149:BD155)</f>
        <v>1692.153641132875</v>
      </c>
      <c r="BE156" s="202">
        <f>SUM(BE149:BE155)</f>
        <v>1706.9531664951269</v>
      </c>
      <c r="BF156" s="202">
        <f t="shared" ref="BF156:BR156" si="292">SUM(BF149:BF155)</f>
        <v>1706.603448212988</v>
      </c>
      <c r="BG156" s="202">
        <f t="shared" si="292"/>
        <v>1714.005407776112</v>
      </c>
      <c r="BH156" s="202">
        <f t="shared" si="292"/>
        <v>1715.8052529088366</v>
      </c>
      <c r="BI156" s="202">
        <f t="shared" si="292"/>
        <v>1719.564588956918</v>
      </c>
      <c r="BJ156" s="202">
        <f t="shared" si="292"/>
        <v>1725.7219450175803</v>
      </c>
      <c r="BK156" s="202">
        <f t="shared" si="292"/>
        <v>1730.7399945371226</v>
      </c>
      <c r="BL156" s="202">
        <f t="shared" si="292"/>
        <v>1733.7246879647726</v>
      </c>
      <c r="BM156" s="202">
        <f t="shared" si="292"/>
        <v>1739.8774774684293</v>
      </c>
      <c r="BN156" s="202">
        <f t="shared" si="292"/>
        <v>1743.0942170918981</v>
      </c>
      <c r="BO156" s="202">
        <f t="shared" si="292"/>
        <v>1811.5878131798727</v>
      </c>
      <c r="BP156" s="202">
        <f t="shared" si="292"/>
        <v>1811.797561752413</v>
      </c>
      <c r="BQ156" s="202">
        <f t="shared" si="292"/>
        <v>1828.9358941696937</v>
      </c>
      <c r="BR156" s="202">
        <f t="shared" si="292"/>
        <v>1849.4792254619197</v>
      </c>
      <c r="BS156" s="202"/>
      <c r="BT156" s="202">
        <f>BT151-AU152+AU156</f>
        <v>1674.2829999999999</v>
      </c>
      <c r="BU156" s="202"/>
      <c r="BY156" s="61"/>
      <c r="CA156" s="61">
        <f>AV156-CA155</f>
        <v>-0.59699999999975262</v>
      </c>
    </row>
    <row r="157" spans="1:79">
      <c r="A157" s="207" t="s">
        <v>212</v>
      </c>
      <c r="B157" s="207"/>
      <c r="C157" s="208"/>
      <c r="D157" s="208"/>
      <c r="E157" s="208"/>
      <c r="F157" s="208"/>
      <c r="G157" s="208"/>
      <c r="H157" s="208"/>
      <c r="I157" s="208"/>
      <c r="J157" s="208"/>
      <c r="K157" s="208"/>
      <c r="L157" s="208"/>
      <c r="M157" s="208"/>
      <c r="N157" s="208"/>
      <c r="O157" s="208"/>
      <c r="P157" s="208"/>
      <c r="Q157" s="208"/>
      <c r="R157" s="208"/>
      <c r="S157" s="208"/>
      <c r="T157" s="208"/>
      <c r="U157" s="208"/>
      <c r="V157" s="208"/>
      <c r="W157" s="208"/>
      <c r="X157" s="208"/>
      <c r="Y157" s="208"/>
      <c r="Z157" s="208"/>
      <c r="AA157" s="208"/>
      <c r="AB157" s="208"/>
      <c r="AC157" s="208"/>
      <c r="AD157" s="208"/>
      <c r="AE157" s="208"/>
      <c r="AF157" s="208"/>
      <c r="AG157" s="208"/>
      <c r="AH157" s="208"/>
      <c r="AI157" s="208"/>
      <c r="AJ157" s="208"/>
      <c r="AK157" s="208"/>
      <c r="AL157" s="208"/>
      <c r="AM157" s="208"/>
      <c r="AN157" s="208"/>
      <c r="AO157" s="208"/>
      <c r="AP157" s="208"/>
      <c r="AQ157" s="208"/>
      <c r="AR157" s="208"/>
      <c r="AS157" s="208"/>
      <c r="AT157" s="208"/>
      <c r="AU157" s="208"/>
      <c r="AV157" s="208"/>
      <c r="AW157" s="208"/>
      <c r="AX157" s="208"/>
      <c r="AY157" s="208"/>
      <c r="AZ157" s="208"/>
      <c r="BA157" s="208"/>
      <c r="BB157" s="208"/>
      <c r="BC157" s="208"/>
      <c r="BD157" s="208"/>
      <c r="BE157" s="208"/>
      <c r="BF157" s="208"/>
      <c r="BG157" s="208"/>
      <c r="BH157" s="208"/>
      <c r="BI157" s="208"/>
      <c r="BJ157" s="208"/>
      <c r="BK157" s="208"/>
      <c r="BL157" s="208"/>
      <c r="BM157" s="208"/>
      <c r="BN157" s="208"/>
      <c r="BO157" s="208"/>
      <c r="BP157" s="208"/>
      <c r="BQ157" s="208"/>
      <c r="BR157" s="208"/>
      <c r="BS157" s="61"/>
      <c r="BT157" s="61"/>
      <c r="BU157" s="61"/>
    </row>
    <row r="158" spans="1:79">
      <c r="A158" t="s">
        <v>218</v>
      </c>
      <c r="C158" s="61"/>
      <c r="D158" s="61"/>
      <c r="E158" s="61"/>
      <c r="F158" s="61"/>
      <c r="G158" s="61"/>
      <c r="H158" s="61">
        <v>57.9</v>
      </c>
      <c r="I158" s="61">
        <v>68.8</v>
      </c>
      <c r="J158" s="61">
        <v>83.2</v>
      </c>
      <c r="K158" s="61">
        <v>96.5</v>
      </c>
      <c r="L158" s="61">
        <v>95.9</v>
      </c>
      <c r="M158" s="61">
        <v>100.69199999999999</v>
      </c>
      <c r="N158" s="61">
        <v>108.01300000000001</v>
      </c>
      <c r="O158" s="61">
        <v>104.31</v>
      </c>
      <c r="P158" s="61">
        <v>108.026</v>
      </c>
      <c r="Q158" s="61">
        <v>110.21</v>
      </c>
      <c r="R158" s="61">
        <v>110.65300000000001</v>
      </c>
      <c r="S158" s="61">
        <v>123.279</v>
      </c>
      <c r="T158" s="61">
        <v>130.96700000000001</v>
      </c>
      <c r="U158" s="61">
        <v>133.84700000000001</v>
      </c>
      <c r="V158" s="61">
        <v>133.44</v>
      </c>
      <c r="W158" s="61">
        <v>142.089</v>
      </c>
      <c r="X158" s="61">
        <v>153.47410645274601</v>
      </c>
      <c r="Y158" s="61">
        <v>153.60150871771501</v>
      </c>
      <c r="Z158" s="61">
        <v>152.64311493829899</v>
      </c>
      <c r="AA158" s="61">
        <v>148.34080769996999</v>
      </c>
      <c r="AB158" s="61">
        <v>150.83839765945899</v>
      </c>
      <c r="AC158" s="61">
        <v>144.77638638054401</v>
      </c>
      <c r="AD158" s="61">
        <v>143.21982233550099</v>
      </c>
      <c r="AE158" s="61">
        <v>146.05393261501601</v>
      </c>
      <c r="AF158" s="61">
        <v>148.79512490559901</v>
      </c>
      <c r="AG158" s="61">
        <v>145.883776993476</v>
      </c>
      <c r="AH158" s="61">
        <v>140.729052835244</v>
      </c>
      <c r="AI158" s="61">
        <v>133.15600000000001</v>
      </c>
      <c r="AJ158" s="61">
        <v>140.38900000000001</v>
      </c>
      <c r="AK158" s="61">
        <v>139.62100000000001</v>
      </c>
      <c r="AL158" s="61">
        <v>141.93899999999999</v>
      </c>
      <c r="AM158" s="61">
        <v>128.58799999999999</v>
      </c>
      <c r="AN158" s="61">
        <v>128.89400000000001</v>
      </c>
      <c r="AO158" s="61">
        <v>128.26599999999999</v>
      </c>
      <c r="AP158" s="61">
        <v>127.29900000000001</v>
      </c>
      <c r="AQ158" s="61">
        <v>126.901</v>
      </c>
      <c r="AR158" s="61">
        <v>124.19</v>
      </c>
      <c r="AS158" s="61">
        <v>118.349</v>
      </c>
      <c r="AT158" s="61">
        <v>113.608</v>
      </c>
      <c r="AU158" s="61">
        <v>110.04</v>
      </c>
      <c r="AV158" s="61">
        <v>111.46299999999999</v>
      </c>
      <c r="AW158" s="61">
        <v>107.867</v>
      </c>
      <c r="AX158" s="61">
        <v>113.18</v>
      </c>
      <c r="AY158" s="202">
        <f t="shared" ref="AY158:BR160" si="293">AY167-SUM(AY131,AY140,AY149)</f>
        <v>103.07400000000001</v>
      </c>
      <c r="AZ158" s="202">
        <f t="shared" si="293"/>
        <v>102</v>
      </c>
      <c r="BA158" s="202">
        <f t="shared" si="293"/>
        <v>101</v>
      </c>
      <c r="BB158" s="202">
        <f>BB167-SUM(BB131,BB140,BB149)</f>
        <v>99</v>
      </c>
      <c r="BC158" s="202">
        <f t="shared" si="293"/>
        <v>96</v>
      </c>
      <c r="BD158" s="202">
        <f t="shared" si="293"/>
        <v>93</v>
      </c>
      <c r="BE158" s="202">
        <f t="shared" si="293"/>
        <v>91</v>
      </c>
      <c r="BF158" s="202">
        <f t="shared" si="293"/>
        <v>90</v>
      </c>
      <c r="BG158" s="202">
        <f t="shared" si="293"/>
        <v>88</v>
      </c>
      <c r="BH158" s="202">
        <f t="shared" si="293"/>
        <v>85</v>
      </c>
      <c r="BI158" s="202">
        <f t="shared" si="293"/>
        <v>84</v>
      </c>
      <c r="BJ158" s="202">
        <f t="shared" si="293"/>
        <v>81</v>
      </c>
      <c r="BK158" s="202">
        <f t="shared" si="293"/>
        <v>79</v>
      </c>
      <c r="BL158" s="202">
        <f t="shared" si="293"/>
        <v>76</v>
      </c>
      <c r="BM158" s="202">
        <f t="shared" si="293"/>
        <v>74</v>
      </c>
      <c r="BN158" s="202">
        <f t="shared" si="293"/>
        <v>72</v>
      </c>
      <c r="BO158" s="202">
        <f t="shared" si="293"/>
        <v>71</v>
      </c>
      <c r="BP158" s="202">
        <f t="shared" si="293"/>
        <v>68</v>
      </c>
      <c r="BQ158" s="202">
        <f t="shared" si="293"/>
        <v>65</v>
      </c>
      <c r="BR158" s="202">
        <f t="shared" si="293"/>
        <v>64</v>
      </c>
      <c r="BS158" s="202"/>
      <c r="BT158" s="202"/>
      <c r="BU158" s="202"/>
    </row>
    <row r="159" spans="1:79">
      <c r="A159" t="s">
        <v>219</v>
      </c>
      <c r="C159" s="61"/>
      <c r="D159" s="61"/>
      <c r="E159" s="61"/>
      <c r="F159" s="61"/>
      <c r="G159" s="61"/>
      <c r="H159" s="61">
        <v>43</v>
      </c>
      <c r="I159" s="61">
        <v>44.5</v>
      </c>
      <c r="J159" s="61">
        <v>44.5</v>
      </c>
      <c r="K159" s="61">
        <v>45</v>
      </c>
      <c r="L159" s="61">
        <v>45.3</v>
      </c>
      <c r="M159" s="61">
        <v>45.238</v>
      </c>
      <c r="N159" s="61">
        <v>46.991999999999997</v>
      </c>
      <c r="O159" s="61">
        <v>48.893999999999998</v>
      </c>
      <c r="P159" s="61">
        <v>52.436999999999998</v>
      </c>
      <c r="Q159" s="61">
        <v>53.686</v>
      </c>
      <c r="R159" s="61">
        <v>55.563000000000002</v>
      </c>
      <c r="S159" s="61">
        <v>57.741999999999997</v>
      </c>
      <c r="T159" s="61">
        <v>59.802999999999997</v>
      </c>
      <c r="U159" s="61">
        <v>60.57</v>
      </c>
      <c r="V159" s="61">
        <v>60.2</v>
      </c>
      <c r="W159" s="61">
        <v>62.033999999999999</v>
      </c>
      <c r="X159" s="61">
        <v>62.806096054052702</v>
      </c>
      <c r="Y159" s="61">
        <v>59.644662710158997</v>
      </c>
      <c r="Z159" s="61">
        <v>60.3164373949717</v>
      </c>
      <c r="AA159" s="61">
        <v>60.6497738535775</v>
      </c>
      <c r="AB159" s="61">
        <v>59.610099815289402</v>
      </c>
      <c r="AC159" s="61">
        <v>62.2338392921178</v>
      </c>
      <c r="AD159" s="61">
        <v>63.145444998425198</v>
      </c>
      <c r="AE159" s="61">
        <v>63.112286309330401</v>
      </c>
      <c r="AF159" s="61">
        <v>67.4999370155073</v>
      </c>
      <c r="AG159" s="61">
        <v>68.614239395047704</v>
      </c>
      <c r="AH159" s="61">
        <v>66.061683157943307</v>
      </c>
      <c r="AI159" s="61">
        <v>65.311000000000007</v>
      </c>
      <c r="AJ159" s="61">
        <v>71.400999999999996</v>
      </c>
      <c r="AK159" s="61">
        <v>76.704999999999998</v>
      </c>
      <c r="AL159" s="61">
        <v>72.350999999999999</v>
      </c>
      <c r="AM159" s="61">
        <v>77.917000000000002</v>
      </c>
      <c r="AN159" s="61">
        <v>80.102999999999994</v>
      </c>
      <c r="AO159" s="61">
        <v>75.156999999999996</v>
      </c>
      <c r="AP159" s="61">
        <v>93.731999999999999</v>
      </c>
      <c r="AQ159" s="61">
        <v>97.126999999999995</v>
      </c>
      <c r="AR159" s="61">
        <v>95.71</v>
      </c>
      <c r="AS159" s="61">
        <v>91.224000000000004</v>
      </c>
      <c r="AT159" s="61">
        <v>89.283000000000001</v>
      </c>
      <c r="AU159" s="61">
        <v>94.114000000000004</v>
      </c>
      <c r="AV159" s="61">
        <v>90.564999999999998</v>
      </c>
      <c r="AW159" s="61">
        <v>85.313000000000002</v>
      </c>
      <c r="AX159" s="61">
        <v>85.986999999999995</v>
      </c>
      <c r="AY159" s="202">
        <f t="shared" si="293"/>
        <v>105.03300000000002</v>
      </c>
      <c r="AZ159" s="202">
        <f t="shared" si="293"/>
        <v>97</v>
      </c>
      <c r="BA159" s="202">
        <f t="shared" si="293"/>
        <v>99</v>
      </c>
      <c r="BB159" s="202">
        <f t="shared" si="293"/>
        <v>101</v>
      </c>
      <c r="BC159" s="202">
        <f t="shared" si="293"/>
        <v>102</v>
      </c>
      <c r="BD159" s="202">
        <f t="shared" si="293"/>
        <v>102</v>
      </c>
      <c r="BE159" s="202">
        <f t="shared" si="293"/>
        <v>100</v>
      </c>
      <c r="BF159" s="202">
        <f t="shared" si="293"/>
        <v>102</v>
      </c>
      <c r="BG159" s="202">
        <f t="shared" si="293"/>
        <v>103</v>
      </c>
      <c r="BH159" s="202">
        <f t="shared" si="293"/>
        <v>105</v>
      </c>
      <c r="BI159" s="202">
        <f t="shared" si="293"/>
        <v>106</v>
      </c>
      <c r="BJ159" s="202">
        <f t="shared" si="293"/>
        <v>106</v>
      </c>
      <c r="BK159" s="202">
        <f t="shared" si="293"/>
        <v>108</v>
      </c>
      <c r="BL159" s="202">
        <f t="shared" si="293"/>
        <v>110</v>
      </c>
      <c r="BM159" s="202">
        <f t="shared" si="293"/>
        <v>112</v>
      </c>
      <c r="BN159" s="202">
        <f t="shared" si="293"/>
        <v>112</v>
      </c>
      <c r="BO159" s="202">
        <f t="shared" si="293"/>
        <v>112</v>
      </c>
      <c r="BP159" s="202">
        <f t="shared" si="293"/>
        <v>114</v>
      </c>
      <c r="BQ159" s="202">
        <f t="shared" si="293"/>
        <v>115</v>
      </c>
      <c r="BR159" s="202">
        <f t="shared" si="293"/>
        <v>116</v>
      </c>
      <c r="BS159" s="202"/>
      <c r="BT159" s="202"/>
      <c r="BU159" s="202"/>
    </row>
    <row r="160" spans="1:79">
      <c r="A160" t="s">
        <v>220</v>
      </c>
      <c r="C160" s="61"/>
      <c r="D160" s="61"/>
      <c r="E160" s="61"/>
      <c r="F160" s="61"/>
      <c r="G160" s="61"/>
      <c r="H160" s="61">
        <v>36.5</v>
      </c>
      <c r="I160" s="61">
        <v>39.1</v>
      </c>
      <c r="J160" s="61">
        <v>40.4</v>
      </c>
      <c r="K160" s="61">
        <v>43.9</v>
      </c>
      <c r="L160" s="61">
        <v>47.9</v>
      </c>
      <c r="M160" s="61">
        <v>54.27</v>
      </c>
      <c r="N160" s="61">
        <v>58.613</v>
      </c>
      <c r="O160" s="61">
        <v>54.28</v>
      </c>
      <c r="P160" s="61">
        <v>57.228000000000002</v>
      </c>
      <c r="Q160" s="61">
        <v>55.600999999999999</v>
      </c>
      <c r="R160" s="61">
        <v>56.685000000000002</v>
      </c>
      <c r="S160" s="61">
        <v>56.832000000000001</v>
      </c>
      <c r="T160" s="61">
        <v>57.863999999999997</v>
      </c>
      <c r="U160" s="61">
        <v>58.484000000000002</v>
      </c>
      <c r="V160" s="61">
        <v>58.7</v>
      </c>
      <c r="W160" s="61">
        <v>61.569000000000003</v>
      </c>
      <c r="X160" s="61">
        <v>62.458913830861697</v>
      </c>
      <c r="Y160" s="61">
        <v>61.8942937417672</v>
      </c>
      <c r="Z160" s="61">
        <v>64.2550513334035</v>
      </c>
      <c r="AA160" s="61">
        <v>63.607684228858503</v>
      </c>
      <c r="AB160" s="61">
        <v>65.158572042251706</v>
      </c>
      <c r="AC160" s="61">
        <v>65.751801141080904</v>
      </c>
      <c r="AD160" s="61">
        <v>71.628672599062696</v>
      </c>
      <c r="AE160" s="61">
        <v>72.653136096518097</v>
      </c>
      <c r="AF160" s="61">
        <v>71.458081497373797</v>
      </c>
      <c r="AG160" s="61">
        <v>70.562208601489303</v>
      </c>
      <c r="AH160" s="61">
        <v>64.044978986429896</v>
      </c>
      <c r="AI160" s="61">
        <v>61.911000000000001</v>
      </c>
      <c r="AJ160" s="61">
        <v>67.736999999999995</v>
      </c>
      <c r="AK160" s="61">
        <v>64.823999999999998</v>
      </c>
      <c r="AL160" s="61">
        <v>65.177999999999997</v>
      </c>
      <c r="AM160" s="61">
        <v>63.218000000000004</v>
      </c>
      <c r="AN160" s="61">
        <v>63.988</v>
      </c>
      <c r="AO160" s="61">
        <v>61.857999999999997</v>
      </c>
      <c r="AP160" s="61">
        <v>59.097000000000001</v>
      </c>
      <c r="AQ160" s="61">
        <v>61.088999999999999</v>
      </c>
      <c r="AR160" s="61">
        <v>60.893999999999998</v>
      </c>
      <c r="AS160" s="61">
        <v>57.673000000000002</v>
      </c>
      <c r="AT160" s="61">
        <v>58.887999999999998</v>
      </c>
      <c r="AU160" s="61">
        <v>65.177000000000007</v>
      </c>
      <c r="AV160" s="61">
        <v>61.401000000000003</v>
      </c>
      <c r="AW160" s="61">
        <v>52.923999999999999</v>
      </c>
      <c r="AX160" s="61">
        <v>57.642000000000003</v>
      </c>
      <c r="AY160" s="202">
        <f t="shared" si="293"/>
        <v>57.348000000000013</v>
      </c>
      <c r="AZ160" s="202">
        <f t="shared" si="293"/>
        <v>56</v>
      </c>
      <c r="BA160" s="202">
        <f t="shared" si="293"/>
        <v>55</v>
      </c>
      <c r="BB160" s="202">
        <f t="shared" si="293"/>
        <v>55</v>
      </c>
      <c r="BC160" s="202">
        <f t="shared" si="293"/>
        <v>55</v>
      </c>
      <c r="BD160" s="202">
        <f t="shared" si="293"/>
        <v>55</v>
      </c>
      <c r="BE160" s="202">
        <f t="shared" si="293"/>
        <v>55</v>
      </c>
      <c r="BF160" s="202">
        <f t="shared" si="293"/>
        <v>53</v>
      </c>
      <c r="BG160" s="202">
        <f t="shared" si="293"/>
        <v>53</v>
      </c>
      <c r="BH160" s="202">
        <f t="shared" si="293"/>
        <v>51</v>
      </c>
      <c r="BI160" s="202">
        <f t="shared" si="293"/>
        <v>51</v>
      </c>
      <c r="BJ160" s="202">
        <f t="shared" si="293"/>
        <v>51</v>
      </c>
      <c r="BK160" s="202">
        <f t="shared" si="293"/>
        <v>51</v>
      </c>
      <c r="BL160" s="202">
        <f t="shared" si="293"/>
        <v>51</v>
      </c>
      <c r="BM160" s="202">
        <f t="shared" si="293"/>
        <v>49</v>
      </c>
      <c r="BN160" s="202">
        <f t="shared" si="293"/>
        <v>49</v>
      </c>
      <c r="BO160" s="202">
        <f t="shared" si="293"/>
        <v>47</v>
      </c>
      <c r="BP160" s="202">
        <f t="shared" si="293"/>
        <v>47</v>
      </c>
      <c r="BQ160" s="202">
        <f t="shared" si="293"/>
        <v>45</v>
      </c>
      <c r="BR160" s="202">
        <f t="shared" si="293"/>
        <v>45</v>
      </c>
      <c r="BS160" s="202"/>
      <c r="BT160" s="202"/>
      <c r="BU160" s="202"/>
      <c r="BW160">
        <v>1361.846</v>
      </c>
      <c r="BX160">
        <v>1214.606</v>
      </c>
      <c r="BY160">
        <v>1302.347</v>
      </c>
    </row>
    <row r="161" spans="1:77">
      <c r="A161" t="s">
        <v>221</v>
      </c>
      <c r="C161" s="61"/>
      <c r="D161" s="61"/>
      <c r="E161" s="61"/>
      <c r="F161" s="61"/>
      <c r="G161" s="61"/>
      <c r="H161" s="61">
        <v>17.799999999999983</v>
      </c>
      <c r="I161" s="61">
        <v>27.499999999999972</v>
      </c>
      <c r="J161" s="61">
        <v>27.600000000000023</v>
      </c>
      <c r="K161" s="61">
        <v>61.500000000000057</v>
      </c>
      <c r="L161" s="61">
        <v>70.199999999999989</v>
      </c>
      <c r="M161" s="61">
        <v>73.102000000000004</v>
      </c>
      <c r="N161" s="61">
        <v>69.850999999999999</v>
      </c>
      <c r="O161" s="61">
        <v>67.61</v>
      </c>
      <c r="P161" s="61">
        <v>87.861000000000004</v>
      </c>
      <c r="Q161" s="61">
        <v>95.036000000000001</v>
      </c>
      <c r="R161" s="61">
        <v>99.432000000000002</v>
      </c>
      <c r="S161" s="61">
        <v>104.119</v>
      </c>
      <c r="T161" s="61">
        <f>'[3]Ethanol Balance Sheet'!B$260</f>
        <v>116.786</v>
      </c>
      <c r="U161" s="61">
        <f>'[3]Ethanol Balance Sheet'!C$260</f>
        <v>120.751</v>
      </c>
      <c r="V161" s="61">
        <f>'[3]Ethanol Balance Sheet'!D$260</f>
        <v>61.5</v>
      </c>
      <c r="W161" s="61">
        <f>'[3]Ethanol Balance Sheet'!E$260</f>
        <v>111.40300000000001</v>
      </c>
      <c r="X161" s="61">
        <f>'[3]Ethanol Balance Sheet'!F$260</f>
        <v>126.2728</v>
      </c>
      <c r="Y161" s="61">
        <f>'[3]Ethanol Balance Sheet'!G$260</f>
        <v>118.202</v>
      </c>
      <c r="Z161" s="61">
        <f>'[3]Ethanol Balance Sheet'!H$260</f>
        <v>143.88040000000001</v>
      </c>
      <c r="AA161" s="61">
        <f>'[3]Ethanol Balance Sheet'!I$260</f>
        <v>165.18960000000001</v>
      </c>
      <c r="AB161" s="61">
        <f>'[3]Ethanol Balance Sheet'!J$260</f>
        <v>182.63584614999999</v>
      </c>
      <c r="AC161" s="61">
        <f>'[3]Ethanol Balance Sheet'!K$260</f>
        <v>263.82429134</v>
      </c>
      <c r="AD161" s="61">
        <f>'[3]Ethanol Balance Sheet'!L$260</f>
        <v>310.11666666999997</v>
      </c>
      <c r="AE161" s="61">
        <f>'[3]Ethanol Balance Sheet'!M$260</f>
        <v>355.60452830000003</v>
      </c>
      <c r="AF161" s="61">
        <f>'[3]Ethanol Balance Sheet'!N$260</f>
        <v>445.84977778000001</v>
      </c>
      <c r="AG161" s="61">
        <f>'[3]Ethanol Balance Sheet'!O$260</f>
        <v>601.54274074</v>
      </c>
      <c r="AH161" s="61">
        <f>'[3]Ethanol Balance Sheet'!P$260</f>
        <v>870.53205549999996</v>
      </c>
      <c r="AI161" s="61">
        <f>'[3]Ethanol Balance Sheet'!Q$260</f>
        <v>1028.95921</v>
      </c>
      <c r="AJ161" s="61">
        <f>'[3]Ethanol Balance Sheet'!R$260</f>
        <v>1206.848</v>
      </c>
      <c r="AK161" s="61">
        <f>'[3]Ethanol Balance Sheet'!S$260</f>
        <v>1263.4169999999999</v>
      </c>
      <c r="AL161" s="61">
        <f>'[3]Ethanol Balance Sheet'!T$260</f>
        <v>1187.164</v>
      </c>
      <c r="AM161" s="61">
        <f>'[3]Ethanol Balance Sheet'!U$260</f>
        <v>1220.5219999999999</v>
      </c>
      <c r="AN161" s="61">
        <f>'[3]Ethanol Balance Sheet'!V$260</f>
        <v>1337.9390000000001</v>
      </c>
      <c r="AO161" s="61">
        <f>'[3]Ethanol Balance Sheet'!W$260</f>
        <v>1335.39</v>
      </c>
      <c r="AP161" s="61">
        <f>'[3]Ethanol Balance Sheet'!X$260</f>
        <v>1342.337</v>
      </c>
      <c r="AQ161" s="61">
        <f>'[3]Ethanol Balance Sheet'!Y$260</f>
        <v>1370.6690000000001</v>
      </c>
      <c r="AR161" s="61">
        <f>'[3]Ethanol Balance Sheet'!Z$260</f>
        <v>1424.479</v>
      </c>
      <c r="AS161" s="61">
        <f>'[3]Ethanol Balance Sheet'!AA$260</f>
        <v>1361.35</v>
      </c>
      <c r="AT161" s="61">
        <f>'[3]Ethanol Balance Sheet'!AB$260+0.2</f>
        <v>1213.075</v>
      </c>
      <c r="AU161" s="204">
        <f>'[3]Ethanol Balance Sheet'!AC$260</f>
        <v>1392.0349999999999</v>
      </c>
      <c r="AV161" s="61">
        <f>'[3]Ethanol Balance Sheet'!AD$260</f>
        <v>1312.153</v>
      </c>
      <c r="AW161" s="61">
        <f>'[3]Ethanol Balance Sheet'!AE$260</f>
        <v>1339.009</v>
      </c>
      <c r="AX161" s="61">
        <f>'[3]Ethanol Balance Sheet'!AF$260</f>
        <v>1402.703</v>
      </c>
      <c r="AY161" s="202">
        <f t="shared" ref="AY161:BC161" si="294">AY170-AY152-AY143-AY134</f>
        <v>1228.6332163892312</v>
      </c>
      <c r="AZ161" s="202">
        <f t="shared" si="294"/>
        <v>1263.405896537251</v>
      </c>
      <c r="BA161" s="202">
        <f t="shared" si="294"/>
        <v>1304.6060456115465</v>
      </c>
      <c r="BB161" s="202">
        <f t="shared" si="294"/>
        <v>1332.1763977944338</v>
      </c>
      <c r="BC161" s="202">
        <f t="shared" si="294"/>
        <v>1363.5529838790121</v>
      </c>
      <c r="BD161" s="202">
        <f>BD170-BD152-BD143-BD134</f>
        <v>1392.8764070587549</v>
      </c>
      <c r="BE161" s="202">
        <f>BE170-BE152-BE143-BE134</f>
        <v>1401.0820836661985</v>
      </c>
      <c r="BF161" s="202">
        <f t="shared" ref="BF161:BR161" si="295">BF170-BF152-BF143-BF134</f>
        <v>1438.0867147752174</v>
      </c>
      <c r="BG161" s="202">
        <f t="shared" si="295"/>
        <v>1474.2908415130296</v>
      </c>
      <c r="BH161" s="202">
        <f t="shared" si="295"/>
        <v>1510.7954933505102</v>
      </c>
      <c r="BI161" s="202">
        <f t="shared" si="295"/>
        <v>1543.4248600323199</v>
      </c>
      <c r="BJ161" s="202">
        <f t="shared" si="295"/>
        <v>1580.6258473345047</v>
      </c>
      <c r="BK161" s="202">
        <f t="shared" si="295"/>
        <v>1590.4347395530117</v>
      </c>
      <c r="BL161" s="202">
        <f t="shared" si="295"/>
        <v>1625.4788654921426</v>
      </c>
      <c r="BM161" s="202">
        <f t="shared" si="295"/>
        <v>1660.0432335127657</v>
      </c>
      <c r="BN161" s="202">
        <f t="shared" si="295"/>
        <v>1694.3003987087341</v>
      </c>
      <c r="BO161" s="202">
        <f t="shared" si="295"/>
        <v>1604.0836036232131</v>
      </c>
      <c r="BP161" s="202">
        <f t="shared" si="295"/>
        <v>-2401.6948534520825</v>
      </c>
      <c r="BQ161" s="202">
        <f t="shared" si="295"/>
        <v>-4434.1806433193251</v>
      </c>
      <c r="BR161" s="202">
        <f t="shared" si="295"/>
        <v>-1750.1120743175322</v>
      </c>
      <c r="BS161" s="202"/>
      <c r="BT161" s="205">
        <v>1306.579</v>
      </c>
      <c r="BU161" s="202"/>
      <c r="BW161" s="61">
        <f>AS161-BW160</f>
        <v>-0.49600000000009459</v>
      </c>
      <c r="BX161" s="61">
        <f t="shared" ref="BX161:BY161" si="296">AT161-BX160</f>
        <v>-1.5309999999999491</v>
      </c>
      <c r="BY161" s="61">
        <f t="shared" si="296"/>
        <v>89.687999999999874</v>
      </c>
    </row>
    <row r="162" spans="1:77">
      <c r="A162" t="s">
        <v>222</v>
      </c>
      <c r="C162" s="61"/>
      <c r="D162" s="61"/>
      <c r="E162" s="61"/>
      <c r="F162" s="61"/>
      <c r="G162" s="61">
        <v>19.600000000000001</v>
      </c>
      <c r="H162" s="61">
        <v>21.599999999999994</v>
      </c>
      <c r="I162" s="61">
        <v>27.599999999999994</v>
      </c>
      <c r="J162" s="61">
        <v>22.099999999999994</v>
      </c>
      <c r="K162" s="61">
        <v>21.1</v>
      </c>
      <c r="L162" s="61">
        <v>20.7</v>
      </c>
      <c r="M162" s="61">
        <v>23.757999999999999</v>
      </c>
      <c r="N162" s="61">
        <v>18.640999999999998</v>
      </c>
      <c r="O162" s="61">
        <v>34.908000000000001</v>
      </c>
      <c r="P162" s="61">
        <v>31.187000000000001</v>
      </c>
      <c r="Q162" s="61">
        <v>26.187999999999999</v>
      </c>
      <c r="R162" s="61">
        <v>41.493000000000002</v>
      </c>
      <c r="S162" s="61">
        <v>30.126999999999999</v>
      </c>
      <c r="T162" s="61">
        <v>27.501999999999999</v>
      </c>
      <c r="U162" s="61">
        <v>26.664000000000001</v>
      </c>
      <c r="V162" s="61">
        <v>15.5</v>
      </c>
      <c r="W162" s="61">
        <v>34</v>
      </c>
      <c r="X162" s="61">
        <v>33.5232876712329</v>
      </c>
      <c r="Y162" s="61">
        <v>29.4062392594284</v>
      </c>
      <c r="Z162" s="61">
        <v>29.694172141431601</v>
      </c>
      <c r="AA162" s="61">
        <v>30.071040571760999</v>
      </c>
      <c r="AB162" s="61">
        <v>30.302356268466902</v>
      </c>
      <c r="AC162" s="61">
        <v>30.302356268466902</v>
      </c>
      <c r="AD162" s="61">
        <v>30.533671965172701</v>
      </c>
      <c r="AE162" s="61">
        <v>30.7187245225374</v>
      </c>
      <c r="AF162" s="61">
        <v>31.227619055290301</v>
      </c>
      <c r="AG162" s="61">
        <v>31.727</v>
      </c>
      <c r="AH162" s="61">
        <v>31.5401453339726</v>
      </c>
      <c r="AI162" s="61">
        <v>30.996303358584399</v>
      </c>
      <c r="AJ162" s="61">
        <v>30.997</v>
      </c>
      <c r="AK162" s="61">
        <v>31.228000000000002</v>
      </c>
      <c r="AL162" s="61">
        <v>31.681999999999999</v>
      </c>
      <c r="AM162" s="61">
        <v>32.451000000000001</v>
      </c>
      <c r="AN162" s="61">
        <v>32.765999999999998</v>
      </c>
      <c r="AO162" s="61">
        <v>33.637999999999998</v>
      </c>
      <c r="AP162" s="61">
        <v>33.273000000000003</v>
      </c>
      <c r="AQ162" s="61">
        <v>37.15</v>
      </c>
      <c r="AR162" s="61">
        <v>35.825000000000003</v>
      </c>
      <c r="AS162" s="61">
        <v>34.634999999999998</v>
      </c>
      <c r="AT162" s="61">
        <v>46.790999999999997</v>
      </c>
      <c r="AU162" s="61">
        <v>37.523000000000003</v>
      </c>
      <c r="AV162" s="61">
        <v>36.225000000000001</v>
      </c>
      <c r="AW162" s="61">
        <v>38.578000000000003</v>
      </c>
      <c r="AX162" s="61">
        <v>41.11</v>
      </c>
      <c r="AY162" s="202">
        <f t="shared" ref="AY162:BR164" si="297">AY171-SUM(AY135,AY144,AY153)</f>
        <v>41</v>
      </c>
      <c r="AZ162" s="202">
        <f t="shared" si="297"/>
        <v>41</v>
      </c>
      <c r="BA162" s="202">
        <f t="shared" si="297"/>
        <v>41</v>
      </c>
      <c r="BB162" s="202">
        <f t="shared" si="297"/>
        <v>42</v>
      </c>
      <c r="BC162" s="202">
        <f t="shared" si="297"/>
        <v>44</v>
      </c>
      <c r="BD162" s="202">
        <f t="shared" si="297"/>
        <v>44</v>
      </c>
      <c r="BE162" s="202">
        <f t="shared" si="297"/>
        <v>45</v>
      </c>
      <c r="BF162" s="202">
        <f t="shared" si="297"/>
        <v>45</v>
      </c>
      <c r="BG162" s="202">
        <f t="shared" si="297"/>
        <v>46</v>
      </c>
      <c r="BH162" s="202">
        <f t="shared" si="297"/>
        <v>46</v>
      </c>
      <c r="BI162" s="202">
        <f t="shared" si="297"/>
        <v>46</v>
      </c>
      <c r="BJ162" s="202">
        <f t="shared" si="297"/>
        <v>48</v>
      </c>
      <c r="BK162" s="202">
        <f t="shared" si="297"/>
        <v>49</v>
      </c>
      <c r="BL162" s="202">
        <f t="shared" si="297"/>
        <v>49</v>
      </c>
      <c r="BM162" s="202">
        <f t="shared" si="297"/>
        <v>51</v>
      </c>
      <c r="BN162" s="202">
        <f t="shared" si="297"/>
        <v>51</v>
      </c>
      <c r="BO162" s="202">
        <f t="shared" si="297"/>
        <v>53</v>
      </c>
      <c r="BP162" s="202">
        <f t="shared" si="297"/>
        <v>53</v>
      </c>
      <c r="BQ162" s="202">
        <f t="shared" si="297"/>
        <v>54</v>
      </c>
      <c r="BR162" s="202">
        <f t="shared" si="297"/>
        <v>54</v>
      </c>
      <c r="BS162" s="202"/>
      <c r="BT162" s="202"/>
      <c r="BU162" s="202"/>
    </row>
    <row r="163" spans="1:77">
      <c r="A163" t="s">
        <v>223</v>
      </c>
      <c r="C163" s="61"/>
      <c r="D163" s="61"/>
      <c r="E163" s="61"/>
      <c r="F163" s="61"/>
      <c r="G163" s="61">
        <v>13.6</v>
      </c>
      <c r="H163" s="61">
        <v>13.200000000000001</v>
      </c>
      <c r="I163" s="61">
        <v>15.1</v>
      </c>
      <c r="J163" s="61">
        <v>17.600000000000001</v>
      </c>
      <c r="K163" s="61">
        <v>20.300000000000004</v>
      </c>
      <c r="L163" s="61">
        <v>23.300000000000004</v>
      </c>
      <c r="M163" s="61">
        <v>27.474</v>
      </c>
      <c r="N163" s="61">
        <v>28.481999999999999</v>
      </c>
      <c r="O163" s="61">
        <v>29.49</v>
      </c>
      <c r="P163" s="61">
        <v>30.247</v>
      </c>
      <c r="Q163" s="61">
        <v>31.254999999999999</v>
      </c>
      <c r="R163" s="61">
        <v>32.174999999999997</v>
      </c>
      <c r="S163" s="61">
        <v>32.515000000000001</v>
      </c>
      <c r="T163" s="61">
        <v>35.212000000000003</v>
      </c>
      <c r="U163" s="61">
        <v>37.908999999999999</v>
      </c>
      <c r="V163" s="61">
        <v>40.6</v>
      </c>
      <c r="W163" s="61">
        <v>43.277999999999999</v>
      </c>
      <c r="X163" s="61">
        <v>45.974794520548002</v>
      </c>
      <c r="Y163" s="61">
        <v>46.428493150684901</v>
      </c>
      <c r="Z163" s="61">
        <v>46.502732240437197</v>
      </c>
      <c r="AA163" s="61">
        <v>46.502732240437197</v>
      </c>
      <c r="AB163" s="61">
        <v>46.754098360655703</v>
      </c>
      <c r="AC163" s="61">
        <v>46.980327868852498</v>
      </c>
      <c r="AD163" s="61">
        <v>47.106010928961801</v>
      </c>
      <c r="AE163" s="61">
        <v>47.508196721311499</v>
      </c>
      <c r="AF163" s="61">
        <v>47.809836065573798</v>
      </c>
      <c r="AG163" s="61">
        <v>47.722000000000001</v>
      </c>
      <c r="AH163" s="61">
        <v>48.362841530054602</v>
      </c>
      <c r="AI163" s="61">
        <v>47.838000000000001</v>
      </c>
      <c r="AJ163" s="61">
        <v>48.877000000000002</v>
      </c>
      <c r="AK163" s="61">
        <v>49.655000000000001</v>
      </c>
      <c r="AL163" s="61">
        <v>51.234000000000002</v>
      </c>
      <c r="AM163" s="61">
        <v>50.131</v>
      </c>
      <c r="AN163" s="61">
        <v>50.399000000000001</v>
      </c>
      <c r="AO163" s="61">
        <v>50.677</v>
      </c>
      <c r="AP163" s="61">
        <v>51.131999999999998</v>
      </c>
      <c r="AQ163" s="61">
        <v>47.603999999999999</v>
      </c>
      <c r="AR163" s="61">
        <v>48.23</v>
      </c>
      <c r="AS163" s="61">
        <v>53.902999999999999</v>
      </c>
      <c r="AT163" s="61">
        <v>58.713999999999999</v>
      </c>
      <c r="AU163" s="61">
        <v>56.548000000000002</v>
      </c>
      <c r="AV163" s="61">
        <v>54.027999999999999</v>
      </c>
      <c r="AW163" s="61">
        <v>53.116</v>
      </c>
      <c r="AX163" s="61">
        <v>58.692</v>
      </c>
      <c r="AY163" s="202">
        <f t="shared" si="297"/>
        <v>58</v>
      </c>
      <c r="AZ163" s="202">
        <f t="shared" si="297"/>
        <v>57</v>
      </c>
      <c r="BA163" s="202">
        <f t="shared" si="297"/>
        <v>57</v>
      </c>
      <c r="BB163" s="202">
        <f t="shared" si="297"/>
        <v>58</v>
      </c>
      <c r="BC163" s="202">
        <f t="shared" si="297"/>
        <v>58</v>
      </c>
      <c r="BD163" s="202">
        <f t="shared" si="297"/>
        <v>58</v>
      </c>
      <c r="BE163" s="202">
        <f t="shared" si="297"/>
        <v>60</v>
      </c>
      <c r="BF163" s="202">
        <f t="shared" si="297"/>
        <v>60</v>
      </c>
      <c r="BG163" s="202">
        <f t="shared" si="297"/>
        <v>60</v>
      </c>
      <c r="BH163" s="202">
        <f t="shared" si="297"/>
        <v>60</v>
      </c>
      <c r="BI163" s="202">
        <f t="shared" si="297"/>
        <v>60</v>
      </c>
      <c r="BJ163" s="202">
        <f t="shared" si="297"/>
        <v>62</v>
      </c>
      <c r="BK163" s="202">
        <f t="shared" si="297"/>
        <v>62</v>
      </c>
      <c r="BL163" s="202">
        <f t="shared" si="297"/>
        <v>62</v>
      </c>
      <c r="BM163" s="202">
        <f t="shared" si="297"/>
        <v>64</v>
      </c>
      <c r="BN163" s="202">
        <f t="shared" si="297"/>
        <v>64</v>
      </c>
      <c r="BO163" s="202">
        <f t="shared" si="297"/>
        <v>64</v>
      </c>
      <c r="BP163" s="202">
        <f t="shared" si="297"/>
        <v>64</v>
      </c>
      <c r="BQ163" s="202">
        <f t="shared" si="297"/>
        <v>64</v>
      </c>
      <c r="BR163" s="202">
        <f t="shared" si="297"/>
        <v>66</v>
      </c>
      <c r="BS163" s="202"/>
      <c r="BT163" s="202"/>
      <c r="BU163" s="202"/>
    </row>
    <row r="164" spans="1:77">
      <c r="A164" t="s">
        <v>224</v>
      </c>
      <c r="B164">
        <v>4</v>
      </c>
      <c r="C164" s="61">
        <v>4</v>
      </c>
      <c r="D164" s="61">
        <v>3.9</v>
      </c>
      <c r="E164" s="61">
        <v>3.9</v>
      </c>
      <c r="F164" s="61">
        <v>4</v>
      </c>
      <c r="G164" s="61">
        <v>4</v>
      </c>
      <c r="H164" s="61">
        <v>3.4</v>
      </c>
      <c r="I164" s="61">
        <v>2.9</v>
      </c>
      <c r="J164" s="61">
        <v>2.2999999999999998</v>
      </c>
      <c r="K164" s="61">
        <v>4.2</v>
      </c>
      <c r="L164" s="61">
        <v>3.4</v>
      </c>
      <c r="M164" s="61">
        <v>0.3</v>
      </c>
      <c r="N164" s="61">
        <v>0.5</v>
      </c>
      <c r="O164" s="61">
        <v>1.7</v>
      </c>
      <c r="P164" s="61">
        <v>2.2000000000000002</v>
      </c>
      <c r="Q164" s="61">
        <v>1.7</v>
      </c>
      <c r="R164" s="61">
        <v>0.3</v>
      </c>
      <c r="S164" s="61">
        <v>2.2999999999999998</v>
      </c>
      <c r="T164" s="61">
        <v>0.6</v>
      </c>
      <c r="U164" s="61">
        <v>3.6</v>
      </c>
      <c r="V164" s="61">
        <v>2.794</v>
      </c>
      <c r="W164" s="61">
        <v>0.61899999999999999</v>
      </c>
      <c r="X164" s="61">
        <v>0.76400000000000001</v>
      </c>
      <c r="Y164" s="61">
        <v>1</v>
      </c>
      <c r="Z164" s="61">
        <v>0.28699999999999998</v>
      </c>
      <c r="AA164" s="61">
        <v>0.74</v>
      </c>
      <c r="AB164" s="61">
        <v>1.716</v>
      </c>
      <c r="AC164" s="61">
        <v>1.29</v>
      </c>
      <c r="AD164" s="61">
        <v>0.97799999999999998</v>
      </c>
      <c r="AE164" s="61">
        <v>0.36499999999999999</v>
      </c>
      <c r="AF164" s="61">
        <v>0.48399999999999999</v>
      </c>
      <c r="AG164" s="61">
        <v>0.40300000000000002</v>
      </c>
      <c r="AH164" s="61">
        <v>1.39</v>
      </c>
      <c r="AI164" s="61">
        <v>1.9219999999999999</v>
      </c>
      <c r="AJ164" s="61">
        <v>0.83599999999999997</v>
      </c>
      <c r="AK164" s="61">
        <v>3.4860000000000002</v>
      </c>
      <c r="AL164" s="61">
        <v>2.8380000000000001</v>
      </c>
      <c r="AM164" s="61">
        <v>2.5710000000000002</v>
      </c>
      <c r="AN164" s="61">
        <v>1.5980000000000001</v>
      </c>
      <c r="AO164" s="61">
        <v>1.5389999999999999</v>
      </c>
      <c r="AP164" s="61">
        <v>2.6269999999999998</v>
      </c>
      <c r="AQ164" s="61">
        <v>2.052</v>
      </c>
      <c r="AR164" s="61">
        <v>1.482</v>
      </c>
      <c r="AS164" s="61">
        <v>10.462999999999999</v>
      </c>
      <c r="AT164" s="61">
        <v>2.089</v>
      </c>
      <c r="AU164" s="61">
        <v>1.228</v>
      </c>
      <c r="AV164" s="61">
        <v>3.5110000000000001</v>
      </c>
      <c r="AW164" s="61">
        <v>1.9</v>
      </c>
      <c r="AX164" s="61">
        <v>3.27</v>
      </c>
      <c r="AY164" s="202">
        <f t="shared" si="297"/>
        <v>2.8000000000000007</v>
      </c>
      <c r="AZ164" s="202">
        <f t="shared" si="297"/>
        <v>3</v>
      </c>
      <c r="BA164" s="202">
        <f t="shared" si="297"/>
        <v>3</v>
      </c>
      <c r="BB164" s="202">
        <f t="shared" si="297"/>
        <v>3</v>
      </c>
      <c r="BC164" s="202">
        <f t="shared" si="297"/>
        <v>3.3000000000000007</v>
      </c>
      <c r="BD164" s="202">
        <f>BD173-SUM(BD137,BD146,BD155)</f>
        <v>3.4000000000000021</v>
      </c>
      <c r="BE164" s="202">
        <f>BE173-SUM(BE137,BE146,BE155)</f>
        <v>3.4000000000000021</v>
      </c>
      <c r="BF164" s="202">
        <f t="shared" si="297"/>
        <v>1.3000000000000007</v>
      </c>
      <c r="BG164" s="202">
        <f t="shared" si="297"/>
        <v>-0.79999999999999716</v>
      </c>
      <c r="BH164" s="202">
        <f t="shared" si="297"/>
        <v>-2.8999999999999986</v>
      </c>
      <c r="BI164" s="202">
        <f t="shared" si="297"/>
        <v>-4.8999999999999986</v>
      </c>
      <c r="BJ164" s="202">
        <f t="shared" si="297"/>
        <v>-6.8999999999999986</v>
      </c>
      <c r="BK164" s="202">
        <f t="shared" si="297"/>
        <v>-9.0999999999999979</v>
      </c>
      <c r="BL164" s="202">
        <f t="shared" si="297"/>
        <v>-11.099999999999998</v>
      </c>
      <c r="BM164" s="202">
        <f t="shared" si="297"/>
        <v>-13.2</v>
      </c>
      <c r="BN164" s="202">
        <f t="shared" si="297"/>
        <v>-15.299999999999997</v>
      </c>
      <c r="BO164" s="202">
        <f t="shared" si="297"/>
        <v>-17.299999999999997</v>
      </c>
      <c r="BP164" s="202">
        <f t="shared" si="297"/>
        <v>-19.399999999999999</v>
      </c>
      <c r="BQ164" s="202">
        <f t="shared" si="297"/>
        <v>-21.5</v>
      </c>
      <c r="BR164" s="202">
        <f t="shared" si="297"/>
        <v>-23.5</v>
      </c>
      <c r="BS164" s="202"/>
      <c r="BT164" s="202"/>
      <c r="BU164" s="202"/>
    </row>
    <row r="165" spans="1:77">
      <c r="A165" t="s">
        <v>225</v>
      </c>
      <c r="B165">
        <v>136.5</v>
      </c>
      <c r="C165" s="61">
        <v>146</v>
      </c>
      <c r="D165" s="61">
        <v>156.19999999999999</v>
      </c>
      <c r="E165" s="61">
        <v>153.1</v>
      </c>
      <c r="F165" s="61">
        <v>172.1</v>
      </c>
      <c r="G165" s="61">
        <v>177.4</v>
      </c>
      <c r="H165" s="61">
        <v>193.4</v>
      </c>
      <c r="I165" s="61">
        <v>226.8</v>
      </c>
      <c r="J165" s="61">
        <v>237.9</v>
      </c>
      <c r="K165" s="61">
        <v>292.60000000000002</v>
      </c>
      <c r="L165" s="61">
        <v>306.5</v>
      </c>
      <c r="M165" s="61">
        <f>SUM(M158:M164)</f>
        <v>324.834</v>
      </c>
      <c r="N165" s="61">
        <f t="shared" ref="N165:AU165" si="298">SUM(N158:N164)</f>
        <v>331.09199999999998</v>
      </c>
      <c r="O165" s="61">
        <f t="shared" si="298"/>
        <v>341.19200000000001</v>
      </c>
      <c r="P165" s="61">
        <f t="shared" si="298"/>
        <v>369.18600000000004</v>
      </c>
      <c r="Q165" s="61">
        <f t="shared" si="298"/>
        <v>373.67599999999999</v>
      </c>
      <c r="R165" s="61">
        <f t="shared" si="298"/>
        <v>396.30100000000004</v>
      </c>
      <c r="S165" s="61">
        <f t="shared" si="298"/>
        <v>406.91399999999999</v>
      </c>
      <c r="T165" s="61">
        <f t="shared" si="298"/>
        <v>428.73400000000004</v>
      </c>
      <c r="U165" s="61">
        <f t="shared" si="298"/>
        <v>441.82500000000005</v>
      </c>
      <c r="V165" s="61">
        <f t="shared" si="298"/>
        <v>372.73399999999998</v>
      </c>
      <c r="W165" s="61">
        <f t="shared" si="298"/>
        <v>454.99200000000008</v>
      </c>
      <c r="X165" s="61">
        <f t="shared" si="298"/>
        <v>485.27399852944137</v>
      </c>
      <c r="Y165" s="61">
        <f t="shared" si="298"/>
        <v>470.17719757975448</v>
      </c>
      <c r="Z165" s="61">
        <f t="shared" si="298"/>
        <v>497.57890804854293</v>
      </c>
      <c r="AA165" s="61">
        <f t="shared" si="298"/>
        <v>515.1016385946042</v>
      </c>
      <c r="AB165" s="61">
        <f t="shared" si="298"/>
        <v>537.0153702961228</v>
      </c>
      <c r="AC165" s="61">
        <f t="shared" si="298"/>
        <v>615.15900229106205</v>
      </c>
      <c r="AD165" s="61">
        <f t="shared" si="298"/>
        <v>666.72828949712334</v>
      </c>
      <c r="AE165" s="61">
        <f t="shared" si="298"/>
        <v>716.01580456471345</v>
      </c>
      <c r="AF165" s="61">
        <f t="shared" si="298"/>
        <v>813.12437631934426</v>
      </c>
      <c r="AG165" s="61">
        <f t="shared" si="298"/>
        <v>966.45496573001299</v>
      </c>
      <c r="AH165" s="61">
        <f t="shared" si="298"/>
        <v>1222.6607573436443</v>
      </c>
      <c r="AI165" s="61">
        <f t="shared" si="298"/>
        <v>1370.0935133585845</v>
      </c>
      <c r="AJ165" s="61">
        <f t="shared" si="298"/>
        <v>1567.085</v>
      </c>
      <c r="AK165" s="61">
        <f t="shared" si="298"/>
        <v>1628.9360000000001</v>
      </c>
      <c r="AL165" s="61">
        <f t="shared" si="298"/>
        <v>1552.386</v>
      </c>
      <c r="AM165" s="61">
        <f t="shared" si="298"/>
        <v>1575.3979999999999</v>
      </c>
      <c r="AN165" s="61">
        <f t="shared" si="298"/>
        <v>1695.6869999999999</v>
      </c>
      <c r="AO165" s="61">
        <f t="shared" si="298"/>
        <v>1686.5249999999999</v>
      </c>
      <c r="AP165" s="61">
        <f t="shared" si="298"/>
        <v>1709.4969999999998</v>
      </c>
      <c r="AQ165" s="61">
        <f t="shared" si="298"/>
        <v>1742.5920000000001</v>
      </c>
      <c r="AR165" s="61">
        <f t="shared" si="298"/>
        <v>1790.8100000000002</v>
      </c>
      <c r="AS165" s="61">
        <f t="shared" si="298"/>
        <v>1727.597</v>
      </c>
      <c r="AT165" s="61">
        <f t="shared" si="298"/>
        <v>1582.4479999999999</v>
      </c>
      <c r="AU165" s="204">
        <f t="shared" si="298"/>
        <v>1756.665</v>
      </c>
      <c r="AV165" s="61">
        <f>SUM(AV158:AV164)</f>
        <v>1669.3459999999998</v>
      </c>
      <c r="AW165" s="61">
        <f>SUM(AW158:AW164)</f>
        <v>1678.7070000000001</v>
      </c>
      <c r="AX165" s="61">
        <f>SUM(AX158:AX164)</f>
        <v>1762.5839999999998</v>
      </c>
      <c r="AY165" s="202">
        <f t="shared" ref="AY165:BC165" si="299">SUM(AY158:AY164)</f>
        <v>1595.888216389231</v>
      </c>
      <c r="AZ165" s="202">
        <f t="shared" si="299"/>
        <v>1619.405896537251</v>
      </c>
      <c r="BA165" s="202">
        <f t="shared" si="299"/>
        <v>1660.6060456115465</v>
      </c>
      <c r="BB165" s="202">
        <f t="shared" si="299"/>
        <v>1690.1763977944338</v>
      </c>
      <c r="BC165" s="202">
        <f t="shared" si="299"/>
        <v>1721.8529838790121</v>
      </c>
      <c r="BD165" s="202">
        <f>SUM(BD158:BD164)</f>
        <v>1748.276407058755</v>
      </c>
      <c r="BE165" s="202">
        <f>SUM(BE158:BE164)</f>
        <v>1755.4820836661986</v>
      </c>
      <c r="BF165" s="202">
        <f t="shared" ref="BF165:BR165" si="300">SUM(BF158:BF164)</f>
        <v>1789.3867147752173</v>
      </c>
      <c r="BG165" s="202">
        <f t="shared" si="300"/>
        <v>1823.4908415130296</v>
      </c>
      <c r="BH165" s="202">
        <f t="shared" si="300"/>
        <v>1854.8954933505102</v>
      </c>
      <c r="BI165" s="202">
        <f t="shared" si="300"/>
        <v>1885.5248600323198</v>
      </c>
      <c r="BJ165" s="202">
        <f t="shared" si="300"/>
        <v>1921.7258473345046</v>
      </c>
      <c r="BK165" s="202">
        <f t="shared" si="300"/>
        <v>1930.3347395530118</v>
      </c>
      <c r="BL165" s="202">
        <f t="shared" si="300"/>
        <v>1962.3788654921427</v>
      </c>
      <c r="BM165" s="202">
        <f t="shared" si="300"/>
        <v>1996.8432335127657</v>
      </c>
      <c r="BN165" s="202">
        <f t="shared" si="300"/>
        <v>2027.0003987087341</v>
      </c>
      <c r="BO165" s="202">
        <f t="shared" si="300"/>
        <v>1933.7836036232131</v>
      </c>
      <c r="BP165" s="202">
        <f t="shared" si="300"/>
        <v>-2075.0948534520826</v>
      </c>
      <c r="BQ165" s="202">
        <f t="shared" si="300"/>
        <v>-4112.6806433193251</v>
      </c>
      <c r="BR165" s="202">
        <f t="shared" si="300"/>
        <v>-1428.6120743175322</v>
      </c>
      <c r="BS165" s="202"/>
      <c r="BT165" s="202"/>
      <c r="BU165" s="202"/>
      <c r="BY165" s="61"/>
    </row>
    <row r="166" spans="1:77">
      <c r="A166" s="207" t="s">
        <v>226</v>
      </c>
      <c r="B166" s="207"/>
      <c r="C166" s="208"/>
      <c r="D166" s="208"/>
      <c r="E166" s="208"/>
      <c r="F166" s="208"/>
      <c r="G166" s="208"/>
      <c r="H166" s="208"/>
      <c r="I166" s="208"/>
      <c r="J166" s="208"/>
      <c r="K166" s="208"/>
      <c r="L166" s="208"/>
      <c r="M166" s="208"/>
      <c r="N166" s="208"/>
      <c r="O166" s="208"/>
      <c r="P166" s="208"/>
      <c r="Q166" s="208"/>
      <c r="R166" s="208"/>
      <c r="S166" s="208"/>
      <c r="T166" s="208"/>
      <c r="U166" s="208"/>
      <c r="V166" s="208"/>
      <c r="W166" s="208"/>
      <c r="X166" s="208"/>
      <c r="Y166" s="208"/>
      <c r="Z166" s="208"/>
      <c r="AA166" s="208"/>
      <c r="AB166" s="208"/>
      <c r="AC166" s="208"/>
      <c r="AD166" s="208"/>
      <c r="AE166" s="208"/>
      <c r="AF166" s="208"/>
      <c r="AG166" s="208"/>
      <c r="AH166" s="208"/>
      <c r="AI166" s="208"/>
      <c r="AJ166" s="208"/>
      <c r="AK166" s="208"/>
      <c r="AL166" s="208"/>
      <c r="AM166" s="208"/>
      <c r="AN166" s="208"/>
      <c r="AO166" s="208"/>
      <c r="AP166" s="208"/>
      <c r="AQ166" s="208"/>
      <c r="AR166" s="208"/>
      <c r="AS166" s="208"/>
      <c r="AT166" s="208"/>
      <c r="AU166" s="208"/>
      <c r="AV166" s="208"/>
      <c r="AW166" s="208"/>
      <c r="AX166" s="208"/>
      <c r="AY166" s="208"/>
      <c r="AZ166" s="208"/>
      <c r="BA166" s="208"/>
      <c r="BB166" s="208"/>
      <c r="BC166" s="208"/>
      <c r="BD166" s="208"/>
      <c r="BE166" s="208"/>
      <c r="BF166" s="208"/>
      <c r="BG166" s="208"/>
      <c r="BH166" s="208"/>
      <c r="BI166" s="208"/>
      <c r="BJ166" s="208"/>
      <c r="BK166" s="208"/>
      <c r="BL166" s="208"/>
      <c r="BM166" s="208"/>
      <c r="BN166" s="208"/>
      <c r="BO166" s="208"/>
      <c r="BP166" s="208"/>
      <c r="BQ166" s="208"/>
      <c r="BR166" s="208"/>
      <c r="BS166" s="61"/>
      <c r="BT166" s="61"/>
      <c r="BU166" s="202"/>
    </row>
    <row r="167" spans="1:77">
      <c r="A167" t="s">
        <v>218</v>
      </c>
      <c r="B167">
        <v>45</v>
      </c>
      <c r="C167" s="61">
        <v>62</v>
      </c>
      <c r="D167" s="61">
        <v>80</v>
      </c>
      <c r="E167" s="61">
        <v>105</v>
      </c>
      <c r="F167" s="61">
        <v>127</v>
      </c>
      <c r="G167" s="61">
        <v>165</v>
      </c>
      <c r="H167" s="61">
        <v>183</v>
      </c>
      <c r="I167" s="61">
        <v>214</v>
      </c>
      <c r="J167" s="61">
        <v>265</v>
      </c>
      <c r="K167" s="61">
        <v>310</v>
      </c>
      <c r="L167" s="61">
        <v>327</v>
      </c>
      <c r="M167" s="61">
        <f>M158+M149+M140+M131</f>
        <v>338</v>
      </c>
      <c r="N167" s="61">
        <f>N158+N149+N140+N131</f>
        <v>358</v>
      </c>
      <c r="O167" s="61">
        <f>O158+O149+O140+O131</f>
        <v>361.00099999999998</v>
      </c>
      <c r="P167" s="61">
        <f t="shared" ref="P167:AT171" si="301">P158+P149+P140+P131</f>
        <v>368</v>
      </c>
      <c r="Q167" s="61">
        <f t="shared" si="301"/>
        <v>379</v>
      </c>
      <c r="R167" s="61">
        <f t="shared" si="301"/>
        <v>391.81799999999998</v>
      </c>
      <c r="S167" s="61">
        <f t="shared" si="301"/>
        <v>414.786</v>
      </c>
      <c r="T167" s="61">
        <f t="shared" si="301"/>
        <v>440.95800000000003</v>
      </c>
      <c r="U167" s="61">
        <f t="shared" si="301"/>
        <v>458.63100000000003</v>
      </c>
      <c r="V167" s="61">
        <f t="shared" si="301"/>
        <v>472.846</v>
      </c>
      <c r="W167" s="61">
        <f t="shared" si="301"/>
        <v>492.28100000000001</v>
      </c>
      <c r="X167" s="61">
        <f t="shared" si="301"/>
        <v>527.98763781620198</v>
      </c>
      <c r="Y167" s="61">
        <f t="shared" si="301"/>
        <v>544.016025249103</v>
      </c>
      <c r="Z167" s="61">
        <f t="shared" si="301"/>
        <v>551.92558753003709</v>
      </c>
      <c r="AA167" s="61">
        <f t="shared" si="301"/>
        <v>536.16186210489786</v>
      </c>
      <c r="AB167" s="61">
        <f t="shared" si="301"/>
        <v>542.22826769957396</v>
      </c>
      <c r="AC167" s="61">
        <f t="shared" si="301"/>
        <v>532.19563790364305</v>
      </c>
      <c r="AD167" s="61">
        <f t="shared" si="301"/>
        <v>529.84911464392098</v>
      </c>
      <c r="AE167" s="61">
        <f t="shared" si="301"/>
        <v>525.06829812135504</v>
      </c>
      <c r="AF167" s="61">
        <f t="shared" si="301"/>
        <v>545.01799916888694</v>
      </c>
      <c r="AG167" s="61">
        <f t="shared" si="301"/>
        <v>535.32616074805196</v>
      </c>
      <c r="AH167" s="61">
        <f t="shared" si="301"/>
        <v>522.76879366111893</v>
      </c>
      <c r="AI167" s="61">
        <f t="shared" si="301"/>
        <v>489.06400000000008</v>
      </c>
      <c r="AJ167" s="61">
        <f t="shared" si="301"/>
        <v>512.125</v>
      </c>
      <c r="AK167" s="61">
        <f t="shared" si="301"/>
        <v>521.04899999999998</v>
      </c>
      <c r="AL167" s="61">
        <f t="shared" si="301"/>
        <v>511.60399999999993</v>
      </c>
      <c r="AM167" s="61">
        <f t="shared" si="301"/>
        <v>491.48700000000002</v>
      </c>
      <c r="AN167" s="61">
        <f t="shared" si="301"/>
        <v>477.73800000000006</v>
      </c>
      <c r="AO167" s="61">
        <f t="shared" si="301"/>
        <v>478.09899999999999</v>
      </c>
      <c r="AP167" s="61">
        <f t="shared" si="301"/>
        <v>472.25800000000004</v>
      </c>
      <c r="AQ167" s="61">
        <f t="shared" si="301"/>
        <v>466.976</v>
      </c>
      <c r="AR167" s="61">
        <f t="shared" si="301"/>
        <v>459.255</v>
      </c>
      <c r="AS167" s="61">
        <f t="shared" si="301"/>
        <v>441.41899999999998</v>
      </c>
      <c r="AT167" s="61">
        <f t="shared" si="301"/>
        <v>418.20599999999996</v>
      </c>
      <c r="AU167" s="61">
        <f>AU158+AU149+AU140+AU131</f>
        <v>420.57399999999996</v>
      </c>
      <c r="AV167" s="61">
        <f t="shared" ref="AV167" si="302">AV158+AV149+AV140+AV131</f>
        <v>416.12100000000004</v>
      </c>
      <c r="AW167" s="61">
        <f>AW158+AW149+AW140+AW131</f>
        <v>410.31</v>
      </c>
      <c r="AX167" s="61">
        <f>AX158+AX149+AX140+AX131</f>
        <v>412.98099999999999</v>
      </c>
      <c r="AY167" s="202">
        <f t="shared" ref="AY167:BN169" si="303">MROUND(FORECAST(AY$175,AJ167:AX167,AJ$175:AX$175),5)</f>
        <v>395</v>
      </c>
      <c r="AZ167" s="202">
        <f t="shared" si="303"/>
        <v>385</v>
      </c>
      <c r="BA167" s="202">
        <f t="shared" si="303"/>
        <v>375</v>
      </c>
      <c r="BB167" s="202">
        <f>MROUND(FORECAST(BB$175,AM167:BA167,AM$175:BA$175),5)</f>
        <v>370</v>
      </c>
      <c r="BC167" s="202">
        <f t="shared" si="303"/>
        <v>360</v>
      </c>
      <c r="BD167" s="202">
        <f t="shared" si="303"/>
        <v>350</v>
      </c>
      <c r="BE167" s="202">
        <f t="shared" si="303"/>
        <v>345</v>
      </c>
      <c r="BF167" s="202">
        <f t="shared" si="303"/>
        <v>335</v>
      </c>
      <c r="BG167" s="202">
        <f t="shared" si="303"/>
        <v>330</v>
      </c>
      <c r="BH167" s="202">
        <f t="shared" si="303"/>
        <v>320</v>
      </c>
      <c r="BI167" s="202">
        <f t="shared" si="303"/>
        <v>315</v>
      </c>
      <c r="BJ167" s="202">
        <f t="shared" si="303"/>
        <v>305</v>
      </c>
      <c r="BK167" s="202">
        <f t="shared" si="303"/>
        <v>295</v>
      </c>
      <c r="BL167" s="202">
        <f t="shared" si="303"/>
        <v>285</v>
      </c>
      <c r="BM167" s="202">
        <f t="shared" si="303"/>
        <v>280</v>
      </c>
      <c r="BN167" s="202">
        <f t="shared" si="303"/>
        <v>270</v>
      </c>
      <c r="BO167" s="202">
        <f t="shared" ref="BO167:BR169" si="304">MROUND(FORECAST(BO$175,AZ167:BN167,AZ$175:BN$175),5)</f>
        <v>265</v>
      </c>
      <c r="BP167" s="202">
        <f t="shared" si="304"/>
        <v>255</v>
      </c>
      <c r="BQ167" s="202">
        <f t="shared" si="304"/>
        <v>245</v>
      </c>
      <c r="BR167" s="202">
        <f t="shared" si="304"/>
        <v>240</v>
      </c>
      <c r="BS167" s="202"/>
      <c r="BT167" s="202"/>
      <c r="BU167" s="202"/>
    </row>
    <row r="168" spans="1:77">
      <c r="A168" t="s">
        <v>219</v>
      </c>
      <c r="B168">
        <v>162</v>
      </c>
      <c r="C168" s="61">
        <v>164</v>
      </c>
      <c r="D168" s="61">
        <v>170</v>
      </c>
      <c r="E168" s="61">
        <v>170</v>
      </c>
      <c r="F168" s="61">
        <v>170</v>
      </c>
      <c r="G168" s="61">
        <v>156</v>
      </c>
      <c r="H168" s="61">
        <v>160</v>
      </c>
      <c r="I168" s="61">
        <v>165</v>
      </c>
      <c r="J168" s="61">
        <v>167</v>
      </c>
      <c r="K168" s="61">
        <v>167</v>
      </c>
      <c r="L168" s="61">
        <v>169</v>
      </c>
      <c r="M168" s="61">
        <f t="shared" ref="M168:AR173" si="305">M159+M150+M141+M132</f>
        <v>171</v>
      </c>
      <c r="N168" s="61">
        <f t="shared" si="305"/>
        <v>173</v>
      </c>
      <c r="O168" s="61">
        <f t="shared" si="305"/>
        <v>182</v>
      </c>
      <c r="P168" s="61">
        <f t="shared" si="305"/>
        <v>192.99999999999997</v>
      </c>
      <c r="Q168" s="61">
        <f t="shared" si="305"/>
        <v>199.99900000000002</v>
      </c>
      <c r="R168" s="61">
        <f t="shared" si="305"/>
        <v>209.65200000000002</v>
      </c>
      <c r="S168" s="61">
        <f t="shared" si="305"/>
        <v>214.465</v>
      </c>
      <c r="T168" s="61">
        <f t="shared" si="305"/>
        <v>219.178</v>
      </c>
      <c r="U168" s="61">
        <f t="shared" si="305"/>
        <v>224.49100000000001</v>
      </c>
      <c r="V168" s="61">
        <f t="shared" si="305"/>
        <v>227.3</v>
      </c>
      <c r="W168" s="61">
        <f t="shared" si="305"/>
        <v>232.863</v>
      </c>
      <c r="X168" s="61">
        <f t="shared" si="305"/>
        <v>236.48096720033951</v>
      </c>
      <c r="Y168" s="61">
        <f t="shared" si="305"/>
        <v>226.28952498572107</v>
      </c>
      <c r="Z168" s="61">
        <f t="shared" si="305"/>
        <v>229.29842595060799</v>
      </c>
      <c r="AA168" s="61">
        <f t="shared" si="305"/>
        <v>226.6553397106411</v>
      </c>
      <c r="AB168" s="61">
        <f t="shared" si="305"/>
        <v>226.54659291554097</v>
      </c>
      <c r="AC168" s="61">
        <f t="shared" si="305"/>
        <v>231.04324103874481</v>
      </c>
      <c r="AD168" s="61">
        <f t="shared" si="305"/>
        <v>238.26759629924359</v>
      </c>
      <c r="AE168" s="61">
        <f t="shared" si="305"/>
        <v>234.48153523450242</v>
      </c>
      <c r="AF168" s="61">
        <f t="shared" si="305"/>
        <v>245.11965211670952</v>
      </c>
      <c r="AG168" s="61">
        <f t="shared" si="305"/>
        <v>259.40789208616178</v>
      </c>
      <c r="AH168" s="61">
        <f t="shared" si="305"/>
        <v>255.96262941382454</v>
      </c>
      <c r="AI168" s="61">
        <f t="shared" si="305"/>
        <v>245.12400000000002</v>
      </c>
      <c r="AJ168" s="61">
        <f t="shared" si="305"/>
        <v>257.28399999999999</v>
      </c>
      <c r="AK168" s="61">
        <f t="shared" si="305"/>
        <v>272.35699999999997</v>
      </c>
      <c r="AL168" s="61">
        <f t="shared" si="305"/>
        <v>294.35899999999998</v>
      </c>
      <c r="AM168" s="61">
        <f t="shared" si="305"/>
        <v>291.92</v>
      </c>
      <c r="AN168" s="61">
        <f t="shared" si="305"/>
        <v>307.14599999999996</v>
      </c>
      <c r="AO168" s="61">
        <f t="shared" si="305"/>
        <v>298.06900000000002</v>
      </c>
      <c r="AP168" s="61">
        <f t="shared" si="305"/>
        <v>337.03899999999999</v>
      </c>
      <c r="AQ168" s="61">
        <f t="shared" si="305"/>
        <v>371.351</v>
      </c>
      <c r="AR168" s="61">
        <f t="shared" si="305"/>
        <v>371.56600000000003</v>
      </c>
      <c r="AS168" s="61">
        <f t="shared" si="301"/>
        <v>355.10500000000002</v>
      </c>
      <c r="AT168" s="61">
        <f t="shared" si="301"/>
        <v>356.19099999999997</v>
      </c>
      <c r="AU168" s="61">
        <f t="shared" ref="AU168:AX173" si="306">AU159+AU150+AU141+AU132</f>
        <v>364.803</v>
      </c>
      <c r="AV168" s="61">
        <f t="shared" si="306"/>
        <v>372.72500000000002</v>
      </c>
      <c r="AW168" s="61">
        <f t="shared" si="306"/>
        <v>346.08199999999999</v>
      </c>
      <c r="AX168" s="61">
        <f t="shared" si="306"/>
        <v>330.15899999999999</v>
      </c>
      <c r="AY168" s="202">
        <f>MROUND(FORECAST(AY$175,AJ168:AX168,AJ$175:AX$175),5)-10</f>
        <v>375</v>
      </c>
      <c r="AZ168" s="202">
        <f>MROUND(FORECAST(AZ$175,AK168:AY168,AK$175:AY$175),5)-5</f>
        <v>380</v>
      </c>
      <c r="BA168" s="202">
        <f t="shared" si="303"/>
        <v>385</v>
      </c>
      <c r="BB168" s="202">
        <f t="shared" si="303"/>
        <v>390</v>
      </c>
      <c r="BC168" s="202">
        <f t="shared" si="303"/>
        <v>390</v>
      </c>
      <c r="BD168" s="202">
        <f t="shared" si="303"/>
        <v>390</v>
      </c>
      <c r="BE168" s="202">
        <f t="shared" si="303"/>
        <v>390</v>
      </c>
      <c r="BF168" s="202">
        <f t="shared" si="303"/>
        <v>390</v>
      </c>
      <c r="BG168" s="202">
        <f t="shared" si="303"/>
        <v>395</v>
      </c>
      <c r="BH168" s="202">
        <f t="shared" si="303"/>
        <v>400</v>
      </c>
      <c r="BI168" s="202">
        <f t="shared" si="303"/>
        <v>405</v>
      </c>
      <c r="BJ168" s="202">
        <f t="shared" si="303"/>
        <v>410</v>
      </c>
      <c r="BK168" s="202">
        <f t="shared" si="303"/>
        <v>415</v>
      </c>
      <c r="BL168" s="202">
        <f t="shared" si="303"/>
        <v>420</v>
      </c>
      <c r="BM168" s="202">
        <f t="shared" si="303"/>
        <v>425</v>
      </c>
      <c r="BN168" s="202">
        <f t="shared" si="303"/>
        <v>425</v>
      </c>
      <c r="BO168" s="202">
        <f t="shared" si="304"/>
        <v>425</v>
      </c>
      <c r="BP168" s="202">
        <f t="shared" si="304"/>
        <v>430</v>
      </c>
      <c r="BQ168" s="202">
        <f t="shared" si="304"/>
        <v>435</v>
      </c>
      <c r="BR168" s="202">
        <f t="shared" si="304"/>
        <v>440</v>
      </c>
      <c r="BS168" s="202"/>
      <c r="BT168" s="202"/>
      <c r="BU168" s="202"/>
    </row>
    <row r="169" spans="1:77">
      <c r="A169" t="s">
        <v>220</v>
      </c>
      <c r="B169">
        <v>116</v>
      </c>
      <c r="C169" s="61">
        <v>116</v>
      </c>
      <c r="D169" s="61">
        <v>124</v>
      </c>
      <c r="E169" s="61">
        <v>124</v>
      </c>
      <c r="F169" s="61">
        <v>120</v>
      </c>
      <c r="G169" s="61">
        <v>151</v>
      </c>
      <c r="H169" s="61">
        <v>146</v>
      </c>
      <c r="I169" s="61">
        <v>150</v>
      </c>
      <c r="J169" s="61">
        <v>161</v>
      </c>
      <c r="K169" s="61">
        <v>172</v>
      </c>
      <c r="L169" s="61">
        <v>190</v>
      </c>
      <c r="M169" s="61">
        <f t="shared" si="305"/>
        <v>214.13400000000001</v>
      </c>
      <c r="N169" s="61">
        <f t="shared" si="305"/>
        <v>226.488</v>
      </c>
      <c r="O169" s="61">
        <f t="shared" si="305"/>
        <v>214.63299999999998</v>
      </c>
      <c r="P169" s="61">
        <f t="shared" si="305"/>
        <v>219.291</v>
      </c>
      <c r="Q169" s="61">
        <f t="shared" si="305"/>
        <v>218.56</v>
      </c>
      <c r="R169" s="61">
        <f t="shared" si="305"/>
        <v>224.66200000000001</v>
      </c>
      <c r="S169" s="61">
        <f t="shared" si="305"/>
        <v>217.62800000000001</v>
      </c>
      <c r="T169" s="61">
        <f t="shared" si="305"/>
        <v>224.90699999999998</v>
      </c>
      <c r="U169" s="61">
        <f t="shared" si="305"/>
        <v>230.43899999999999</v>
      </c>
      <c r="V169" s="61">
        <f t="shared" si="305"/>
        <v>226.20000000000002</v>
      </c>
      <c r="W169" s="61">
        <f t="shared" si="305"/>
        <v>238.28800000000001</v>
      </c>
      <c r="X169" s="61">
        <f t="shared" si="305"/>
        <v>248.07729706161729</v>
      </c>
      <c r="Y169" s="61">
        <f t="shared" si="305"/>
        <v>242.54060793044252</v>
      </c>
      <c r="Z169" s="61">
        <f t="shared" si="305"/>
        <v>253.43411431656381</v>
      </c>
      <c r="AA169" s="61">
        <f t="shared" si="305"/>
        <v>249.97153856960438</v>
      </c>
      <c r="AB169" s="61">
        <f t="shared" si="305"/>
        <v>248.81914800869077</v>
      </c>
      <c r="AC169" s="61">
        <f t="shared" si="305"/>
        <v>258.17191462153158</v>
      </c>
      <c r="AD169" s="61">
        <f t="shared" si="305"/>
        <v>273.26891966347108</v>
      </c>
      <c r="AE169" s="61">
        <f t="shared" si="305"/>
        <v>282.04463871872679</v>
      </c>
      <c r="AF169" s="61">
        <f t="shared" si="305"/>
        <v>280.37292752934951</v>
      </c>
      <c r="AG169" s="61">
        <f t="shared" si="305"/>
        <v>276.90291210892849</v>
      </c>
      <c r="AH169" s="61">
        <f t="shared" si="305"/>
        <v>264.66435056458835</v>
      </c>
      <c r="AI169" s="61">
        <f t="shared" si="305"/>
        <v>234.09399999999999</v>
      </c>
      <c r="AJ169" s="61">
        <f t="shared" si="305"/>
        <v>250.43699999999998</v>
      </c>
      <c r="AK169" s="61">
        <f t="shared" si="305"/>
        <v>258.375</v>
      </c>
      <c r="AL169" s="61">
        <f t="shared" si="305"/>
        <v>254.01</v>
      </c>
      <c r="AM169" s="61">
        <f t="shared" si="305"/>
        <v>249.38900000000001</v>
      </c>
      <c r="AN169" s="61">
        <f t="shared" si="305"/>
        <v>250.547</v>
      </c>
      <c r="AO169" s="61">
        <f t="shared" si="305"/>
        <v>246.447</v>
      </c>
      <c r="AP169" s="61">
        <f t="shared" si="305"/>
        <v>237.58100000000002</v>
      </c>
      <c r="AQ169" s="61">
        <f t="shared" si="305"/>
        <v>235.346</v>
      </c>
      <c r="AR169" s="61">
        <f t="shared" si="305"/>
        <v>235.79999999999998</v>
      </c>
      <c r="AS169" s="61">
        <f t="shared" si="301"/>
        <v>230.51300000000001</v>
      </c>
      <c r="AT169" s="61">
        <f t="shared" si="301"/>
        <v>232.24099999999999</v>
      </c>
      <c r="AU169" s="61">
        <f t="shared" si="306"/>
        <v>251.77</v>
      </c>
      <c r="AV169" s="61">
        <f t="shared" si="306"/>
        <v>246.11599999999999</v>
      </c>
      <c r="AW169" s="61">
        <f t="shared" si="306"/>
        <v>219.28200000000001</v>
      </c>
      <c r="AX169" s="61">
        <f t="shared" si="306"/>
        <v>219.30700000000002</v>
      </c>
      <c r="AY169" s="202">
        <f t="shared" si="303"/>
        <v>225</v>
      </c>
      <c r="AZ169" s="202">
        <f t="shared" si="303"/>
        <v>220</v>
      </c>
      <c r="BA169" s="202">
        <f t="shared" si="303"/>
        <v>220</v>
      </c>
      <c r="BB169" s="202">
        <f t="shared" si="303"/>
        <v>220</v>
      </c>
      <c r="BC169" s="202">
        <f t="shared" si="303"/>
        <v>215</v>
      </c>
      <c r="BD169" s="202">
        <f t="shared" si="303"/>
        <v>215</v>
      </c>
      <c r="BE169" s="202">
        <f t="shared" si="303"/>
        <v>215</v>
      </c>
      <c r="BF169" s="202">
        <f t="shared" si="303"/>
        <v>210</v>
      </c>
      <c r="BG169" s="202">
        <f t="shared" si="303"/>
        <v>210</v>
      </c>
      <c r="BH169" s="202">
        <f t="shared" si="303"/>
        <v>205</v>
      </c>
      <c r="BI169" s="202">
        <f t="shared" si="303"/>
        <v>200</v>
      </c>
      <c r="BJ169" s="202">
        <f t="shared" si="303"/>
        <v>200</v>
      </c>
      <c r="BK169" s="202">
        <f t="shared" si="303"/>
        <v>200</v>
      </c>
      <c r="BL169" s="202">
        <f t="shared" si="303"/>
        <v>200</v>
      </c>
      <c r="BM169" s="202">
        <f t="shared" si="303"/>
        <v>195</v>
      </c>
      <c r="BN169" s="202">
        <f t="shared" si="303"/>
        <v>195</v>
      </c>
      <c r="BO169" s="202">
        <f t="shared" si="304"/>
        <v>190</v>
      </c>
      <c r="BP169" s="202">
        <f t="shared" si="304"/>
        <v>190</v>
      </c>
      <c r="BQ169" s="202">
        <f t="shared" si="304"/>
        <v>185</v>
      </c>
      <c r="BR169" s="202">
        <f t="shared" si="304"/>
        <v>185</v>
      </c>
      <c r="BS169" s="202"/>
      <c r="BT169" s="202"/>
      <c r="BU169" s="202"/>
    </row>
    <row r="170" spans="1:77">
      <c r="A170" t="s">
        <v>221</v>
      </c>
      <c r="B170">
        <v>5</v>
      </c>
      <c r="C170" s="61">
        <v>10</v>
      </c>
      <c r="D170" s="61">
        <v>10</v>
      </c>
      <c r="E170" s="61">
        <v>15</v>
      </c>
      <c r="F170" s="61">
        <v>25</v>
      </c>
      <c r="G170" s="61">
        <v>35</v>
      </c>
      <c r="H170" s="61">
        <v>86</v>
      </c>
      <c r="I170" s="61">
        <v>140</v>
      </c>
      <c r="J170" s="61">
        <v>160</v>
      </c>
      <c r="K170" s="61">
        <v>232</v>
      </c>
      <c r="L170" s="61">
        <v>271</v>
      </c>
      <c r="M170" s="61">
        <f t="shared" si="305"/>
        <v>289.99200000000002</v>
      </c>
      <c r="N170" s="61">
        <f t="shared" si="305"/>
        <v>279.14499999999998</v>
      </c>
      <c r="O170" s="61">
        <f t="shared" si="305"/>
        <v>287.44599999999997</v>
      </c>
      <c r="P170" s="61">
        <f t="shared" si="305"/>
        <v>321.44599999999997</v>
      </c>
      <c r="Q170" s="61">
        <f t="shared" si="305"/>
        <v>349.06700000000001</v>
      </c>
      <c r="R170" s="61">
        <f t="shared" si="305"/>
        <v>398.26400000000001</v>
      </c>
      <c r="S170" s="61">
        <f t="shared" si="305"/>
        <v>425.51</v>
      </c>
      <c r="T170" s="61">
        <f t="shared" si="305"/>
        <v>458.26</v>
      </c>
      <c r="U170" s="61">
        <f t="shared" si="305"/>
        <v>532.79200000000003</v>
      </c>
      <c r="V170" s="61">
        <f t="shared" si="305"/>
        <v>395.7</v>
      </c>
      <c r="W170" s="61">
        <f t="shared" si="305"/>
        <v>428.72199999999998</v>
      </c>
      <c r="X170" s="61">
        <f t="shared" si="305"/>
        <v>487.73200000000003</v>
      </c>
      <c r="Y170" s="61">
        <f t="shared" si="305"/>
        <v>517.81999999999994</v>
      </c>
      <c r="Z170" s="61">
        <f t="shared" si="305"/>
        <v>565.84720000000004</v>
      </c>
      <c r="AA170" s="61">
        <f t="shared" si="305"/>
        <v>629.82720000000006</v>
      </c>
      <c r="AB170" s="61">
        <f t="shared" si="305"/>
        <v>707.23846154</v>
      </c>
      <c r="AC170" s="61">
        <f t="shared" si="305"/>
        <v>995.50393700999996</v>
      </c>
      <c r="AD170" s="61">
        <f t="shared" si="305"/>
        <v>1167.54772727</v>
      </c>
      <c r="AE170" s="61">
        <f t="shared" si="305"/>
        <v>1323.2125283</v>
      </c>
      <c r="AF170" s="61">
        <f t="shared" si="305"/>
        <v>1603.3244444500001</v>
      </c>
      <c r="AG170" s="61">
        <f t="shared" si="305"/>
        <v>2119.4938518499998</v>
      </c>
      <c r="AH170" s="61">
        <f t="shared" si="305"/>
        <v>3049.21407408</v>
      </c>
      <c r="AI170" s="61">
        <f t="shared" si="305"/>
        <v>3708.88904</v>
      </c>
      <c r="AJ170" s="61">
        <f t="shared" si="305"/>
        <v>4591.1570000000002</v>
      </c>
      <c r="AK170" s="61">
        <f t="shared" si="305"/>
        <v>5018.741</v>
      </c>
      <c r="AL170" s="61">
        <f t="shared" si="305"/>
        <v>5000.0320000000002</v>
      </c>
      <c r="AM170" s="61">
        <f t="shared" si="305"/>
        <v>4641.1270000000004</v>
      </c>
      <c r="AN170" s="61">
        <f t="shared" si="305"/>
        <v>5123.6900000000005</v>
      </c>
      <c r="AO170" s="61">
        <f t="shared" si="305"/>
        <v>5200.09</v>
      </c>
      <c r="AP170" s="61">
        <f t="shared" si="305"/>
        <v>5223.6139999999996</v>
      </c>
      <c r="AQ170" s="61">
        <f t="shared" si="305"/>
        <v>5438.5069999999996</v>
      </c>
      <c r="AR170" s="61">
        <f t="shared" si="305"/>
        <v>5595.4219999999996</v>
      </c>
      <c r="AS170" s="61">
        <f t="shared" si="301"/>
        <v>5379.87</v>
      </c>
      <c r="AT170" s="61">
        <f t="shared" si="301"/>
        <v>4856.4530000000004</v>
      </c>
      <c r="AU170" s="61">
        <f>BT161+BT151+AU143+AU134</f>
        <v>5023.1049999999996</v>
      </c>
      <c r="AV170" s="61">
        <f t="shared" si="306"/>
        <v>5317.8250000000007</v>
      </c>
      <c r="AW170" s="61">
        <f t="shared" si="306"/>
        <v>5167.1109999999999</v>
      </c>
      <c r="AX170" s="61">
        <f t="shared" si="306"/>
        <v>5472.6686</v>
      </c>
      <c r="AY170" s="202">
        <f t="shared" ref="AY170:BC170" si="307">AY15</f>
        <v>5325</v>
      </c>
      <c r="AZ170" s="202">
        <f t="shared" si="307"/>
        <v>5225</v>
      </c>
      <c r="BA170" s="202">
        <f t="shared" si="307"/>
        <v>5250</v>
      </c>
      <c r="BB170" s="202">
        <f t="shared" si="307"/>
        <v>5275</v>
      </c>
      <c r="BC170" s="202">
        <f t="shared" si="307"/>
        <v>5325</v>
      </c>
      <c r="BD170" s="202">
        <f>BD15</f>
        <v>5350</v>
      </c>
      <c r="BE170" s="202">
        <f>BE15</f>
        <v>5400</v>
      </c>
      <c r="BF170" s="202">
        <f t="shared" ref="BF170:BR170" si="308">BF15</f>
        <v>5450</v>
      </c>
      <c r="BG170" s="202">
        <f t="shared" si="308"/>
        <v>5500</v>
      </c>
      <c r="BH170" s="202">
        <f t="shared" si="308"/>
        <v>5550</v>
      </c>
      <c r="BI170" s="202">
        <f t="shared" si="308"/>
        <v>5600</v>
      </c>
      <c r="BJ170" s="202">
        <f t="shared" si="308"/>
        <v>5650</v>
      </c>
      <c r="BK170" s="202">
        <f t="shared" si="308"/>
        <v>5675</v>
      </c>
      <c r="BL170" s="202">
        <f t="shared" si="308"/>
        <v>5725</v>
      </c>
      <c r="BM170" s="202">
        <f t="shared" si="308"/>
        <v>5775</v>
      </c>
      <c r="BN170" s="202">
        <f t="shared" si="308"/>
        <v>5825</v>
      </c>
      <c r="BO170" s="202">
        <f t="shared" si="308"/>
        <v>5875</v>
      </c>
      <c r="BP170" s="202">
        <f t="shared" si="308"/>
        <v>1975</v>
      </c>
      <c r="BQ170" s="202">
        <f t="shared" si="308"/>
        <v>0</v>
      </c>
      <c r="BR170" s="202">
        <f t="shared" si="308"/>
        <v>2750</v>
      </c>
      <c r="BS170" s="202"/>
      <c r="BT170" s="202"/>
      <c r="BU170" s="202"/>
    </row>
    <row r="171" spans="1:77">
      <c r="A171" t="s">
        <v>222</v>
      </c>
      <c r="C171" s="61"/>
      <c r="D171" s="61"/>
      <c r="E171" s="61"/>
      <c r="F171" s="61"/>
      <c r="G171" s="61">
        <v>78</v>
      </c>
      <c r="H171" s="61">
        <v>86</v>
      </c>
      <c r="I171" s="61">
        <v>110</v>
      </c>
      <c r="J171" s="61">
        <v>88</v>
      </c>
      <c r="K171" s="61">
        <v>84</v>
      </c>
      <c r="L171" s="61">
        <v>83</v>
      </c>
      <c r="M171" s="61">
        <f t="shared" si="305"/>
        <v>94.585000000000008</v>
      </c>
      <c r="N171" s="61">
        <f t="shared" si="305"/>
        <v>84.813999999999993</v>
      </c>
      <c r="O171" s="61">
        <f t="shared" si="305"/>
        <v>117.28100000000001</v>
      </c>
      <c r="P171" s="61">
        <f t="shared" si="305"/>
        <v>129.40199999999999</v>
      </c>
      <c r="Q171" s="61">
        <f t="shared" si="305"/>
        <v>135.18799999999999</v>
      </c>
      <c r="R171" s="61">
        <f t="shared" si="305"/>
        <v>160.91</v>
      </c>
      <c r="S171" s="61">
        <f t="shared" si="305"/>
        <v>135.66300000000001</v>
      </c>
      <c r="T171" s="61">
        <f t="shared" si="305"/>
        <v>110.051</v>
      </c>
      <c r="U171" s="61">
        <f t="shared" si="305"/>
        <v>100.14400000000001</v>
      </c>
      <c r="V171" s="61">
        <f t="shared" si="305"/>
        <v>125</v>
      </c>
      <c r="W171" s="61">
        <f t="shared" si="305"/>
        <v>130</v>
      </c>
      <c r="X171" s="61">
        <f t="shared" si="305"/>
        <v>133</v>
      </c>
      <c r="Y171" s="61">
        <f t="shared" si="305"/>
        <v>127.1260000000001</v>
      </c>
      <c r="Z171" s="61">
        <f t="shared" si="305"/>
        <v>129.6999999999999</v>
      </c>
      <c r="AA171" s="61">
        <f t="shared" si="305"/>
        <v>130.00000000000009</v>
      </c>
      <c r="AB171" s="61">
        <f t="shared" si="305"/>
        <v>131</v>
      </c>
      <c r="AC171" s="61">
        <f t="shared" si="305"/>
        <v>131</v>
      </c>
      <c r="AD171" s="61">
        <f t="shared" si="305"/>
        <v>131.99999999999991</v>
      </c>
      <c r="AE171" s="61">
        <f t="shared" si="305"/>
        <v>132.80000000000001</v>
      </c>
      <c r="AF171" s="61">
        <f t="shared" si="305"/>
        <v>135</v>
      </c>
      <c r="AG171" s="61">
        <f t="shared" si="305"/>
        <v>135.82000000000002</v>
      </c>
      <c r="AH171" s="61">
        <f t="shared" si="305"/>
        <v>135.39986719778079</v>
      </c>
      <c r="AI171" s="61">
        <f t="shared" si="305"/>
        <v>134</v>
      </c>
      <c r="AJ171" s="61">
        <f t="shared" si="305"/>
        <v>134</v>
      </c>
      <c r="AK171" s="61">
        <f t="shared" si="305"/>
        <v>135</v>
      </c>
      <c r="AL171" s="61">
        <f t="shared" si="305"/>
        <v>136.5</v>
      </c>
      <c r="AM171" s="61">
        <f t="shared" si="305"/>
        <v>140</v>
      </c>
      <c r="AN171" s="61">
        <f t="shared" si="305"/>
        <v>141.49799999999999</v>
      </c>
      <c r="AO171" s="61">
        <f t="shared" si="305"/>
        <v>142.18700000000001</v>
      </c>
      <c r="AP171" s="61">
        <f t="shared" si="305"/>
        <v>143</v>
      </c>
      <c r="AQ171" s="61">
        <f t="shared" si="305"/>
        <v>146</v>
      </c>
      <c r="AR171" s="61">
        <f t="shared" si="305"/>
        <v>149.01000000000002</v>
      </c>
      <c r="AS171" s="61">
        <f>AS162+AS153+AS144+AS135</f>
        <v>150</v>
      </c>
      <c r="AT171" s="61">
        <f t="shared" si="301"/>
        <v>173</v>
      </c>
      <c r="AU171" s="61">
        <f t="shared" ref="AT171:AV173" si="309">AU162+AU153+AU144+AU135</f>
        <v>157</v>
      </c>
      <c r="AV171" s="61">
        <f t="shared" si="306"/>
        <v>161</v>
      </c>
      <c r="AW171" s="61">
        <f t="shared" si="306"/>
        <v>160.578</v>
      </c>
      <c r="AX171" s="61">
        <f t="shared" si="306"/>
        <v>163.833</v>
      </c>
      <c r="AY171" s="202">
        <f t="shared" ref="AY171:BN172" si="310">MROUND(FORECAST(AY$175,AJ171:AX171,AJ$175:AX$175),5)</f>
        <v>170</v>
      </c>
      <c r="AZ171" s="202">
        <f t="shared" si="310"/>
        <v>170</v>
      </c>
      <c r="BA171" s="202">
        <f t="shared" si="310"/>
        <v>175</v>
      </c>
      <c r="BB171" s="202">
        <f t="shared" si="310"/>
        <v>175</v>
      </c>
      <c r="BC171" s="202">
        <f t="shared" si="310"/>
        <v>180</v>
      </c>
      <c r="BD171" s="202">
        <f t="shared" si="310"/>
        <v>180</v>
      </c>
      <c r="BE171" s="202">
        <f t="shared" si="310"/>
        <v>185</v>
      </c>
      <c r="BF171" s="202">
        <f t="shared" si="310"/>
        <v>185</v>
      </c>
      <c r="BG171" s="202">
        <f t="shared" si="310"/>
        <v>190</v>
      </c>
      <c r="BH171" s="202">
        <f t="shared" si="310"/>
        <v>190</v>
      </c>
      <c r="BI171" s="202">
        <f t="shared" si="310"/>
        <v>190</v>
      </c>
      <c r="BJ171" s="202">
        <f t="shared" si="310"/>
        <v>195</v>
      </c>
      <c r="BK171" s="202">
        <f t="shared" si="310"/>
        <v>200</v>
      </c>
      <c r="BL171" s="202">
        <f t="shared" si="310"/>
        <v>200</v>
      </c>
      <c r="BM171" s="202">
        <f t="shared" si="310"/>
        <v>205</v>
      </c>
      <c r="BN171" s="202">
        <f t="shared" si="310"/>
        <v>205</v>
      </c>
      <c r="BO171" s="202">
        <f t="shared" ref="BO171:BR172" si="311">MROUND(FORECAST(BO$175,AZ171:BN171,AZ$175:BN$175),5)</f>
        <v>210</v>
      </c>
      <c r="BP171" s="202">
        <f t="shared" si="311"/>
        <v>210</v>
      </c>
      <c r="BQ171" s="202">
        <f t="shared" si="311"/>
        <v>215</v>
      </c>
      <c r="BR171" s="202">
        <f t="shared" si="311"/>
        <v>215</v>
      </c>
      <c r="BS171" s="202"/>
      <c r="BT171" s="202"/>
      <c r="BU171" s="202"/>
    </row>
    <row r="172" spans="1:77">
      <c r="A172" t="s">
        <v>223</v>
      </c>
      <c r="C172" s="61"/>
      <c r="D172" s="61"/>
      <c r="E172" s="61"/>
      <c r="F172" s="61"/>
      <c r="G172" s="61">
        <v>54</v>
      </c>
      <c r="H172" s="61">
        <v>53</v>
      </c>
      <c r="I172" s="61">
        <v>60</v>
      </c>
      <c r="J172" s="61">
        <v>70</v>
      </c>
      <c r="K172" s="61">
        <v>81</v>
      </c>
      <c r="L172" s="61">
        <v>93</v>
      </c>
      <c r="M172" s="61">
        <f t="shared" si="305"/>
        <v>109</v>
      </c>
      <c r="N172" s="61">
        <f t="shared" si="305"/>
        <v>113</v>
      </c>
      <c r="O172" s="61">
        <f t="shared" si="305"/>
        <v>116.999</v>
      </c>
      <c r="P172" s="61">
        <f t="shared" si="305"/>
        <v>120.001</v>
      </c>
      <c r="Q172" s="61">
        <f t="shared" si="305"/>
        <v>124</v>
      </c>
      <c r="R172" s="61">
        <f t="shared" si="305"/>
        <v>128</v>
      </c>
      <c r="S172" s="61">
        <f t="shared" si="305"/>
        <v>129</v>
      </c>
      <c r="T172" s="61">
        <f t="shared" si="305"/>
        <v>139.70000000000002</v>
      </c>
      <c r="U172" s="61">
        <f t="shared" si="305"/>
        <v>150.39999999999998</v>
      </c>
      <c r="V172" s="61">
        <f t="shared" si="305"/>
        <v>161</v>
      </c>
      <c r="W172" s="61">
        <f t="shared" si="305"/>
        <v>171.7</v>
      </c>
      <c r="X172" s="61">
        <f t="shared" si="305"/>
        <v>182.40000000000012</v>
      </c>
      <c r="Y172" s="61">
        <f t="shared" si="305"/>
        <v>184.2</v>
      </c>
      <c r="Z172" s="61">
        <f t="shared" si="305"/>
        <v>185</v>
      </c>
      <c r="AA172" s="61">
        <f t="shared" si="305"/>
        <v>185</v>
      </c>
      <c r="AB172" s="61">
        <f t="shared" si="305"/>
        <v>186</v>
      </c>
      <c r="AC172" s="61">
        <f t="shared" si="305"/>
        <v>186.89999999999998</v>
      </c>
      <c r="AD172" s="61">
        <f t="shared" si="305"/>
        <v>187.4000000000002</v>
      </c>
      <c r="AE172" s="61">
        <f t="shared" si="305"/>
        <v>189</v>
      </c>
      <c r="AF172" s="61">
        <f t="shared" si="305"/>
        <v>190.2</v>
      </c>
      <c r="AG172" s="61">
        <f t="shared" si="305"/>
        <v>190.422</v>
      </c>
      <c r="AH172" s="61">
        <f t="shared" si="305"/>
        <v>192.4</v>
      </c>
      <c r="AI172" s="61">
        <f t="shared" si="305"/>
        <v>192.10000000000002</v>
      </c>
      <c r="AJ172" s="61">
        <f t="shared" si="305"/>
        <v>193.66300000000001</v>
      </c>
      <c r="AK172" s="61">
        <f t="shared" si="305"/>
        <v>197</v>
      </c>
      <c r="AL172" s="61">
        <f t="shared" si="305"/>
        <v>203.22900000000001</v>
      </c>
      <c r="AM172" s="61">
        <f t="shared" si="305"/>
        <v>199.42</v>
      </c>
      <c r="AN172" s="61">
        <f t="shared" si="305"/>
        <v>200.47800000000001</v>
      </c>
      <c r="AO172" s="61">
        <f t="shared" si="305"/>
        <v>201.209</v>
      </c>
      <c r="AP172" s="61">
        <f t="shared" si="305"/>
        <v>203.1</v>
      </c>
      <c r="AQ172" s="61">
        <f t="shared" si="305"/>
        <v>204.3</v>
      </c>
      <c r="AR172" s="61">
        <f t="shared" si="305"/>
        <v>206.7056</v>
      </c>
      <c r="AS172" s="61">
        <f>AS163+AS154+AS145+AS136</f>
        <v>208.50039999999998</v>
      </c>
      <c r="AT172" s="61">
        <f t="shared" si="309"/>
        <v>219.90000000000003</v>
      </c>
      <c r="AU172" s="61">
        <f t="shared" si="309"/>
        <v>214.2</v>
      </c>
      <c r="AV172" s="61">
        <f t="shared" si="306"/>
        <v>214.4</v>
      </c>
      <c r="AW172" s="61">
        <f t="shared" si="306"/>
        <v>216.11599999999999</v>
      </c>
      <c r="AX172" s="61">
        <f t="shared" si="306"/>
        <v>215.19400000000002</v>
      </c>
      <c r="AY172" s="202">
        <f t="shared" si="310"/>
        <v>220</v>
      </c>
      <c r="AZ172" s="202">
        <f t="shared" si="310"/>
        <v>220</v>
      </c>
      <c r="BA172" s="202">
        <f t="shared" si="310"/>
        <v>220</v>
      </c>
      <c r="BB172" s="202">
        <f t="shared" si="310"/>
        <v>225</v>
      </c>
      <c r="BC172" s="202">
        <f t="shared" si="310"/>
        <v>225</v>
      </c>
      <c r="BD172" s="202">
        <f t="shared" si="310"/>
        <v>225</v>
      </c>
      <c r="BE172" s="202">
        <f t="shared" si="310"/>
        <v>230</v>
      </c>
      <c r="BF172" s="202">
        <f t="shared" si="310"/>
        <v>230</v>
      </c>
      <c r="BG172" s="202">
        <f t="shared" si="310"/>
        <v>230</v>
      </c>
      <c r="BH172" s="202">
        <f t="shared" si="310"/>
        <v>230</v>
      </c>
      <c r="BI172" s="202">
        <f t="shared" si="310"/>
        <v>230</v>
      </c>
      <c r="BJ172" s="202">
        <f t="shared" si="310"/>
        <v>235</v>
      </c>
      <c r="BK172" s="202">
        <f t="shared" si="310"/>
        <v>235</v>
      </c>
      <c r="BL172" s="202">
        <f t="shared" si="310"/>
        <v>235</v>
      </c>
      <c r="BM172" s="202">
        <f t="shared" si="310"/>
        <v>240</v>
      </c>
      <c r="BN172" s="202">
        <f t="shared" si="310"/>
        <v>240</v>
      </c>
      <c r="BO172" s="202">
        <f t="shared" si="311"/>
        <v>240</v>
      </c>
      <c r="BP172" s="202">
        <f t="shared" si="311"/>
        <v>240</v>
      </c>
      <c r="BQ172" s="202">
        <f t="shared" si="311"/>
        <v>240</v>
      </c>
      <c r="BR172" s="202">
        <f t="shared" si="311"/>
        <v>245</v>
      </c>
      <c r="BS172" s="202"/>
      <c r="BT172" s="202"/>
      <c r="BU172" s="202"/>
    </row>
    <row r="173" spans="1:77">
      <c r="A173" t="s">
        <v>224</v>
      </c>
      <c r="B173">
        <v>20.100000000000001</v>
      </c>
      <c r="C173" s="61">
        <v>20.100000000000001</v>
      </c>
      <c r="D173" s="61">
        <v>19.5</v>
      </c>
      <c r="E173" s="61">
        <v>19.5</v>
      </c>
      <c r="F173" s="61">
        <v>20</v>
      </c>
      <c r="G173" s="61">
        <v>20.2</v>
      </c>
      <c r="H173" s="61">
        <v>19.399999999999999</v>
      </c>
      <c r="I173" s="61">
        <v>14.5</v>
      </c>
      <c r="J173" s="61">
        <v>19.100000000000001</v>
      </c>
      <c r="K173" s="61">
        <v>21.2</v>
      </c>
      <c r="L173" s="61">
        <v>19.5</v>
      </c>
      <c r="M173" s="61">
        <f t="shared" si="305"/>
        <v>16.7</v>
      </c>
      <c r="N173" s="61">
        <f t="shared" si="305"/>
        <v>17.2</v>
      </c>
      <c r="O173" s="61">
        <f t="shared" si="305"/>
        <v>18.399999999999999</v>
      </c>
      <c r="P173" s="61">
        <f t="shared" si="305"/>
        <v>18.899999999999999</v>
      </c>
      <c r="Q173" s="61">
        <f t="shared" si="305"/>
        <v>19.3</v>
      </c>
      <c r="R173" s="61">
        <f t="shared" si="305"/>
        <v>20.2</v>
      </c>
      <c r="S173" s="61">
        <f t="shared" si="305"/>
        <v>18.7</v>
      </c>
      <c r="T173" s="61">
        <f t="shared" si="305"/>
        <v>20.100000000000001</v>
      </c>
      <c r="U173" s="61">
        <f t="shared" si="305"/>
        <v>18.3</v>
      </c>
      <c r="V173" s="61">
        <f t="shared" si="305"/>
        <v>21.902000000000001</v>
      </c>
      <c r="W173" s="61">
        <f t="shared" si="305"/>
        <v>22.276</v>
      </c>
      <c r="X173" s="61">
        <f t="shared" si="305"/>
        <v>23.053999999999998</v>
      </c>
      <c r="Y173" s="61">
        <f t="shared" si="305"/>
        <v>22.318999999999999</v>
      </c>
      <c r="Z173" s="61">
        <f t="shared" si="305"/>
        <v>23.14</v>
      </c>
      <c r="AA173" s="61">
        <f t="shared" si="305"/>
        <v>22.45</v>
      </c>
      <c r="AB173" s="61">
        <f t="shared" si="305"/>
        <v>23.606999999999999</v>
      </c>
      <c r="AC173" s="61">
        <f t="shared" si="305"/>
        <v>23.748999999999999</v>
      </c>
      <c r="AD173" s="61">
        <f t="shared" si="305"/>
        <v>24.16</v>
      </c>
      <c r="AE173" s="61">
        <f t="shared" si="305"/>
        <v>24.216999999999999</v>
      </c>
      <c r="AF173" s="61">
        <f t="shared" si="305"/>
        <v>23.645000000000003</v>
      </c>
      <c r="AG173" s="61">
        <f t="shared" si="305"/>
        <v>28.548999999999999</v>
      </c>
      <c r="AH173" s="61">
        <f t="shared" si="305"/>
        <v>26.552</v>
      </c>
      <c r="AI173" s="61">
        <f t="shared" si="305"/>
        <v>27.228000000000002</v>
      </c>
      <c r="AJ173" s="61">
        <f t="shared" si="305"/>
        <v>27.754999999999999</v>
      </c>
      <c r="AK173" s="61">
        <f t="shared" si="305"/>
        <v>29.576000000000001</v>
      </c>
      <c r="AL173" s="61">
        <f t="shared" si="305"/>
        <v>30.987000000000002</v>
      </c>
      <c r="AM173" s="61">
        <f t="shared" si="305"/>
        <v>30.963000000000001</v>
      </c>
      <c r="AN173" s="61">
        <f t="shared" si="305"/>
        <v>29.721999999999998</v>
      </c>
      <c r="AO173" s="61">
        <f t="shared" si="305"/>
        <v>29.255000000000003</v>
      </c>
      <c r="AP173" s="61">
        <f t="shared" si="305"/>
        <v>30.555</v>
      </c>
      <c r="AQ173" s="61">
        <f t="shared" si="305"/>
        <v>29.303999999999998</v>
      </c>
      <c r="AR173" s="61">
        <f t="shared" si="305"/>
        <v>29.635999999999999</v>
      </c>
      <c r="AS173" s="61">
        <f>AS164+AS155+AS146+AS137</f>
        <v>29.063000000000002</v>
      </c>
      <c r="AT173" s="61">
        <f t="shared" si="309"/>
        <v>29.846999999999998</v>
      </c>
      <c r="AU173" s="61">
        <f t="shared" si="309"/>
        <v>30.703000000000003</v>
      </c>
      <c r="AV173" s="61">
        <f t="shared" si="306"/>
        <v>29.254999999999999</v>
      </c>
      <c r="AW173" s="61">
        <f t="shared" si="306"/>
        <v>31.2</v>
      </c>
      <c r="AX173" s="61">
        <f t="shared" si="306"/>
        <v>29.730999999999998</v>
      </c>
      <c r="AY173" s="202">
        <f t="shared" ref="AY173:BR173" si="312">MROUND(FORECAST(AY$4,AJ173:AX173,AJ$4:AX$4),0.1)</f>
        <v>29.8</v>
      </c>
      <c r="AZ173" s="202">
        <f>MROUND(FORECAST(AZ$4,AK173:AY173,AK$4:AY$4),0.1)</f>
        <v>30</v>
      </c>
      <c r="BA173" s="202">
        <f t="shared" si="312"/>
        <v>30</v>
      </c>
      <c r="BB173" s="202">
        <f t="shared" si="312"/>
        <v>30</v>
      </c>
      <c r="BC173" s="202">
        <f t="shared" si="312"/>
        <v>30.3</v>
      </c>
      <c r="BD173" s="202">
        <f t="shared" si="312"/>
        <v>30.400000000000002</v>
      </c>
      <c r="BE173" s="202">
        <f t="shared" si="312"/>
        <v>30.400000000000002</v>
      </c>
      <c r="BF173" s="202">
        <f t="shared" si="312"/>
        <v>30.3</v>
      </c>
      <c r="BG173" s="202">
        <f t="shared" si="312"/>
        <v>30.200000000000003</v>
      </c>
      <c r="BH173" s="202">
        <f t="shared" si="312"/>
        <v>30.1</v>
      </c>
      <c r="BI173" s="202">
        <f t="shared" si="312"/>
        <v>30.1</v>
      </c>
      <c r="BJ173" s="202">
        <f t="shared" si="312"/>
        <v>30.1</v>
      </c>
      <c r="BK173" s="202">
        <f t="shared" si="312"/>
        <v>29.900000000000002</v>
      </c>
      <c r="BL173" s="202">
        <f t="shared" si="312"/>
        <v>29.900000000000002</v>
      </c>
      <c r="BM173" s="202">
        <f t="shared" si="312"/>
        <v>29.8</v>
      </c>
      <c r="BN173" s="202">
        <f t="shared" si="312"/>
        <v>29.700000000000003</v>
      </c>
      <c r="BO173" s="202">
        <f t="shared" si="312"/>
        <v>29.700000000000003</v>
      </c>
      <c r="BP173" s="202">
        <f t="shared" si="312"/>
        <v>29.6</v>
      </c>
      <c r="BQ173" s="202">
        <f t="shared" si="312"/>
        <v>29.5</v>
      </c>
      <c r="BR173" s="202">
        <f t="shared" si="312"/>
        <v>29.5</v>
      </c>
      <c r="BS173" s="202"/>
      <c r="BT173" s="202"/>
      <c r="BU173" s="202"/>
    </row>
    <row r="174" spans="1:77" ht="13.5" thickBot="1">
      <c r="A174" t="s">
        <v>225</v>
      </c>
      <c r="B174">
        <v>520.79999999999995</v>
      </c>
      <c r="C174" s="61">
        <v>542.20000000000005</v>
      </c>
      <c r="D174" s="61">
        <v>581</v>
      </c>
      <c r="E174" s="61">
        <v>608</v>
      </c>
      <c r="F174" s="61">
        <v>639.5</v>
      </c>
      <c r="G174" s="61">
        <v>659.2</v>
      </c>
      <c r="H174" s="61">
        <v>733.4</v>
      </c>
      <c r="I174" s="61">
        <v>853.5</v>
      </c>
      <c r="J174" s="61">
        <v>930.1</v>
      </c>
      <c r="K174" s="61">
        <v>1067.2</v>
      </c>
      <c r="L174" s="61">
        <v>1152.5</v>
      </c>
      <c r="M174" s="61">
        <f>SUM(M167:M173)</f>
        <v>1233.4110000000001</v>
      </c>
      <c r="N174" s="61">
        <f>SUM(N167:N173)</f>
        <v>1251.6470000000002</v>
      </c>
      <c r="O174" s="61">
        <f>SUM(O167:O173)</f>
        <v>1297.76</v>
      </c>
      <c r="P174" s="61">
        <f t="shared" ref="P174:AT174" si="313">SUM(P167:P173)</f>
        <v>1370.04</v>
      </c>
      <c r="Q174" s="61">
        <f t="shared" si="313"/>
        <v>1425.1139999999998</v>
      </c>
      <c r="R174" s="61">
        <f t="shared" si="313"/>
        <v>1533.5060000000003</v>
      </c>
      <c r="S174" s="61">
        <f t="shared" si="313"/>
        <v>1555.7520000000002</v>
      </c>
      <c r="T174" s="61">
        <f t="shared" si="313"/>
        <v>1613.1539999999998</v>
      </c>
      <c r="U174" s="61">
        <f t="shared" si="313"/>
        <v>1715.1969999999999</v>
      </c>
      <c r="V174" s="61">
        <f t="shared" si="313"/>
        <v>1629.9480000000001</v>
      </c>
      <c r="W174" s="61">
        <f t="shared" si="313"/>
        <v>1716.13</v>
      </c>
      <c r="X174" s="61">
        <f t="shared" si="313"/>
        <v>1838.731902078159</v>
      </c>
      <c r="Y174" s="61">
        <f t="shared" si="313"/>
        <v>1864.3111581652668</v>
      </c>
      <c r="Z174" s="61">
        <f t="shared" si="313"/>
        <v>1938.3453277972087</v>
      </c>
      <c r="AA174" s="61">
        <f t="shared" si="313"/>
        <v>1980.0659403851434</v>
      </c>
      <c r="AB174" s="61">
        <f t="shared" si="313"/>
        <v>2065.4394701638057</v>
      </c>
      <c r="AC174" s="61">
        <f t="shared" si="313"/>
        <v>2358.5637305739192</v>
      </c>
      <c r="AD174" s="61">
        <f t="shared" si="313"/>
        <v>2552.4933578766354</v>
      </c>
      <c r="AE174" s="61">
        <f t="shared" si="313"/>
        <v>2710.8240003745846</v>
      </c>
      <c r="AF174" s="61">
        <f t="shared" si="313"/>
        <v>3022.6800232649462</v>
      </c>
      <c r="AG174" s="61">
        <f t="shared" si="313"/>
        <v>3545.9218167931422</v>
      </c>
      <c r="AH174" s="61">
        <f t="shared" si="313"/>
        <v>4446.9617149173118</v>
      </c>
      <c r="AI174" s="61">
        <f t="shared" si="313"/>
        <v>5030.4990400000006</v>
      </c>
      <c r="AJ174" s="61">
        <f t="shared" si="313"/>
        <v>5966.4210000000012</v>
      </c>
      <c r="AK174" s="61">
        <f t="shared" si="313"/>
        <v>6432.098</v>
      </c>
      <c r="AL174" s="61">
        <f t="shared" si="313"/>
        <v>6430.7210000000005</v>
      </c>
      <c r="AM174" s="61">
        <f t="shared" si="313"/>
        <v>6044.3060000000005</v>
      </c>
      <c r="AN174" s="61">
        <f t="shared" si="313"/>
        <v>6530.8190000000004</v>
      </c>
      <c r="AO174" s="61">
        <f t="shared" si="313"/>
        <v>6595.3559999999998</v>
      </c>
      <c r="AP174" s="61">
        <f t="shared" si="313"/>
        <v>6647.1470000000008</v>
      </c>
      <c r="AQ174" s="61">
        <f t="shared" si="313"/>
        <v>6891.7839999999997</v>
      </c>
      <c r="AR174" s="61">
        <f t="shared" si="313"/>
        <v>7047.3946000000005</v>
      </c>
      <c r="AS174" s="61">
        <f t="shared" si="313"/>
        <v>6794.4704000000002</v>
      </c>
      <c r="AT174" s="61">
        <f t="shared" si="313"/>
        <v>6285.8379999999997</v>
      </c>
      <c r="AU174" s="61">
        <f>SUM(AU167:AU173)</f>
        <v>6462.1549999999997</v>
      </c>
      <c r="AV174" s="61">
        <f t="shared" ref="AV174:BR174" si="314">SUM(AV167:AV173)</f>
        <v>6757.442</v>
      </c>
      <c r="AW174" s="61">
        <f t="shared" si="314"/>
        <v>6550.6790000000001</v>
      </c>
      <c r="AX174" s="61">
        <f t="shared" si="314"/>
        <v>6843.8735999999999</v>
      </c>
      <c r="AY174" s="202">
        <f t="shared" si="314"/>
        <v>6739.8</v>
      </c>
      <c r="AZ174" s="202">
        <f t="shared" si="314"/>
        <v>6630</v>
      </c>
      <c r="BA174" s="202">
        <f t="shared" si="314"/>
        <v>6655</v>
      </c>
      <c r="BB174" s="202">
        <f t="shared" si="314"/>
        <v>6685</v>
      </c>
      <c r="BC174" s="202">
        <f t="shared" si="314"/>
        <v>6725.3</v>
      </c>
      <c r="BD174" s="202">
        <f t="shared" si="314"/>
        <v>6740.4</v>
      </c>
      <c r="BE174" s="202">
        <f t="shared" si="314"/>
        <v>6795.4</v>
      </c>
      <c r="BF174" s="202">
        <f t="shared" si="314"/>
        <v>6830.3</v>
      </c>
      <c r="BG174" s="202">
        <f t="shared" si="314"/>
        <v>6885.2</v>
      </c>
      <c r="BH174" s="202">
        <f t="shared" si="314"/>
        <v>6925.1</v>
      </c>
      <c r="BI174" s="202">
        <f t="shared" si="314"/>
        <v>6970.1</v>
      </c>
      <c r="BJ174" s="202">
        <f t="shared" si="314"/>
        <v>7025.1</v>
      </c>
      <c r="BK174" s="202">
        <f t="shared" si="314"/>
        <v>7049.9</v>
      </c>
      <c r="BL174" s="202">
        <f t="shared" si="314"/>
        <v>7094.9</v>
      </c>
      <c r="BM174" s="202">
        <f t="shared" si="314"/>
        <v>7149.8</v>
      </c>
      <c r="BN174" s="202">
        <f t="shared" si="314"/>
        <v>7189.7</v>
      </c>
      <c r="BO174" s="202">
        <f t="shared" si="314"/>
        <v>7234.7</v>
      </c>
      <c r="BP174" s="202">
        <f t="shared" si="314"/>
        <v>3329.6</v>
      </c>
      <c r="BQ174" s="202">
        <f t="shared" si="314"/>
        <v>1349.5</v>
      </c>
      <c r="BR174" s="202">
        <f t="shared" si="314"/>
        <v>4104.5</v>
      </c>
      <c r="BS174" s="202"/>
      <c r="BT174" s="202"/>
      <c r="BU174" s="202"/>
    </row>
    <row r="175" spans="1:77">
      <c r="A175" s="183"/>
      <c r="B175" s="183"/>
      <c r="C175" s="183"/>
      <c r="D175" s="183"/>
      <c r="E175" s="183"/>
      <c r="F175" s="183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>
        <v>1993</v>
      </c>
      <c r="T175" s="183">
        <v>1994</v>
      </c>
      <c r="U175" s="183">
        <v>1995</v>
      </c>
      <c r="V175" s="183">
        <v>1996</v>
      </c>
      <c r="W175" s="183">
        <v>1997</v>
      </c>
      <c r="X175" s="183">
        <v>1998</v>
      </c>
      <c r="Y175" s="183">
        <v>1999</v>
      </c>
      <c r="Z175" s="183">
        <v>2000</v>
      </c>
      <c r="AA175" s="183">
        <v>2001</v>
      </c>
      <c r="AB175" s="183">
        <v>2002</v>
      </c>
      <c r="AC175" s="183">
        <v>2003</v>
      </c>
      <c r="AD175" s="183">
        <v>2004</v>
      </c>
      <c r="AE175" s="183">
        <v>2005</v>
      </c>
      <c r="AF175" s="183">
        <v>2006</v>
      </c>
      <c r="AG175" s="183">
        <v>2007</v>
      </c>
      <c r="AH175" s="183">
        <v>2008</v>
      </c>
      <c r="AI175" s="183">
        <v>2009</v>
      </c>
      <c r="AJ175" s="183">
        <v>2010</v>
      </c>
      <c r="AK175" s="183">
        <v>2011</v>
      </c>
      <c r="AL175" s="183">
        <v>2012</v>
      </c>
      <c r="AM175" s="183">
        <v>2013</v>
      </c>
      <c r="AN175" s="183">
        <v>2014</v>
      </c>
      <c r="AO175" s="183">
        <v>2015</v>
      </c>
      <c r="AP175" s="183">
        <v>2016</v>
      </c>
      <c r="AQ175" s="183">
        <v>2017</v>
      </c>
      <c r="AR175" s="183">
        <v>2018</v>
      </c>
      <c r="AS175" s="183">
        <v>2019</v>
      </c>
      <c r="AT175" s="183">
        <v>2020</v>
      </c>
      <c r="AU175" s="183">
        <v>2021</v>
      </c>
      <c r="AV175" s="183">
        <v>2022</v>
      </c>
      <c r="AW175" s="183">
        <v>2023</v>
      </c>
      <c r="AX175" s="183">
        <v>2024</v>
      </c>
      <c r="AY175" s="183">
        <v>2025</v>
      </c>
      <c r="AZ175" s="183">
        <v>2026</v>
      </c>
      <c r="BA175" s="183">
        <v>2027</v>
      </c>
      <c r="BB175" s="183">
        <v>2028</v>
      </c>
      <c r="BC175" s="183">
        <v>2029</v>
      </c>
      <c r="BD175" s="183">
        <v>2030</v>
      </c>
      <c r="BE175" s="183">
        <v>2031</v>
      </c>
      <c r="BF175" s="183">
        <v>2032</v>
      </c>
      <c r="BG175" s="183">
        <v>2033</v>
      </c>
      <c r="BH175" s="183">
        <v>2034</v>
      </c>
      <c r="BI175" s="183">
        <v>2035</v>
      </c>
      <c r="BJ175" s="183">
        <v>2036</v>
      </c>
      <c r="BK175" s="183">
        <v>2037</v>
      </c>
      <c r="BL175" s="183">
        <v>2038</v>
      </c>
      <c r="BM175" s="183">
        <v>2039</v>
      </c>
      <c r="BN175" s="183">
        <v>2040</v>
      </c>
      <c r="BO175" s="183">
        <v>2041</v>
      </c>
      <c r="BP175" s="183">
        <v>2042</v>
      </c>
      <c r="BQ175" s="183">
        <v>2043</v>
      </c>
      <c r="BR175" s="183">
        <v>2044</v>
      </c>
      <c r="BS175" s="202"/>
      <c r="BT175" s="202"/>
      <c r="BU175" s="202"/>
    </row>
    <row r="176" spans="1:77">
      <c r="BS176" s="202"/>
      <c r="BT176" s="202"/>
      <c r="BU176" s="202"/>
    </row>
    <row r="178" spans="1:73" ht="17.25" thickBot="1">
      <c r="A178" s="167" t="s">
        <v>227</v>
      </c>
    </row>
    <row r="179" spans="1:73" ht="17.25" thickBot="1">
      <c r="A179" s="186"/>
      <c r="B179" s="187" t="s">
        <v>78</v>
      </c>
      <c r="C179" s="187" t="s">
        <v>79</v>
      </c>
      <c r="D179" s="187" t="s">
        <v>80</v>
      </c>
      <c r="E179" s="187" t="s">
        <v>81</v>
      </c>
      <c r="F179" s="187" t="s">
        <v>82</v>
      </c>
      <c r="G179" s="187" t="s">
        <v>83</v>
      </c>
      <c r="H179" s="187" t="s">
        <v>84</v>
      </c>
      <c r="I179" s="187" t="s">
        <v>85</v>
      </c>
      <c r="J179" s="187" t="s">
        <v>86</v>
      </c>
      <c r="K179" s="187" t="s">
        <v>87</v>
      </c>
      <c r="L179" s="187" t="s">
        <v>88</v>
      </c>
      <c r="M179" s="187" t="s">
        <v>89</v>
      </c>
      <c r="N179" s="187" t="s">
        <v>90</v>
      </c>
      <c r="O179" s="187" t="s">
        <v>91</v>
      </c>
      <c r="P179" s="187" t="s">
        <v>92</v>
      </c>
      <c r="Q179" s="187" t="s">
        <v>93</v>
      </c>
      <c r="R179" s="187" t="s">
        <v>94</v>
      </c>
      <c r="S179" s="187" t="s">
        <v>95</v>
      </c>
      <c r="T179" s="187" t="s">
        <v>96</v>
      </c>
      <c r="U179" s="187" t="s">
        <v>97</v>
      </c>
      <c r="V179" s="187" t="s">
        <v>98</v>
      </c>
      <c r="W179" s="187" t="s">
        <v>99</v>
      </c>
      <c r="X179" s="187" t="s">
        <v>100</v>
      </c>
      <c r="Y179" s="187" t="s">
        <v>101</v>
      </c>
      <c r="Z179" s="187" t="s">
        <v>102</v>
      </c>
      <c r="AA179" s="187" t="s">
        <v>103</v>
      </c>
      <c r="AB179" s="187" t="s">
        <v>104</v>
      </c>
      <c r="AC179" s="187" t="s">
        <v>105</v>
      </c>
      <c r="AD179" s="187" t="s">
        <v>106</v>
      </c>
      <c r="AE179" s="187" t="s">
        <v>107</v>
      </c>
      <c r="AF179" s="187" t="s">
        <v>108</v>
      </c>
      <c r="AG179" s="187" t="s">
        <v>109</v>
      </c>
      <c r="AH179" s="187" t="s">
        <v>110</v>
      </c>
      <c r="AI179" s="187" t="s">
        <v>111</v>
      </c>
      <c r="AJ179" s="187" t="s">
        <v>112</v>
      </c>
      <c r="AK179" s="187" t="s">
        <v>113</v>
      </c>
      <c r="AL179" s="187" t="s">
        <v>114</v>
      </c>
      <c r="AM179" s="187" t="s">
        <v>115</v>
      </c>
      <c r="AN179" s="187" t="s">
        <v>116</v>
      </c>
      <c r="AO179" s="187" t="s">
        <v>117</v>
      </c>
      <c r="AP179" s="187" t="s">
        <v>118</v>
      </c>
      <c r="AQ179" s="187" t="s">
        <v>119</v>
      </c>
      <c r="AR179" s="187" t="s">
        <v>120</v>
      </c>
      <c r="AS179" s="187" t="s">
        <v>121</v>
      </c>
      <c r="AT179" s="188" t="s">
        <v>10</v>
      </c>
      <c r="AU179" s="188" t="s">
        <v>11</v>
      </c>
      <c r="AV179" s="188" t="str">
        <f>AV2</f>
        <v>21/22</v>
      </c>
      <c r="AW179" s="188" t="str">
        <f>AW2</f>
        <v>22/23</v>
      </c>
      <c r="AX179" s="188" t="str">
        <f>AX2</f>
        <v>23/24</v>
      </c>
      <c r="AY179" s="188" t="str">
        <f t="shared" ref="AY179:BC179" si="315">AY2</f>
        <v>24/25</v>
      </c>
      <c r="AZ179" s="188" t="str">
        <f t="shared" si="315"/>
        <v>25/26</v>
      </c>
      <c r="BA179" s="188" t="str">
        <f t="shared" si="315"/>
        <v>26/27</v>
      </c>
      <c r="BB179" s="188" t="str">
        <f t="shared" si="315"/>
        <v>27/28</v>
      </c>
      <c r="BC179" s="188" t="str">
        <f t="shared" si="315"/>
        <v>28/29</v>
      </c>
      <c r="BD179" s="188" t="str">
        <f>BD2</f>
        <v>29/30</v>
      </c>
      <c r="BE179" s="188" t="str">
        <f>BE2</f>
        <v>30/31</v>
      </c>
      <c r="BF179" s="188" t="str">
        <f t="shared" ref="BF179:BR179" si="316">BF2</f>
        <v>31/32</v>
      </c>
      <c r="BG179" s="188" t="str">
        <f t="shared" si="316"/>
        <v>32/33</v>
      </c>
      <c r="BH179" s="188" t="str">
        <f t="shared" si="316"/>
        <v>33/34</v>
      </c>
      <c r="BI179" s="188" t="str">
        <f t="shared" si="316"/>
        <v>34/35</v>
      </c>
      <c r="BJ179" s="188" t="str">
        <f t="shared" si="316"/>
        <v>35/36</v>
      </c>
      <c r="BK179" s="188" t="str">
        <f t="shared" si="316"/>
        <v>36/37</v>
      </c>
      <c r="BL179" s="188" t="str">
        <f t="shared" si="316"/>
        <v>37/38</v>
      </c>
      <c r="BM179" s="188" t="str">
        <f t="shared" si="316"/>
        <v>38/39</v>
      </c>
      <c r="BN179" s="188" t="str">
        <f t="shared" si="316"/>
        <v>39/40</v>
      </c>
      <c r="BO179" s="188" t="str">
        <f t="shared" si="316"/>
        <v>40/41</v>
      </c>
      <c r="BP179" s="188" t="str">
        <f t="shared" si="316"/>
        <v>41/42</v>
      </c>
      <c r="BQ179" s="188" t="str">
        <f t="shared" si="316"/>
        <v>42/43</v>
      </c>
      <c r="BR179" s="188" t="str">
        <f t="shared" si="316"/>
        <v>43/44</v>
      </c>
      <c r="BS179" s="169"/>
      <c r="BT179" s="169"/>
      <c r="BU179" s="169"/>
    </row>
    <row r="180" spans="1:73">
      <c r="A180" t="s">
        <v>182</v>
      </c>
      <c r="B180" s="210">
        <f>[6]Prices!$D63</f>
        <v>3.0145714285714287</v>
      </c>
      <c r="C180" s="210">
        <f>[6]Prices!$D75</f>
        <v>2.8332857142857142</v>
      </c>
      <c r="D180" s="210">
        <f>[6]Prices!$D87</f>
        <v>2.011047619047619</v>
      </c>
      <c r="E180" s="210">
        <f>[6]Prices!$D99</f>
        <v>2.2174999999999998</v>
      </c>
      <c r="F180" s="210">
        <f>[6]Prices!$D111</f>
        <v>2.7809473684210526</v>
      </c>
      <c r="G180" s="210">
        <f>[6]Prices!$D123</f>
        <v>3.5377619047619051</v>
      </c>
      <c r="H180" s="210">
        <f>[6]Prices!$D135</f>
        <v>2.9517619047619048</v>
      </c>
      <c r="I180" s="210">
        <f>[6]Prices!$D147</f>
        <v>2.2420476190476188</v>
      </c>
      <c r="J180" s="210">
        <f>[6]Prices!$D159</f>
        <v>3.5799523809523808</v>
      </c>
      <c r="K180" s="210">
        <f>[6]Prices!$D171</f>
        <v>2.8583684210526314</v>
      </c>
      <c r="L180" s="210">
        <f>[6]Prices!$D183</f>
        <v>2.1991999999999998</v>
      </c>
      <c r="M180" s="210">
        <f>[6]Prices!$D195</f>
        <v>1.6651904761904763</v>
      </c>
      <c r="N180" s="210">
        <f>[6]Prices!$D207</f>
        <v>1.7517142857142858</v>
      </c>
      <c r="O180" s="210">
        <f>[6]Prices!$D219</f>
        <v>2.9314285714285715</v>
      </c>
      <c r="P180" s="210">
        <f>[6]Prices!$D231</f>
        <v>2.3239999999999998</v>
      </c>
      <c r="Q180" s="210">
        <f>[6]Prices!$D243</f>
        <v>2.2943157894736843</v>
      </c>
      <c r="R180" s="210">
        <f>[6]Prices!$D255</f>
        <v>2.51485</v>
      </c>
      <c r="S180" s="210">
        <f>[6]Prices!$D267</f>
        <v>2.1815714285714285</v>
      </c>
      <c r="T180" s="210">
        <f>[6]Prices!$D279</f>
        <v>2.4024761904761904</v>
      </c>
      <c r="U180" s="210">
        <f>[6]Prices!$D291</f>
        <v>2.202666666666667</v>
      </c>
      <c r="V180" s="210">
        <f>[6]Prices!$D303</f>
        <v>3.028</v>
      </c>
      <c r="W180" s="210">
        <f>[6]Prices!$D315</f>
        <v>3.1996500000000001</v>
      </c>
      <c r="X180" s="210">
        <f>[6]Prices!$D327</f>
        <v>2.6418095238095241</v>
      </c>
      <c r="Y180" s="210">
        <f>[6]Prices!$D339</f>
        <v>2.0840000000000001</v>
      </c>
      <c r="Z180" s="210">
        <f>[6]Prices!$D351</f>
        <v>2.1475238095238098</v>
      </c>
      <c r="AA180" s="210">
        <f>[6]Prices!$D363</f>
        <v>1.9292499999999999</v>
      </c>
      <c r="AB180" s="210">
        <f>[6]Prices!$D375</f>
        <v>2.2166666666666668</v>
      </c>
      <c r="AC180" s="210">
        <f>[6]Prices!$D387</f>
        <v>2.7211500000000002</v>
      </c>
      <c r="AD180" s="210">
        <f>[6]Prices!$D399</f>
        <v>2.3138571428571426</v>
      </c>
      <c r="AE180" s="210">
        <f>[6]Prices!$D411</f>
        <v>2.1798095238095239</v>
      </c>
      <c r="AF180" s="210">
        <f>[6]Prices!$D423</f>
        <v>2.0985238095238095</v>
      </c>
      <c r="AG180" s="210">
        <f>[6]Prices!$D435</f>
        <v>2.4849000000000001</v>
      </c>
      <c r="AH180" s="210">
        <f>[6]Prices!$D447</f>
        <v>3.5858947368421057</v>
      </c>
      <c r="AI180" s="210">
        <f>[6]Prices!$D459</f>
        <v>5.4628571428571435</v>
      </c>
      <c r="AJ180" s="210">
        <f>[6]Prices!$D471</f>
        <v>3.2504285714285714</v>
      </c>
      <c r="AK180" s="210">
        <f>[6]Prices!$D483</f>
        <v>4.8913809523809526</v>
      </c>
      <c r="AL180" s="210">
        <f>[6]Prices!$D495</f>
        <v>6.9385238095238098</v>
      </c>
      <c r="AM180" s="210">
        <f>[6]Prices!$D507</f>
        <v>7.6339473684210519</v>
      </c>
      <c r="AN180" s="210">
        <f>[6]Prices!$D519</f>
        <v>4.5952500000000001</v>
      </c>
      <c r="AO180" s="210">
        <f>[6]Prices!$D531</f>
        <v>3.3880950000000003</v>
      </c>
      <c r="AP180" s="210">
        <f>[6]Prices!$D543</f>
        <v>3.7946429999999998</v>
      </c>
      <c r="AQ180" s="210">
        <f>[6]Prices!$D555</f>
        <v>3.3374999999999999</v>
      </c>
      <c r="AR180" s="210">
        <f>[6]Prices!$D567</f>
        <v>3.5387499999999998</v>
      </c>
      <c r="AS180" s="101">
        <f>[6]Prices!$D579</f>
        <v>3.5844736842105265</v>
      </c>
      <c r="AT180" s="101">
        <f>[6]Prices!$D591</f>
        <v>3.6782499999999998</v>
      </c>
      <c r="AU180" s="101">
        <f>[6]Prices!$D603</f>
        <v>3.6627380952380952</v>
      </c>
      <c r="AV180" s="101">
        <f>[6]Prices!$D615</f>
        <v>5.2445833333333338</v>
      </c>
      <c r="AW180" s="101">
        <f>[6]Prices!$D627</f>
        <v>6.7723809523809519</v>
      </c>
      <c r="AX180" s="101">
        <f>[6]Prices!$D639</f>
        <v>4.8082500000000001</v>
      </c>
      <c r="AY180" s="211">
        <f>[6]Prices!$D651</f>
        <v>4.1072500000000005</v>
      </c>
      <c r="AZ180" s="211">
        <f t="shared" ref="AZ180:AZ191" si="317">AZ$192*(SUM(AS180:AW180)/SUM(AS$192:AW$192))</f>
        <v>4.0668698906083947</v>
      </c>
      <c r="BA180" s="211">
        <f t="shared" ref="BA180:BA191" si="318">BA$192*(SUM(AT180:AX180)/SUM(AT$192:AX$192))</f>
        <v>4.26933248535543</v>
      </c>
      <c r="BB180" s="211">
        <f t="shared" ref="BB180:BQ191" si="319">BB$192*(SUM(AU180:AY180)/SUM(AU$192:AY$192))</f>
        <v>4.1594386966343464</v>
      </c>
      <c r="BC180" s="211">
        <f t="shared" si="319"/>
        <v>4.6370900133208508</v>
      </c>
      <c r="BD180" s="211">
        <f t="shared" si="319"/>
        <v>5.0023469158253686</v>
      </c>
      <c r="BE180" s="211">
        <f t="shared" si="319"/>
        <v>4.5587889091249574</v>
      </c>
      <c r="BF180" s="211">
        <f t="shared" si="319"/>
        <v>4.3537494402094348</v>
      </c>
      <c r="BG180" s="211">
        <f t="shared" si="319"/>
        <v>4.5586041744569119</v>
      </c>
      <c r="BH180" s="211">
        <f t="shared" si="319"/>
        <v>5.0756576125113666</v>
      </c>
      <c r="BI180" s="211">
        <f t="shared" si="319"/>
        <v>5.2629790213731962</v>
      </c>
      <c r="BJ180" s="211">
        <f t="shared" si="319"/>
        <v>5.1939240420003907</v>
      </c>
      <c r="BK180" s="211">
        <f t="shared" si="319"/>
        <v>5.4234399271567604</v>
      </c>
      <c r="BL180" s="211">
        <f t="shared" si="319"/>
        <v>5.6106212272543132</v>
      </c>
      <c r="BM180" s="211">
        <f t="shared" si="319"/>
        <v>6.182015003981121</v>
      </c>
      <c r="BN180" s="211">
        <f t="shared" si="319"/>
        <v>6.3075138204596968</v>
      </c>
      <c r="BO180" s="211">
        <f t="shared" si="319"/>
        <v>6.309572684695306</v>
      </c>
      <c r="BP180" s="211" t="e">
        <f t="shared" si="319"/>
        <v>#NUM!</v>
      </c>
      <c r="BQ180" s="211" t="e">
        <f t="shared" si="319"/>
        <v>#NUM!</v>
      </c>
      <c r="BR180" s="211" t="e">
        <f t="shared" ref="BQ180:BR191" si="320">BR$192*(SUM(BK180:BO180)/SUM(BK$192:BO$192))</f>
        <v>#NUM!</v>
      </c>
      <c r="BS180" s="211"/>
      <c r="BT180" s="211"/>
      <c r="BU180" s="211"/>
    </row>
    <row r="181" spans="1:73">
      <c r="A181" t="s">
        <v>184</v>
      </c>
      <c r="B181" s="210">
        <f>[6]Prices!$D64</f>
        <v>2.9046521739130435</v>
      </c>
      <c r="C181" s="210">
        <f>[6]Prices!$D76</f>
        <v>2.6513333333333331</v>
      </c>
      <c r="D181" s="210">
        <f>[6]Prices!$D88</f>
        <v>2.084857142857143</v>
      </c>
      <c r="E181" s="210">
        <f>[6]Prices!$D100</f>
        <v>2.306</v>
      </c>
      <c r="F181" s="210">
        <f>[6]Prices!$D112</f>
        <v>2.7791304347826085</v>
      </c>
      <c r="G181" s="210">
        <f>[6]Prices!$D124</f>
        <v>3.6092173913043482</v>
      </c>
      <c r="H181" s="210">
        <f>[6]Prices!$D136</f>
        <v>2.9068181818181822</v>
      </c>
      <c r="I181" s="210">
        <f>[6]Prices!$D148</f>
        <v>2.1983333333333333</v>
      </c>
      <c r="J181" s="210">
        <f>[6]Prices!$D160</f>
        <v>3.4750476190476189</v>
      </c>
      <c r="K181" s="210">
        <f>[6]Prices!$D172</f>
        <v>2.7835652173913044</v>
      </c>
      <c r="L181" s="210">
        <f>[6]Prices!$D184</f>
        <v>2.2339565217391306</v>
      </c>
      <c r="M181" s="210">
        <f>[6]Prices!$D196</f>
        <v>1.6933043478260872</v>
      </c>
      <c r="N181" s="210">
        <f>[6]Prices!$D208</f>
        <v>1.8305454545454547</v>
      </c>
      <c r="O181" s="210">
        <f>[6]Prices!$D220</f>
        <v>2.8861428571428576</v>
      </c>
      <c r="P181" s="210">
        <f>[6]Prices!$D232</f>
        <v>2.391909090909091</v>
      </c>
      <c r="Q181" s="210">
        <f>[6]Prices!$D244</f>
        <v>2.2976521739130433</v>
      </c>
      <c r="R181" s="210">
        <f>[6]Prices!$D256</f>
        <v>2.5083913043478261</v>
      </c>
      <c r="S181" s="210">
        <f>[6]Prices!$D268</f>
        <v>2.0886363636363638</v>
      </c>
      <c r="T181" s="210">
        <f>[6]Prices!$D280</f>
        <v>2.4857142857142858</v>
      </c>
      <c r="U181" s="210">
        <f>[6]Prices!$D292</f>
        <v>2.1592857142857143</v>
      </c>
      <c r="V181" s="210">
        <f>[6]Prices!$D304</f>
        <v>3.2283636363636363</v>
      </c>
      <c r="W181" s="210">
        <f>[6]Prices!$D316</f>
        <v>2.8376956521739132</v>
      </c>
      <c r="X181" s="210">
        <f>[6]Prices!$D328</f>
        <v>2.81304347826087</v>
      </c>
      <c r="Y181" s="210">
        <f>[6]Prices!$D340</f>
        <v>2.1865000000000001</v>
      </c>
      <c r="Z181" s="210">
        <f>[6]Prices!$D352</f>
        <v>2.0122857142857145</v>
      </c>
      <c r="AA181" s="210">
        <f>[6]Prices!$D364</f>
        <v>2.0414545454545454</v>
      </c>
      <c r="AB181" s="210">
        <f>[6]Prices!$D376</f>
        <v>2.0841304347826086</v>
      </c>
      <c r="AC181" s="210">
        <f>[6]Prices!$D388</f>
        <v>2.5240434782608698</v>
      </c>
      <c r="AD181" s="210">
        <f>[6]Prices!$D400</f>
        <v>2.2552173913043481</v>
      </c>
      <c r="AE181" s="210">
        <f>[6]Prices!$D412</f>
        <v>2.0494761904761907</v>
      </c>
      <c r="AF181" s="210">
        <f>[6]Prices!$D424</f>
        <v>2.0203333333333333</v>
      </c>
      <c r="AG181" s="210">
        <f>[6]Prices!$D436</f>
        <v>3.0324090909090908</v>
      </c>
      <c r="AH181" s="210">
        <f>[6]Prices!$D448</f>
        <v>3.578347826086957</v>
      </c>
      <c r="AI181" s="210">
        <f>[6]Prices!$D460</f>
        <v>4.1261304347826089</v>
      </c>
      <c r="AJ181" s="210">
        <f>[6]Prices!$D472</f>
        <v>3.7199090909090913</v>
      </c>
      <c r="AK181" s="210">
        <f>[6]Prices!$D484</f>
        <v>5.4552380952380961</v>
      </c>
      <c r="AL181" s="210">
        <f>[6]Prices!$D496</f>
        <v>6.3210476190476186</v>
      </c>
      <c r="AM181" s="210">
        <f>[6]Prices!$D508</f>
        <v>7.5011956521739123</v>
      </c>
      <c r="AN181" s="210">
        <f>[6]Prices!$D520</f>
        <v>4.3916304347826092</v>
      </c>
      <c r="AO181" s="210">
        <f>[6]Prices!$D532</f>
        <v>3.4941300000000002</v>
      </c>
      <c r="AP181" s="210">
        <f>[6]Prices!$D544</f>
        <v>3.830568</v>
      </c>
      <c r="AQ181" s="210">
        <f>[6]Prices!$D556</f>
        <v>3.4948809999999999</v>
      </c>
      <c r="AR181" s="210">
        <f>[6]Prices!$D568</f>
        <v>3.4938636363636362</v>
      </c>
      <c r="AS181" s="101">
        <f>[6]Prices!$D580</f>
        <v>3.6815217391304351</v>
      </c>
      <c r="AT181" s="101">
        <f>[6]Prices!$D592</f>
        <v>3.8977173913043486</v>
      </c>
      <c r="AU181" s="101">
        <f>[6]Prices!$D604</f>
        <v>3.9889772727272725</v>
      </c>
      <c r="AV181" s="101">
        <f>[6]Prices!$D616</f>
        <v>5.366190476190476</v>
      </c>
      <c r="AW181" s="101">
        <f>[6]Prices!$D628</f>
        <v>6.8554761904761907</v>
      </c>
      <c r="AX181" s="101">
        <f>[6]Prices!$D640</f>
        <v>4.8843181818181822</v>
      </c>
      <c r="AY181" s="211">
        <f>[6]Prices!$D652</f>
        <v>4.1611956521739133</v>
      </c>
      <c r="AZ181" s="211">
        <f t="shared" si="317"/>
        <v>4.2170936448910306</v>
      </c>
      <c r="BA181" s="211">
        <f t="shared" si="318"/>
        <v>4.4153424214871846</v>
      </c>
      <c r="BB181" s="211">
        <f t="shared" si="319"/>
        <v>4.2712167334016611</v>
      </c>
      <c r="BC181" s="211">
        <f t="shared" si="319"/>
        <v>4.7270408205104664</v>
      </c>
      <c r="BD181" s="211">
        <f t="shared" si="319"/>
        <v>5.1084033743497326</v>
      </c>
      <c r="BE181" s="211">
        <f t="shared" si="319"/>
        <v>4.6733435212676921</v>
      </c>
      <c r="BF181" s="211">
        <f t="shared" si="319"/>
        <v>4.4668790116764869</v>
      </c>
      <c r="BG181" s="211">
        <f t="shared" si="319"/>
        <v>4.6829987441190815</v>
      </c>
      <c r="BH181" s="211">
        <f t="shared" si="319"/>
        <v>5.2031490884670664</v>
      </c>
      <c r="BI181" s="211">
        <f t="shared" si="319"/>
        <v>5.3870648521792708</v>
      </c>
      <c r="BJ181" s="211">
        <f t="shared" si="319"/>
        <v>5.317102136988983</v>
      </c>
      <c r="BK181" s="211">
        <f t="shared" si="319"/>
        <v>5.5583115279723767</v>
      </c>
      <c r="BL181" s="211">
        <f t="shared" si="319"/>
        <v>5.7528688928860232</v>
      </c>
      <c r="BM181" s="211">
        <f t="shared" si="319"/>
        <v>6.3368578999603207</v>
      </c>
      <c r="BN181" s="211">
        <f t="shared" si="319"/>
        <v>6.4642514953785524</v>
      </c>
      <c r="BO181" s="211">
        <f t="shared" si="319"/>
        <v>6.4643929183922584</v>
      </c>
      <c r="BP181" s="211" t="e">
        <f t="shared" si="319"/>
        <v>#NUM!</v>
      </c>
      <c r="BQ181" s="211" t="e">
        <f t="shared" si="320"/>
        <v>#NUM!</v>
      </c>
      <c r="BR181" s="211" t="e">
        <f t="shared" si="320"/>
        <v>#NUM!</v>
      </c>
      <c r="BS181" s="211"/>
      <c r="BT181" s="211"/>
      <c r="BU181" s="211"/>
    </row>
    <row r="182" spans="1:73">
      <c r="A182" t="s">
        <v>186</v>
      </c>
      <c r="B182" s="210">
        <f>[6]Prices!$D65</f>
        <v>2.6895263157894735</v>
      </c>
      <c r="C182" s="210">
        <f>[6]Prices!$D77</f>
        <v>2.4278</v>
      </c>
      <c r="D182" s="210">
        <f>[6]Prices!$D89</f>
        <v>2.2163809523809523</v>
      </c>
      <c r="E182" s="210">
        <f>[6]Prices!$D101</f>
        <v>2.28715</v>
      </c>
      <c r="F182" s="210">
        <f>[6]Prices!$D113</f>
        <v>2.6830476190476191</v>
      </c>
      <c r="G182" s="210">
        <f>[6]Prices!$D125</f>
        <v>3.8137777777777777</v>
      </c>
      <c r="H182" s="210">
        <f>[6]Prices!$D137</f>
        <v>2.7696000000000001</v>
      </c>
      <c r="I182" s="210">
        <f>[6]Prices!$D149</f>
        <v>2.3304</v>
      </c>
      <c r="J182" s="210">
        <f>[6]Prices!$D161</f>
        <v>3.4925714285714284</v>
      </c>
      <c r="K182" s="210">
        <f>[6]Prices!$D173</f>
        <v>2.7312857142857143</v>
      </c>
      <c r="L182" s="210">
        <f>[6]Prices!$D185</f>
        <v>2.3815</v>
      </c>
      <c r="M182" s="210">
        <f>[6]Prices!$D197</f>
        <v>1.7036842105263157</v>
      </c>
      <c r="N182" s="210">
        <f>[6]Prices!$D209</f>
        <v>1.83335</v>
      </c>
      <c r="O182" s="210">
        <f>[6]Prices!$D221</f>
        <v>2.6945714285714288</v>
      </c>
      <c r="P182" s="210">
        <f>[6]Prices!$D233</f>
        <v>2.3794285714285714</v>
      </c>
      <c r="Q182" s="210">
        <f>[6]Prices!$D245</f>
        <v>2.2615238095238097</v>
      </c>
      <c r="R182" s="210">
        <f>[6]Prices!$D257</f>
        <v>2.43425</v>
      </c>
      <c r="S182" s="210">
        <f>[6]Prices!$D269</f>
        <v>2.1179999999999999</v>
      </c>
      <c r="T182" s="210">
        <f>[6]Prices!$D281</f>
        <v>2.7379047619047623</v>
      </c>
      <c r="U182" s="210">
        <f>[6]Prices!$D293</f>
        <v>2.156714285714286</v>
      </c>
      <c r="V182" s="210">
        <f>[6]Prices!$D305</f>
        <v>3.279666666666667</v>
      </c>
      <c r="W182" s="210">
        <f>[6]Prices!$D317</f>
        <v>2.6802999999999999</v>
      </c>
      <c r="X182" s="210">
        <f>[6]Prices!$D329</f>
        <v>2.7607368421052634</v>
      </c>
      <c r="Y182" s="210">
        <f>[6]Prices!$D341</f>
        <v>2.1892999999999998</v>
      </c>
      <c r="Z182" s="210">
        <f>[6]Prices!$D353</f>
        <v>1.955904761904762</v>
      </c>
      <c r="AA182" s="210">
        <f>[6]Prices!$D365</f>
        <v>2.1063809523809525</v>
      </c>
      <c r="AB182" s="210">
        <f>[6]Prices!$D377</f>
        <v>2.0487619047619048</v>
      </c>
      <c r="AC182" s="210">
        <f>[6]Prices!$D389</f>
        <v>2.4267500000000002</v>
      </c>
      <c r="AD182" s="210">
        <f>[6]Prices!$D401</f>
        <v>2.3699473684210526</v>
      </c>
      <c r="AE182" s="210">
        <f>[6]Prices!$D413</f>
        <v>1.9892380952380952</v>
      </c>
      <c r="AF182" s="210">
        <f>[6]Prices!$D425</f>
        <v>1.9295238095238096</v>
      </c>
      <c r="AG182" s="210">
        <f>[6]Prices!$D437</f>
        <v>3.557809523809524</v>
      </c>
      <c r="AH182" s="210">
        <f>[6]Prices!$D449</f>
        <v>3.8152380952380955</v>
      </c>
      <c r="AI182" s="210">
        <f>[6]Prices!$D461</f>
        <v>3.738</v>
      </c>
      <c r="AJ182" s="210">
        <f>[6]Prices!$D473</f>
        <v>3.8992499999999999</v>
      </c>
      <c r="AK182" s="210">
        <f>[6]Prices!$D485</f>
        <v>5.5221904761904765</v>
      </c>
      <c r="AL182" s="210">
        <f>[6]Prices!$D497</f>
        <v>6.2701428571428579</v>
      </c>
      <c r="AM182" s="210">
        <f>[6]Prices!$D509</f>
        <v>7.4010714285714281</v>
      </c>
      <c r="AN182" s="210">
        <f>[6]Prices!$D521</f>
        <v>4.2300000000000004</v>
      </c>
      <c r="AO182" s="210">
        <f>[6]Prices!$D533</f>
        <v>3.7317110000000002</v>
      </c>
      <c r="AP182" s="210">
        <f>[6]Prices!$D545</f>
        <v>3.663125</v>
      </c>
      <c r="AQ182" s="210">
        <f>[6]Prices!$D557</f>
        <v>3.4497620000000002</v>
      </c>
      <c r="AR182" s="210">
        <f>[6]Prices!$D569</f>
        <v>3.4317857142857147</v>
      </c>
      <c r="AS182" s="101">
        <f>[6]Prices!$D581</f>
        <v>3.6160714285714284</v>
      </c>
      <c r="AT182" s="101">
        <f>[6]Prices!$D593</f>
        <v>3.7518750000000001</v>
      </c>
      <c r="AU182" s="101">
        <f>[6]Prices!$D605</f>
        <v>4.1785000000000005</v>
      </c>
      <c r="AV182" s="101">
        <f>[6]Prices!$D617</f>
        <v>5.7089285714285714</v>
      </c>
      <c r="AW182" s="101">
        <f>[6]Prices!$D629</f>
        <v>6.6823809523809521</v>
      </c>
      <c r="AX182" s="101">
        <f>[6]Prices!$D641</f>
        <v>4.8584523809523805</v>
      </c>
      <c r="AY182" s="211">
        <f>[6]Prices!$D653</f>
        <v>4.242375</v>
      </c>
      <c r="AZ182" s="211">
        <f t="shared" si="317"/>
        <v>4.2433062072408472</v>
      </c>
      <c r="BA182" s="211">
        <f t="shared" si="318"/>
        <v>4.44845966190905</v>
      </c>
      <c r="BB182" s="211">
        <f t="shared" si="319"/>
        <v>4.3413117263718082</v>
      </c>
      <c r="BC182" s="211">
        <f t="shared" si="319"/>
        <v>4.7736297855517122</v>
      </c>
      <c r="BD182" s="211">
        <f t="shared" si="319"/>
        <v>5.0962323949420316</v>
      </c>
      <c r="BE182" s="211">
        <f t="shared" si="319"/>
        <v>4.7126773944575868</v>
      </c>
      <c r="BF182" s="211">
        <f t="shared" si="319"/>
        <v>4.5195981901024602</v>
      </c>
      <c r="BG182" s="211">
        <f t="shared" si="319"/>
        <v>4.7167413126825863</v>
      </c>
      <c r="BH182" s="211">
        <f t="shared" si="319"/>
        <v>5.2428454361967383</v>
      </c>
      <c r="BI182" s="211">
        <f t="shared" si="319"/>
        <v>5.4326156441508182</v>
      </c>
      <c r="BJ182" s="211">
        <f t="shared" si="319"/>
        <v>5.3531089061304424</v>
      </c>
      <c r="BK182" s="211">
        <f t="shared" si="319"/>
        <v>5.5936218162332914</v>
      </c>
      <c r="BL182" s="211">
        <f t="shared" si="319"/>
        <v>5.8025997610559052</v>
      </c>
      <c r="BM182" s="211">
        <f t="shared" si="319"/>
        <v>6.38938830713023</v>
      </c>
      <c r="BN182" s="211">
        <f t="shared" si="319"/>
        <v>6.511297591723765</v>
      </c>
      <c r="BO182" s="211">
        <f t="shared" si="319"/>
        <v>6.5133879963947088</v>
      </c>
      <c r="BP182" s="211" t="e">
        <f t="shared" si="319"/>
        <v>#NUM!</v>
      </c>
      <c r="BQ182" s="211" t="e">
        <f t="shared" si="320"/>
        <v>#NUM!</v>
      </c>
      <c r="BR182" s="211" t="e">
        <f t="shared" si="320"/>
        <v>#NUM!</v>
      </c>
      <c r="BS182" s="211"/>
      <c r="BT182" s="211"/>
      <c r="BU182" s="211"/>
    </row>
    <row r="183" spans="1:73">
      <c r="A183" t="s">
        <v>189</v>
      </c>
      <c r="B183" s="210">
        <f>[6]Prices!$D66</f>
        <v>2.6787619047619047</v>
      </c>
      <c r="C183" s="210">
        <f>[6]Prices!$D78</f>
        <v>2.5208095238095236</v>
      </c>
      <c r="D183" s="210">
        <f>[6]Prices!$D90</f>
        <v>2.2508571428571429</v>
      </c>
      <c r="E183" s="210">
        <f>[6]Prices!$D102</f>
        <v>2.33325</v>
      </c>
      <c r="F183" s="210">
        <f>[6]Prices!$D114</f>
        <v>2.8736315789473683</v>
      </c>
      <c r="G183" s="210">
        <f>[6]Prices!$D126</f>
        <v>3.7988095238095241</v>
      </c>
      <c r="H183" s="210">
        <f>[6]Prices!$D138</f>
        <v>2.7219090909090911</v>
      </c>
      <c r="I183" s="210">
        <f>[6]Prices!$D150</f>
        <v>2.4164285714285714</v>
      </c>
      <c r="J183" s="210">
        <f>[6]Prices!$D162</f>
        <v>3.355</v>
      </c>
      <c r="K183" s="210">
        <f>[6]Prices!$D174</f>
        <v>2.6995</v>
      </c>
      <c r="L183" s="210">
        <f>[6]Prices!$D186</f>
        <v>2.4745238095238098</v>
      </c>
      <c r="M183" s="210">
        <f>[6]Prices!$D198</f>
        <v>1.6698181818181819</v>
      </c>
      <c r="N183" s="210">
        <f>[6]Prices!$D210</f>
        <v>1.8964545454545456</v>
      </c>
      <c r="O183" s="210">
        <f>[6]Prices!$D222</f>
        <v>2.7703333333333333</v>
      </c>
      <c r="P183" s="210">
        <f>[6]Prices!$D234</f>
        <v>2.3956499999999998</v>
      </c>
      <c r="Q183" s="210">
        <f>[6]Prices!$D246</f>
        <v>2.3607</v>
      </c>
      <c r="R183" s="210">
        <f>[6]Prices!$D258</f>
        <v>2.5111904761904764</v>
      </c>
      <c r="S183" s="210">
        <f>[6]Prices!$D270</f>
        <v>2.1959545454545455</v>
      </c>
      <c r="T183" s="210">
        <f>[6]Prices!$D282</f>
        <v>2.960809523809524</v>
      </c>
      <c r="U183" s="210">
        <f>[6]Prices!$D294</f>
        <v>2.291809523809524</v>
      </c>
      <c r="V183" s="210">
        <f>[6]Prices!$D306</f>
        <v>3.5034999999999998</v>
      </c>
      <c r="W183" s="210">
        <f>[6]Prices!$D318</f>
        <v>2.6438095238095243</v>
      </c>
      <c r="X183" s="210">
        <f>[6]Prices!$D330</f>
        <v>2.7332727272727273</v>
      </c>
      <c r="Y183" s="210">
        <f>[6]Prices!$D342</f>
        <v>2.2142727272727276</v>
      </c>
      <c r="Z183" s="210">
        <f>[6]Prices!$D354</f>
        <v>2.0166666666666666</v>
      </c>
      <c r="AA183" s="210">
        <f>[6]Prices!$D366</f>
        <v>2.2226499999999998</v>
      </c>
      <c r="AB183" s="210">
        <f>[6]Prices!$D378</f>
        <v>2.1523157894736844</v>
      </c>
      <c r="AC183" s="210">
        <f>[6]Prices!$D390</f>
        <v>2.3896000000000002</v>
      </c>
      <c r="AD183" s="210">
        <f>[6]Prices!$D402</f>
        <v>2.4773636363636364</v>
      </c>
      <c r="AE183" s="210">
        <f>[6]Prices!$D414</f>
        <v>2.0502857142857143</v>
      </c>
      <c r="AF183" s="210">
        <f>[6]Prices!$D426</f>
        <v>2.0826190476190476</v>
      </c>
      <c r="AG183" s="210">
        <f>[6]Prices!$D438</f>
        <v>3.76315</v>
      </c>
      <c r="AH183" s="210">
        <f>[6]Prices!$D450</f>
        <v>4.3239999999999998</v>
      </c>
      <c r="AI183" s="210">
        <f>[6]Prices!$D462</f>
        <v>3.6932727272727273</v>
      </c>
      <c r="AJ183" s="210">
        <f>[6]Prices!$D474</f>
        <v>4.0244999999999997</v>
      </c>
      <c r="AK183" s="210">
        <f>[6]Prices!$D486</f>
        <v>5.9199090909090915</v>
      </c>
      <c r="AL183" s="210">
        <f>[6]Prices!$D498</f>
        <v>6.0591428571428576</v>
      </c>
      <c r="AM183" s="210">
        <f>[6]Prices!$D510</f>
        <v>7.2072500000000002</v>
      </c>
      <c r="AN183" s="210">
        <f>[6]Prices!$D522</f>
        <v>4.3046428571428574</v>
      </c>
      <c r="AO183" s="210">
        <f>[6]Prices!$D534</f>
        <v>4.0144320000000002</v>
      </c>
      <c r="AP183" s="210">
        <f>[6]Prices!$D546</f>
        <v>3.7097730000000002</v>
      </c>
      <c r="AQ183" s="210">
        <f>[6]Prices!$D558</f>
        <v>3.535952</v>
      </c>
      <c r="AR183" s="210">
        <f>[6]Prices!$D570</f>
        <v>3.5105</v>
      </c>
      <c r="AS183" s="101">
        <f>[6]Prices!$D582</f>
        <v>3.8116250000000003</v>
      </c>
      <c r="AT183" s="101">
        <f>[6]Prices!$D594</f>
        <v>3.8323809523809524</v>
      </c>
      <c r="AU183" s="101">
        <f>[6]Prices!$D606</f>
        <v>4.3902631578947373</v>
      </c>
      <c r="AV183" s="101">
        <f>[6]Prices!$D618</f>
        <v>5.921818181818181</v>
      </c>
      <c r="AW183" s="101">
        <f>[6]Prices!$D630</f>
        <v>6.5621428571428559</v>
      </c>
      <c r="AX183" s="101">
        <f>[6]Prices!$D642</f>
        <v>4.7971249999999994</v>
      </c>
      <c r="AY183" s="211">
        <f>[6]Prices!$D654</f>
        <v>4.3899999999999997</v>
      </c>
      <c r="AZ183" s="211">
        <f t="shared" si="317"/>
        <v>4.3462034782950392</v>
      </c>
      <c r="BA183" s="211">
        <f t="shared" si="318"/>
        <v>4.5056274009232204</v>
      </c>
      <c r="BB183" s="211">
        <f t="shared" si="319"/>
        <v>4.4073873699796247</v>
      </c>
      <c r="BC183" s="211">
        <f t="shared" si="319"/>
        <v>4.8259090639465914</v>
      </c>
      <c r="BD183" s="211">
        <f t="shared" si="319"/>
        <v>5.1224943198792285</v>
      </c>
      <c r="BE183" s="211">
        <f t="shared" si="319"/>
        <v>4.7792007118113853</v>
      </c>
      <c r="BF183" s="211">
        <f t="shared" si="319"/>
        <v>4.6069284413397424</v>
      </c>
      <c r="BG183" s="211">
        <f t="shared" si="319"/>
        <v>4.7794889562702743</v>
      </c>
      <c r="BH183" s="211">
        <f t="shared" si="319"/>
        <v>5.3030319050729258</v>
      </c>
      <c r="BI183" s="211">
        <f t="shared" si="319"/>
        <v>5.5017810222801256</v>
      </c>
      <c r="BJ183" s="211">
        <f t="shared" si="319"/>
        <v>5.4194398819875191</v>
      </c>
      <c r="BK183" s="211">
        <f t="shared" si="319"/>
        <v>5.6634150588254251</v>
      </c>
      <c r="BL183" s="211">
        <f t="shared" si="319"/>
        <v>5.8841213730220989</v>
      </c>
      <c r="BM183" s="211">
        <f t="shared" si="319"/>
        <v>6.4768297241515969</v>
      </c>
      <c r="BN183" s="211">
        <f t="shared" si="319"/>
        <v>6.592438397119003</v>
      </c>
      <c r="BO183" s="211">
        <f t="shared" si="319"/>
        <v>6.5957999447821729</v>
      </c>
      <c r="BP183" s="211" t="e">
        <f t="shared" si="319"/>
        <v>#NUM!</v>
      </c>
      <c r="BQ183" s="211" t="e">
        <f t="shared" si="320"/>
        <v>#NUM!</v>
      </c>
      <c r="BR183" s="211" t="e">
        <f t="shared" si="320"/>
        <v>#NUM!</v>
      </c>
      <c r="BS183" s="211"/>
      <c r="BT183" s="211"/>
      <c r="BU183" s="211"/>
    </row>
    <row r="184" spans="1:73">
      <c r="A184" t="s">
        <v>191</v>
      </c>
      <c r="B184" s="210">
        <f>[6]Prices!$D67</f>
        <v>2.674809523809524</v>
      </c>
      <c r="C184" s="210">
        <f>[6]Prices!$D79</f>
        <v>2.5940952380952385</v>
      </c>
      <c r="D184" s="210">
        <f>[6]Prices!$D91</f>
        <v>2.2419047619047623</v>
      </c>
      <c r="E184" s="210">
        <f>[6]Prices!$D103</f>
        <v>2.3178636363636365</v>
      </c>
      <c r="F184" s="210">
        <f>[6]Prices!$D115</f>
        <v>2.7427000000000001</v>
      </c>
      <c r="G184" s="210">
        <f>[6]Prices!$D127</f>
        <v>3.7154761904761906</v>
      </c>
      <c r="H184" s="210">
        <f>[6]Prices!$D139</f>
        <v>2.7269999999999999</v>
      </c>
      <c r="I184" s="210">
        <f>[6]Prices!$D151</f>
        <v>2.5492380952380955</v>
      </c>
      <c r="J184" s="210">
        <f>[6]Prices!$D163</f>
        <v>3.302</v>
      </c>
      <c r="K184" s="210">
        <f>[6]Prices!$D175</f>
        <v>2.7080000000000002</v>
      </c>
      <c r="L184" s="210">
        <f>[6]Prices!$D187</f>
        <v>2.4658636363636366</v>
      </c>
      <c r="M184" s="210">
        <f>[6]Prices!$D199</f>
        <v>1.574857142857143</v>
      </c>
      <c r="N184" s="210">
        <f>[6]Prices!$D211</f>
        <v>1.9634499999999999</v>
      </c>
      <c r="O184" s="210">
        <f>[6]Prices!$D223</f>
        <v>2.7776190476190479</v>
      </c>
      <c r="P184" s="210">
        <f>[6]Prices!$D235</f>
        <v>2.3980454545454548</v>
      </c>
      <c r="Q184" s="210">
        <f>[6]Prices!$D247</f>
        <v>2.3749090909090906</v>
      </c>
      <c r="R184" s="210">
        <f>[6]Prices!$D259</f>
        <v>2.5800454545454548</v>
      </c>
      <c r="S184" s="210">
        <f>[6]Prices!$D271</f>
        <v>2.17645</v>
      </c>
      <c r="T184" s="210">
        <f>[6]Prices!$D283</f>
        <v>3.0210952380952381</v>
      </c>
      <c r="U184" s="210">
        <f>[6]Prices!$D295</f>
        <v>2.3243809523809524</v>
      </c>
      <c r="V184" s="210">
        <f>[6]Prices!$D307</f>
        <v>3.6224545454545454</v>
      </c>
      <c r="W184" s="210">
        <f>[6]Prices!$D319</f>
        <v>2.6800454545454544</v>
      </c>
      <c r="X184" s="210">
        <f>[6]Prices!$D331</f>
        <v>2.7079</v>
      </c>
      <c r="Y184" s="210">
        <f>[6]Prices!$D343</f>
        <v>2.1674736842105267</v>
      </c>
      <c r="Z184" s="210">
        <f>[6]Prices!$D355</f>
        <v>2.1596500000000001</v>
      </c>
      <c r="AA184" s="210">
        <f>[6]Prices!$D367</f>
        <v>2.1897142857142859</v>
      </c>
      <c r="AB184" s="210">
        <f>[6]Prices!$D379</f>
        <v>2.1000476190476189</v>
      </c>
      <c r="AC184" s="210">
        <f>[6]Prices!$D391</f>
        <v>2.3580000000000001</v>
      </c>
      <c r="AD184" s="210">
        <f>[6]Prices!$D403</f>
        <v>2.6669999999999998</v>
      </c>
      <c r="AE184" s="210">
        <f>[6]Prices!$D415</f>
        <v>2.00095</v>
      </c>
      <c r="AF184" s="210">
        <f>[6]Prices!$D427</f>
        <v>2.1335999999999999</v>
      </c>
      <c r="AG184" s="210">
        <f>[6]Prices!$D439</f>
        <v>3.90855</v>
      </c>
      <c r="AH184" s="210">
        <f>[6]Prices!$D451</f>
        <v>4.885476190476191</v>
      </c>
      <c r="AI184" s="210">
        <f>[6]Prices!$D463</f>
        <v>3.9094000000000002</v>
      </c>
      <c r="AJ184" s="210">
        <f>[6]Prices!$D475</f>
        <v>3.8584736842105265</v>
      </c>
      <c r="AK184" s="210">
        <f>[6]Prices!$D487</f>
        <v>6.3521999999999998</v>
      </c>
      <c r="AL184" s="210">
        <f>[6]Prices!$D499</f>
        <v>6.3086250000000001</v>
      </c>
      <c r="AM184" s="210">
        <f>[6]Prices!$D511</f>
        <v>7.1465476190476185</v>
      </c>
      <c r="AN184" s="210">
        <f>[6]Prices!$D523</f>
        <v>4.2722619047619057</v>
      </c>
      <c r="AO184" s="210">
        <f>[6]Prices!$D535</f>
        <v>3.8810000000000002</v>
      </c>
      <c r="AP184" s="210">
        <f>[6]Prices!$D547</f>
        <v>3.6184210000000001</v>
      </c>
      <c r="AQ184" s="210">
        <f>[6]Prices!$D559</f>
        <v>3.618125</v>
      </c>
      <c r="AR184" s="210">
        <f>[6]Prices!$D571</f>
        <v>3.5272619047619047</v>
      </c>
      <c r="AS184" s="101">
        <f>[6]Prices!$D583</f>
        <v>3.7869047619047622</v>
      </c>
      <c r="AT184" s="101">
        <f>[6]Prices!$D595</f>
        <v>3.8573809523809524</v>
      </c>
      <c r="AU184" s="101">
        <f>[6]Prices!$D607</f>
        <v>5.1539473684210533</v>
      </c>
      <c r="AV184" s="101">
        <f>[6]Prices!$D619</f>
        <v>6.09375</v>
      </c>
      <c r="AW184" s="101">
        <f>[6]Prices!$D631</f>
        <v>6.703875</v>
      </c>
      <c r="AX184" s="211">
        <f>[6]Prices!$D643</f>
        <v>4.5184523809523807</v>
      </c>
      <c r="AY184" s="211">
        <f>[6]Prices!$D655</f>
        <v>4.753333333333333</v>
      </c>
      <c r="AZ184" s="211">
        <f t="shared" si="317"/>
        <v>4.5372282889868174</v>
      </c>
      <c r="BA184" s="211">
        <f t="shared" si="318"/>
        <v>4.6511423948938271</v>
      </c>
      <c r="BB184" s="211">
        <f t="shared" si="319"/>
        <v>4.6039014970349372</v>
      </c>
      <c r="BC184" s="211">
        <f t="shared" si="319"/>
        <v>4.935226640034319</v>
      </c>
      <c r="BD184" s="211">
        <f t="shared" si="319"/>
        <v>5.2397093838678046</v>
      </c>
      <c r="BE184" s="211">
        <f t="shared" si="319"/>
        <v>4.910722458721378</v>
      </c>
      <c r="BF184" s="211">
        <f t="shared" si="319"/>
        <v>4.8130767835351396</v>
      </c>
      <c r="BG184" s="211">
        <f t="shared" si="319"/>
        <v>4.9359218595909065</v>
      </c>
      <c r="BH184" s="211">
        <f t="shared" si="319"/>
        <v>5.4600736982748268</v>
      </c>
      <c r="BI184" s="211">
        <f t="shared" si="319"/>
        <v>5.6780640515960075</v>
      </c>
      <c r="BJ184" s="211">
        <f t="shared" si="319"/>
        <v>5.5813971684674222</v>
      </c>
      <c r="BK184" s="211">
        <f t="shared" si="319"/>
        <v>5.8403706605552852</v>
      </c>
      <c r="BL184" s="211">
        <f t="shared" si="319"/>
        <v>6.0790994125831128</v>
      </c>
      <c r="BM184" s="211">
        <f t="shared" si="319"/>
        <v>6.6937797230730185</v>
      </c>
      <c r="BN184" s="211">
        <f t="shared" si="319"/>
        <v>6.7972956307034043</v>
      </c>
      <c r="BO184" s="211">
        <f t="shared" si="319"/>
        <v>6.8017636854757058</v>
      </c>
      <c r="BP184" s="211" t="e">
        <f t="shared" si="319"/>
        <v>#NUM!</v>
      </c>
      <c r="BQ184" s="211" t="e">
        <f t="shared" si="320"/>
        <v>#NUM!</v>
      </c>
      <c r="BR184" s="211" t="e">
        <f t="shared" si="320"/>
        <v>#NUM!</v>
      </c>
      <c r="BS184" s="211"/>
      <c r="BT184" s="211"/>
      <c r="BU184" s="211"/>
    </row>
    <row r="185" spans="1:73">
      <c r="A185" t="s">
        <v>193</v>
      </c>
      <c r="B185" s="210">
        <f>[6]Prices!$D68</f>
        <v>2.6859473684210529</v>
      </c>
      <c r="C185" s="210">
        <f>[6]Prices!$D80</f>
        <v>2.5568421052631578</v>
      </c>
      <c r="D185" s="210">
        <f>[6]Prices!$D92</f>
        <v>2.2624210526315793</v>
      </c>
      <c r="E185" s="210">
        <f>[6]Prices!$D104</f>
        <v>2.3644736842105263</v>
      </c>
      <c r="F185" s="210">
        <f>[6]Prices!$D116</f>
        <v>2.7175500000000001</v>
      </c>
      <c r="G185" s="210">
        <f>[6]Prices!$D128</f>
        <v>3.6108421052631581</v>
      </c>
      <c r="H185" s="210">
        <f>[6]Prices!$D140</f>
        <v>2.6791052631578949</v>
      </c>
      <c r="I185" s="210">
        <f>[6]Prices!$D152</f>
        <v>2.7317894736842105</v>
      </c>
      <c r="J185" s="210">
        <f>[6]Prices!$D164</f>
        <v>3.2475000000000001</v>
      </c>
      <c r="K185" s="210">
        <f>[6]Prices!$D176</f>
        <v>2.6848421052631579</v>
      </c>
      <c r="L185" s="210">
        <f>[6]Prices!$D188</f>
        <v>2.3888421052631581</v>
      </c>
      <c r="M185" s="210">
        <f>[6]Prices!$D200</f>
        <v>1.4962105263157897</v>
      </c>
      <c r="N185" s="210">
        <f>[6]Prices!$D212</f>
        <v>2.0045500000000001</v>
      </c>
      <c r="O185" s="210">
        <f>[6]Prices!$D224</f>
        <v>2.6955789473684213</v>
      </c>
      <c r="P185" s="210">
        <f>[6]Prices!$D236</f>
        <v>2.4157368421052632</v>
      </c>
      <c r="Q185" s="210">
        <f>[6]Prices!$D248</f>
        <v>2.4032105263157897</v>
      </c>
      <c r="R185" s="210">
        <f>[6]Prices!$D260</f>
        <v>2.6446842105263157</v>
      </c>
      <c r="S185" s="210">
        <f>[6]Prices!$D272</f>
        <v>2.1228947368421056</v>
      </c>
      <c r="T185" s="210">
        <f>[6]Prices!$D284</f>
        <v>2.9100526315789472</v>
      </c>
      <c r="U185" s="210">
        <f>[6]Prices!$D296</f>
        <v>2.3337368421052633</v>
      </c>
      <c r="V185" s="210">
        <f>[6]Prices!$D308</f>
        <v>3.74335</v>
      </c>
      <c r="W185" s="210">
        <f>[6]Prices!$D320</f>
        <v>2.806</v>
      </c>
      <c r="X185" s="210">
        <f>[6]Prices!$D332</f>
        <v>2.6876315789473688</v>
      </c>
      <c r="Y185" s="210">
        <f>[6]Prices!$D344</f>
        <v>2.1457368421052632</v>
      </c>
      <c r="Z185" s="210">
        <f>[6]Prices!$D356</f>
        <v>2.1963499999999998</v>
      </c>
      <c r="AA185" s="210">
        <f>[6]Prices!$D368</f>
        <v>2.1127894736842108</v>
      </c>
      <c r="AB185" s="210">
        <f>[6]Prices!$D380</f>
        <v>2.0455789473684209</v>
      </c>
      <c r="AC185" s="210">
        <f>[6]Prices!$D392</f>
        <v>2.362526315789474</v>
      </c>
      <c r="AD185" s="210">
        <f>[6]Prices!$D404</f>
        <v>2.8292631578947369</v>
      </c>
      <c r="AE185" s="210">
        <f>[6]Prices!$D416</f>
        <v>2.0032105263157898</v>
      </c>
      <c r="AF185" s="210">
        <f>[6]Prices!$D428</f>
        <v>2.229421052631579</v>
      </c>
      <c r="AG185" s="210">
        <f>[6]Prices!$D440</f>
        <v>4.1120000000000001</v>
      </c>
      <c r="AH185" s="210">
        <f>[6]Prices!$D452</f>
        <v>5.1605999999999996</v>
      </c>
      <c r="AI185" s="210">
        <f>[6]Prices!$D464</f>
        <v>3.6184210526315788</v>
      </c>
      <c r="AJ185" s="210">
        <f>[6]Prices!$D476</f>
        <v>3.6275789473684212</v>
      </c>
      <c r="AK185" s="210">
        <f>[6]Prices!$D488</f>
        <v>6.9042631578947375</v>
      </c>
      <c r="AL185" s="210">
        <f>[6]Prices!$D500</f>
        <v>6.4038749999999993</v>
      </c>
      <c r="AM185" s="210">
        <f>[6]Prices!$D512</f>
        <v>7.0701315789473691</v>
      </c>
      <c r="AN185" s="210">
        <f>[6]Prices!$D524</f>
        <v>4.4728947368421057</v>
      </c>
      <c r="AO185" s="210">
        <f>[6]Prices!$D536</f>
        <v>3.8368419999999999</v>
      </c>
      <c r="AP185" s="210">
        <f>[6]Prices!$D548</f>
        <v>3.6327499999999997</v>
      </c>
      <c r="AQ185" s="210">
        <f>[6]Prices!$D560</f>
        <v>3.6921050000000002</v>
      </c>
      <c r="AR185" s="210">
        <f>[6]Prices!$D572</f>
        <v>3.6062500000000002</v>
      </c>
      <c r="AS185" s="101">
        <f>[6]Prices!$D584</f>
        <v>3.7444444444444445</v>
      </c>
      <c r="AT185" s="101">
        <f>[6]Prices!$D596</f>
        <v>3.7814473684210528</v>
      </c>
      <c r="AU185" s="101">
        <f>[6]Prices!$D608</f>
        <v>5.4997368421052633</v>
      </c>
      <c r="AV185" s="101">
        <f>[6]Prices!$D620</f>
        <v>6.5036842105263153</v>
      </c>
      <c r="AW185" s="101">
        <f>[6]Prices!$D632</f>
        <v>6.710921052631579</v>
      </c>
      <c r="AX185" s="211">
        <f>[6]Prices!$D644</f>
        <v>4.2337499999999997</v>
      </c>
      <c r="AY185" s="211">
        <f>[6]Prices!$D656</f>
        <v>4.8748684210526321</v>
      </c>
      <c r="AZ185" s="211">
        <f t="shared" si="317"/>
        <v>4.6514530303402246</v>
      </c>
      <c r="BA185" s="211">
        <f t="shared" si="318"/>
        <v>4.7221855298015987</v>
      </c>
      <c r="BB185" s="211">
        <f t="shared" si="319"/>
        <v>4.7053037773623947</v>
      </c>
      <c r="BC185" s="211">
        <f t="shared" si="319"/>
        <v>5.0034934179995521</v>
      </c>
      <c r="BD185" s="211">
        <f t="shared" si="319"/>
        <v>5.2457783597786092</v>
      </c>
      <c r="BE185" s="211">
        <f t="shared" si="319"/>
        <v>4.9370182774169571</v>
      </c>
      <c r="BF185" s="211">
        <f t="shared" si="319"/>
        <v>4.9107435277688491</v>
      </c>
      <c r="BG185" s="211">
        <f t="shared" si="319"/>
        <v>5.0102691490071996</v>
      </c>
      <c r="BH185" s="211">
        <f t="shared" si="319"/>
        <v>5.5213299617870542</v>
      </c>
      <c r="BI185" s="211">
        <f t="shared" si="319"/>
        <v>5.7475145031236456</v>
      </c>
      <c r="BJ185" s="211">
        <f t="shared" si="319"/>
        <v>5.6426721603811485</v>
      </c>
      <c r="BK185" s="211">
        <f t="shared" si="319"/>
        <v>5.9015472271444196</v>
      </c>
      <c r="BL185" s="211">
        <f t="shared" si="319"/>
        <v>6.1566300492541401</v>
      </c>
      <c r="BM185" s="211">
        <f t="shared" si="319"/>
        <v>6.7858326999438123</v>
      </c>
      <c r="BN185" s="211">
        <f t="shared" si="319"/>
        <v>6.8782589018438314</v>
      </c>
      <c r="BO185" s="211">
        <f t="shared" si="319"/>
        <v>6.8803023016514722</v>
      </c>
      <c r="BP185" s="211" t="e">
        <f t="shared" si="319"/>
        <v>#NUM!</v>
      </c>
      <c r="BQ185" s="211" t="e">
        <f t="shared" si="320"/>
        <v>#NUM!</v>
      </c>
      <c r="BR185" s="211" t="e">
        <f t="shared" si="320"/>
        <v>#NUM!</v>
      </c>
      <c r="BS185" s="211"/>
      <c r="BT185" s="211"/>
      <c r="BU185" s="211"/>
    </row>
    <row r="186" spans="1:73">
      <c r="A186" t="s">
        <v>194</v>
      </c>
      <c r="B186" s="210">
        <f>[6]Prices!$D69</f>
        <v>2.7155652173913043</v>
      </c>
      <c r="C186" s="210">
        <f>[6]Prices!$D81</f>
        <v>2.5901739130434782</v>
      </c>
      <c r="D186" s="210">
        <f>[6]Prices!$D93</f>
        <v>2.4389090909090911</v>
      </c>
      <c r="E186" s="210">
        <f>[6]Prices!$D105</f>
        <v>2.4697727272727277</v>
      </c>
      <c r="F186" s="210">
        <f>[6]Prices!$D117</f>
        <v>2.6971904761904764</v>
      </c>
      <c r="G186" s="210">
        <f>[6]Prices!$D129</f>
        <v>3.6022272727272728</v>
      </c>
      <c r="H186" s="210">
        <f>[6]Prices!$D141</f>
        <v>2.7074347826086957</v>
      </c>
      <c r="I186" s="210">
        <f>[6]Prices!$D153</f>
        <v>2.9572608695652178</v>
      </c>
      <c r="J186" s="210">
        <f>[6]Prices!$D165</f>
        <v>3.4670454545454548</v>
      </c>
      <c r="K186" s="210">
        <f>[6]Prices!$D177</f>
        <v>2.7528095238095243</v>
      </c>
      <c r="L186" s="210">
        <f>[6]Prices!$D189</f>
        <v>2.3148499999999999</v>
      </c>
      <c r="M186" s="210">
        <f>[6]Prices!$D201</f>
        <v>1.5951818181818183</v>
      </c>
      <c r="N186" s="210">
        <f>[6]Prices!$D213</f>
        <v>2.0699130434782611</v>
      </c>
      <c r="O186" s="210">
        <f>[6]Prices!$D225</f>
        <v>2.7873181818181822</v>
      </c>
      <c r="P186" s="210">
        <f>[6]Prices!$D237</f>
        <v>2.551409090909091</v>
      </c>
      <c r="Q186" s="210">
        <f>[6]Prices!$D249</f>
        <v>2.5394000000000001</v>
      </c>
      <c r="R186" s="210">
        <f>[6]Prices!$D261</f>
        <v>2.7224090909090912</v>
      </c>
      <c r="S186" s="210">
        <f>[6]Prices!$D273</f>
        <v>2.2425217391304351</v>
      </c>
      <c r="T186" s="210">
        <f>[6]Prices!$D285</f>
        <v>2.8509565217391306</v>
      </c>
      <c r="U186" s="210">
        <f>[6]Prices!$D297</f>
        <v>2.4620000000000002</v>
      </c>
      <c r="V186" s="210">
        <f>[6]Prices!$D309</f>
        <v>3.8947619047619049</v>
      </c>
      <c r="W186" s="210">
        <f>[6]Prices!$D321</f>
        <v>3.03145</v>
      </c>
      <c r="X186" s="210">
        <f>[6]Prices!$D333</f>
        <v>2.7138636363636364</v>
      </c>
      <c r="Y186" s="210">
        <f>[6]Prices!$D345</f>
        <v>2.2390869565217395</v>
      </c>
      <c r="Z186" s="210">
        <f>[6]Prices!$D357</f>
        <v>2.3066086956521739</v>
      </c>
      <c r="AA186" s="210">
        <f>[6]Prices!$D369</f>
        <v>2.1424090909090912</v>
      </c>
      <c r="AB186" s="210">
        <f>[6]Prices!$D381</f>
        <v>2.0679500000000002</v>
      </c>
      <c r="AC186" s="210">
        <f>[6]Prices!$D393</f>
        <v>2.3325238095238094</v>
      </c>
      <c r="AD186" s="210">
        <f>[6]Prices!$D405</f>
        <v>3.0524782608695653</v>
      </c>
      <c r="AE186" s="210">
        <f>[6]Prices!$D417</f>
        <v>2.173</v>
      </c>
      <c r="AF186" s="210">
        <f>[6]Prices!$D429</f>
        <v>2.2785217391304347</v>
      </c>
      <c r="AG186" s="210">
        <f>[6]Prices!$D441</f>
        <v>4.0661818181818186</v>
      </c>
      <c r="AH186" s="210">
        <f>[6]Prices!$D453</f>
        <v>5.5312000000000001</v>
      </c>
      <c r="AI186" s="210">
        <f>[6]Prices!$D465</f>
        <v>3.8045909090909094</v>
      </c>
      <c r="AJ186" s="210">
        <f>[6]Prices!$D477</f>
        <v>3.6816521739130437</v>
      </c>
      <c r="AK186" s="210">
        <f>[6]Prices!$D489</f>
        <v>6.8636521739130441</v>
      </c>
      <c r="AL186" s="210">
        <f>[6]Prices!$D501</f>
        <v>6.4764772727272719</v>
      </c>
      <c r="AM186" s="210">
        <f>[6]Prices!$D513</f>
        <v>7.1537499999999996</v>
      </c>
      <c r="AN186" s="210">
        <f>[6]Prices!$D525</f>
        <v>4.8548809523809524</v>
      </c>
      <c r="AO186" s="210">
        <f>[6]Prices!$D537</f>
        <v>3.8620450000000002</v>
      </c>
      <c r="AP186" s="210">
        <f>[6]Prices!$D549</f>
        <v>3.6429550000000002</v>
      </c>
      <c r="AQ186" s="210">
        <f>[6]Prices!$D561</f>
        <v>3.6568480000000001</v>
      </c>
      <c r="AR186" s="210">
        <f>[6]Prices!$D573</f>
        <v>3.8314285714285718</v>
      </c>
      <c r="AS186" s="101">
        <f>[6]Prices!$D585</f>
        <v>3.7110714285714281</v>
      </c>
      <c r="AT186" s="101">
        <f>[6]Prices!$D597</f>
        <v>3.5886363636363638</v>
      </c>
      <c r="AU186" s="101">
        <f>[6]Prices!$D609</f>
        <v>5.4754999999999994</v>
      </c>
      <c r="AV186" s="101">
        <f>[6]Prices!$D621</f>
        <v>7.4656521739130435</v>
      </c>
      <c r="AW186" s="101">
        <f>[6]Prices!$D633</f>
        <v>6.3433695652173911</v>
      </c>
      <c r="AX186" s="211">
        <f>[6]Prices!$D645</f>
        <v>4.3581250000000002</v>
      </c>
      <c r="AY186" s="211">
        <f>[6]Prices!$D657</f>
        <v>4.5458333333333334</v>
      </c>
      <c r="AZ186" s="211">
        <f t="shared" si="317"/>
        <v>4.7124311238465459</v>
      </c>
      <c r="BA186" s="211">
        <f t="shared" si="318"/>
        <v>4.8108262827504698</v>
      </c>
      <c r="BB186" s="211">
        <f t="shared" si="319"/>
        <v>4.7671189281822777</v>
      </c>
      <c r="BC186" s="211">
        <f t="shared" si="319"/>
        <v>5.0870994992369551</v>
      </c>
      <c r="BD186" s="211">
        <f t="shared" si="319"/>
        <v>5.1577851820967799</v>
      </c>
      <c r="BE186" s="211">
        <f t="shared" si="319"/>
        <v>4.9384605556986028</v>
      </c>
      <c r="BF186" s="211">
        <f t="shared" si="319"/>
        <v>4.903775265805459</v>
      </c>
      <c r="BG186" s="211">
        <f t="shared" si="319"/>
        <v>5.0529093812377148</v>
      </c>
      <c r="BH186" s="211">
        <f t="shared" si="319"/>
        <v>5.5544194505917499</v>
      </c>
      <c r="BI186" s="211">
        <f t="shared" si="319"/>
        <v>5.7595419140777224</v>
      </c>
      <c r="BJ186" s="211">
        <f t="shared" si="319"/>
        <v>5.6500273347716101</v>
      </c>
      <c r="BK186" s="211">
        <f t="shared" si="319"/>
        <v>5.897450265129403</v>
      </c>
      <c r="BL186" s="211">
        <f t="shared" si="319"/>
        <v>6.1760072901424508</v>
      </c>
      <c r="BM186" s="211">
        <f t="shared" si="319"/>
        <v>6.8081239544197638</v>
      </c>
      <c r="BN186" s="211">
        <f t="shared" si="319"/>
        <v>6.9007589776812086</v>
      </c>
      <c r="BO186" s="211">
        <f t="shared" si="319"/>
        <v>6.8963934854943219</v>
      </c>
      <c r="BP186" s="211" t="e">
        <f t="shared" si="319"/>
        <v>#NUM!</v>
      </c>
      <c r="BQ186" s="211" t="e">
        <f t="shared" si="320"/>
        <v>#NUM!</v>
      </c>
      <c r="BR186" s="211" t="e">
        <f t="shared" si="320"/>
        <v>#NUM!</v>
      </c>
      <c r="BS186" s="211"/>
      <c r="BT186" s="211"/>
      <c r="BU186" s="211"/>
    </row>
    <row r="187" spans="1:73">
      <c r="A187" t="s">
        <v>195</v>
      </c>
      <c r="B187" s="210">
        <f>[6]Prices!$D70</f>
        <v>2.6705714285714288</v>
      </c>
      <c r="C187" s="210">
        <f>[6]Prices!$D82</f>
        <v>2.5266500000000001</v>
      </c>
      <c r="D187" s="210">
        <f>[6]Prices!$D94</f>
        <v>2.56575</v>
      </c>
      <c r="E187" s="210">
        <f>[6]Prices!$D106</f>
        <v>2.5405000000000002</v>
      </c>
      <c r="F187" s="210">
        <f>[6]Prices!$D118</f>
        <v>2.6793809523809524</v>
      </c>
      <c r="G187" s="210">
        <f>[6]Prices!$D130</f>
        <v>3.6452857142857145</v>
      </c>
      <c r="H187" s="210">
        <f>[6]Prices!$D142</f>
        <v>2.782142857142857</v>
      </c>
      <c r="I187" s="210">
        <f>[6]Prices!$D154</f>
        <v>3.1252</v>
      </c>
      <c r="J187" s="210">
        <f>[6]Prices!$D166</f>
        <v>3.5398000000000001</v>
      </c>
      <c r="K187" s="210">
        <f>[6]Prices!$D178</f>
        <v>2.8314285714285714</v>
      </c>
      <c r="L187" s="210">
        <f>[6]Prices!$D190</f>
        <v>2.3059090909090907</v>
      </c>
      <c r="M187" s="210">
        <f>[6]Prices!$D202</f>
        <v>1.6850476190476189</v>
      </c>
      <c r="N187" s="210">
        <f>[6]Prices!$D214</f>
        <v>2.0435500000000002</v>
      </c>
      <c r="O187" s="210">
        <f>[6]Prices!$D226</f>
        <v>2.6826500000000002</v>
      </c>
      <c r="P187" s="210">
        <f>[6]Prices!$D238</f>
        <v>2.7345999999999999</v>
      </c>
      <c r="Q187" s="210">
        <f>[6]Prices!$D250</f>
        <v>2.5552272727272727</v>
      </c>
      <c r="R187" s="210">
        <f>[6]Prices!$D262</f>
        <v>2.5322105263157892</v>
      </c>
      <c r="S187" s="210">
        <f>[6]Prices!$D274</f>
        <v>2.2867619047619048</v>
      </c>
      <c r="T187" s="210">
        <f>[6]Prices!$D286</f>
        <v>2.6670526315789473</v>
      </c>
      <c r="U187" s="210">
        <f>[6]Prices!$D298</f>
        <v>2.4863157894736845</v>
      </c>
      <c r="V187" s="210">
        <f>[6]Prices!$D310</f>
        <v>4.5415714285714293</v>
      </c>
      <c r="W187" s="210">
        <f>[6]Prices!$D322</f>
        <v>2.9927272727272727</v>
      </c>
      <c r="X187" s="210">
        <f>[6]Prices!$D334</f>
        <v>2.4882857142857144</v>
      </c>
      <c r="Y187" s="210">
        <f>[6]Prices!$D346</f>
        <v>2.1792380952380954</v>
      </c>
      <c r="Z187" s="210">
        <f>[6]Prices!$D358</f>
        <v>2.2745263157894735</v>
      </c>
      <c r="AA187" s="210">
        <f>[6]Prices!$D370</f>
        <v>2.0557500000000002</v>
      </c>
      <c r="AB187" s="210">
        <f>[6]Prices!$D382</f>
        <v>1.9874090909090909</v>
      </c>
      <c r="AC187" s="210">
        <f>[6]Prices!$D394</f>
        <v>2.3848095238095239</v>
      </c>
      <c r="AD187" s="210">
        <f>[6]Prices!$D406</f>
        <v>3.1553809523809524</v>
      </c>
      <c r="AE187" s="210">
        <f>[6]Prices!$D418</f>
        <v>2.0784761904761906</v>
      </c>
      <c r="AF187" s="210">
        <f>[6]Prices!$D430</f>
        <v>2.3679473684210528</v>
      </c>
      <c r="AG187" s="210">
        <f>[6]Prices!$D442</f>
        <v>3.6152000000000002</v>
      </c>
      <c r="AH187" s="210">
        <f>[6]Prices!$D454</f>
        <v>5.9333636363636364</v>
      </c>
      <c r="AI187" s="210">
        <f>[6]Prices!$D466</f>
        <v>3.872095238095238</v>
      </c>
      <c r="AJ187" s="210">
        <f>[6]Prices!$D478</f>
        <v>3.54</v>
      </c>
      <c r="AK187" s="210">
        <f>[6]Prices!$D490</f>
        <v>7.5308000000000002</v>
      </c>
      <c r="AL187" s="210">
        <f>[6]Prices!$D502</f>
        <v>6.3395000000000001</v>
      </c>
      <c r="AM187" s="210">
        <f>[6]Prices!$D514</f>
        <v>6.4850000000000021</v>
      </c>
      <c r="AN187" s="210">
        <f>[6]Prices!$D526</f>
        <v>5.0220238095238097</v>
      </c>
      <c r="AO187" s="210">
        <f>[6]Prices!$D538</f>
        <v>3.7396429999999996</v>
      </c>
      <c r="AP187" s="210">
        <f>[6]Prices!$D550</f>
        <v>3.7267860000000002</v>
      </c>
      <c r="AQ187" s="210">
        <f>[6]Prices!$D562</f>
        <v>3.6301319999999997</v>
      </c>
      <c r="AR187" s="210">
        <f>[6]Prices!$D574</f>
        <v>3.851375</v>
      </c>
      <c r="AS187" s="101">
        <f>[6]Prices!$D586</f>
        <v>3.5770238095238098</v>
      </c>
      <c r="AT187" s="101">
        <f>[6]Prices!$D598</f>
        <v>3.2398809523809522</v>
      </c>
      <c r="AU187" s="101">
        <f>[6]Prices!$D610</f>
        <v>6.1607142857142856</v>
      </c>
      <c r="AV187" s="101">
        <f>[6]Prices!$D622</f>
        <v>7.8606249999999998</v>
      </c>
      <c r="AW187" s="101">
        <f>[6]Prices!$D634</f>
        <v>6.548815789473684</v>
      </c>
      <c r="AX187" s="211">
        <f>[6]Prices!$D646</f>
        <v>4.3462500000000004</v>
      </c>
      <c r="AY187" s="211">
        <f>[6]Prices!$D658</f>
        <v>4.7288749999999995</v>
      </c>
      <c r="AZ187" s="211">
        <f t="shared" si="317"/>
        <v>4.8547441638218034</v>
      </c>
      <c r="BA187" s="211">
        <f t="shared" si="318"/>
        <v>4.974242320307912</v>
      </c>
      <c r="BB187" s="211">
        <f t="shared" si="319"/>
        <v>5.0134869072187422</v>
      </c>
      <c r="BC187" s="211">
        <f t="shared" si="319"/>
        <v>5.2566172459622269</v>
      </c>
      <c r="BD187" s="211">
        <f t="shared" si="319"/>
        <v>5.2998639117944579</v>
      </c>
      <c r="BE187" s="211">
        <f t="shared" si="319"/>
        <v>5.0924554609061383</v>
      </c>
      <c r="BF187" s="211">
        <f t="shared" si="319"/>
        <v>5.0892108169833321</v>
      </c>
      <c r="BG187" s="211">
        <f t="shared" si="319"/>
        <v>5.2307825716840721</v>
      </c>
      <c r="BH187" s="211">
        <f t="shared" si="319"/>
        <v>5.7507824854135725</v>
      </c>
      <c r="BI187" s="211">
        <f t="shared" si="319"/>
        <v>5.9674977287223463</v>
      </c>
      <c r="BJ187" s="211">
        <f t="shared" si="319"/>
        <v>5.8363162284515351</v>
      </c>
      <c r="BK187" s="211">
        <f t="shared" si="319"/>
        <v>6.0945310265315129</v>
      </c>
      <c r="BL187" s="211">
        <f t="shared" si="319"/>
        <v>6.3931817001612385</v>
      </c>
      <c r="BM187" s="211">
        <f t="shared" si="319"/>
        <v>7.0493653820354956</v>
      </c>
      <c r="BN187" s="211">
        <f t="shared" si="319"/>
        <v>7.13945731491971</v>
      </c>
      <c r="BO187" s="211">
        <f t="shared" si="319"/>
        <v>7.1350484277040485</v>
      </c>
      <c r="BP187" s="211" t="e">
        <f t="shared" si="319"/>
        <v>#NUM!</v>
      </c>
      <c r="BQ187" s="211" t="e">
        <f t="shared" si="320"/>
        <v>#NUM!</v>
      </c>
      <c r="BR187" s="211" t="e">
        <f t="shared" si="320"/>
        <v>#NUM!</v>
      </c>
      <c r="BS187" s="211"/>
      <c r="BT187" s="211"/>
      <c r="BU187" s="211"/>
    </row>
    <row r="188" spans="1:73">
      <c r="A188" t="s">
        <v>62</v>
      </c>
      <c r="B188" s="210">
        <f>[6]Prices!$D71</f>
        <v>2.8351999999999999</v>
      </c>
      <c r="C188" s="210">
        <f>[6]Prices!$D83</f>
        <v>2.4406500000000002</v>
      </c>
      <c r="D188" s="210">
        <f>[6]Prices!$D95</f>
        <v>2.5599090909090911</v>
      </c>
      <c r="E188" s="210">
        <f>[6]Prices!$D107</f>
        <v>2.672409090909091</v>
      </c>
      <c r="F188" s="210">
        <f>[6]Prices!$D119</f>
        <v>2.7986190476190473</v>
      </c>
      <c r="G188" s="210">
        <f>[6]Prices!$D131</f>
        <v>3.5522499999999999</v>
      </c>
      <c r="H188" s="210">
        <f>[6]Prices!$D143</f>
        <v>2.7919</v>
      </c>
      <c r="I188" s="210">
        <f>[6]Prices!$D155</f>
        <v>3.0947142857142858</v>
      </c>
      <c r="J188" s="210">
        <f>[6]Prices!$D167</f>
        <v>3.4894090909090911</v>
      </c>
      <c r="K188" s="210">
        <f>[6]Prices!$D179</f>
        <v>2.7642727272727274</v>
      </c>
      <c r="L188" s="210">
        <f>[6]Prices!$D191</f>
        <v>2.3528571428571432</v>
      </c>
      <c r="M188" s="210">
        <f>[6]Prices!$D203</f>
        <v>1.90185</v>
      </c>
      <c r="N188" s="210">
        <f>[6]Prices!$D215</f>
        <v>2.1349999999999998</v>
      </c>
      <c r="O188" s="210">
        <f>[6]Prices!$D227</f>
        <v>2.7054999999999998</v>
      </c>
      <c r="P188" s="210">
        <f>[6]Prices!$D239</f>
        <v>2.8457272727272729</v>
      </c>
      <c r="Q188" s="210">
        <f>[6]Prices!$D251</f>
        <v>2.4886363636363638</v>
      </c>
      <c r="R188" s="210">
        <f>[6]Prices!$D263</f>
        <v>2.5833499999999998</v>
      </c>
      <c r="S188" s="210">
        <f>[6]Prices!$D275</f>
        <v>2.2848000000000002</v>
      </c>
      <c r="T188" s="210">
        <f>[6]Prices!$D287</f>
        <v>2.6554285714285717</v>
      </c>
      <c r="U188" s="210">
        <f>[6]Prices!$D299</f>
        <v>2.6070909090909091</v>
      </c>
      <c r="V188" s="210">
        <f>[6]Prices!$D311</f>
        <v>4.8061818181818179</v>
      </c>
      <c r="W188" s="210">
        <f>[6]Prices!$D323</f>
        <v>2.8074761904761907</v>
      </c>
      <c r="X188" s="210">
        <f>[6]Prices!$D335</f>
        <v>2.4798</v>
      </c>
      <c r="Y188" s="210">
        <f>[6]Prices!$D347</f>
        <v>2.1976499999999999</v>
      </c>
      <c r="Z188" s="210">
        <f>[6]Prices!$D359</f>
        <v>2.3948636363636364</v>
      </c>
      <c r="AA188" s="210">
        <f>[6]Prices!$D371</f>
        <v>1.9940454545454545</v>
      </c>
      <c r="AB188" s="210">
        <f>[6]Prices!$D383</f>
        <v>2.0829545454545455</v>
      </c>
      <c r="AC188" s="210">
        <f>[6]Prices!$D395</f>
        <v>2.4478095238095241</v>
      </c>
      <c r="AD188" s="210">
        <f>[6]Prices!$D407</f>
        <v>3.0211000000000001</v>
      </c>
      <c r="AE188" s="210">
        <f>[6]Prices!$D419</f>
        <v>2.1194285714285717</v>
      </c>
      <c r="AF188" s="210">
        <f>[6]Prices!$D431</f>
        <v>2.4994090909090909</v>
      </c>
      <c r="AG188" s="210">
        <f>[6]Prices!$D443</f>
        <v>3.7433181818181818</v>
      </c>
      <c r="AH188" s="210">
        <f>[6]Prices!$D455</f>
        <v>6.0296666666666674</v>
      </c>
      <c r="AI188" s="210">
        <f>[6]Prices!$D467</f>
        <v>4.2156500000000001</v>
      </c>
      <c r="AJ188" s="210">
        <f>[6]Prices!$D479</f>
        <v>3.6816</v>
      </c>
      <c r="AK188" s="210">
        <f>[6]Prices!$D491</f>
        <v>7.2347619047619052</v>
      </c>
      <c r="AL188" s="210">
        <f>[6]Prices!$D503</f>
        <v>6.0112500000000004</v>
      </c>
      <c r="AM188" s="210">
        <f>[6]Prices!$D515</f>
        <v>6.5097619047619055</v>
      </c>
      <c r="AN188" s="210">
        <f>[6]Prices!$D527</f>
        <v>4.9014285714285721</v>
      </c>
      <c r="AO188" s="210">
        <f>[6]Prices!$D539</f>
        <v>3.61</v>
      </c>
      <c r="AP188" s="210">
        <f>[6]Prices!$D551</f>
        <v>3.9083330000000003</v>
      </c>
      <c r="AQ188" s="210">
        <f>[6]Prices!$D563</f>
        <v>3.7054550000000002</v>
      </c>
      <c r="AR188" s="210">
        <f>[6]Prices!$D575</f>
        <v>4.0180681818181823</v>
      </c>
      <c r="AS188" s="101">
        <f>[6]Prices!$D587</f>
        <v>3.8367045454545456</v>
      </c>
      <c r="AT188" s="101">
        <f>[6]Prices!$D599</f>
        <v>3.1941250000000001</v>
      </c>
      <c r="AU188" s="101">
        <f>[6]Prices!$D611</f>
        <v>6.7596249999999998</v>
      </c>
      <c r="AV188" s="101">
        <f>[6]Prices!$D623</f>
        <v>7.8386904761904761</v>
      </c>
      <c r="AW188" s="101">
        <f>[6]Prices!$D635</f>
        <v>5.8382894736842106</v>
      </c>
      <c r="AX188" s="211">
        <f>[6]Prices!$D647</f>
        <v>4.6021590909090904</v>
      </c>
      <c r="AY188" s="211">
        <f>[6]Prices!$D659</f>
        <v>4.8273901106521242</v>
      </c>
      <c r="AZ188" s="211">
        <f t="shared" si="317"/>
        <v>4.8689917101197224</v>
      </c>
      <c r="BA188" s="211">
        <f t="shared" si="318"/>
        <v>4.9877754244191346</v>
      </c>
      <c r="BB188" s="211">
        <f t="shared" si="319"/>
        <v>5.0508402156241443</v>
      </c>
      <c r="BC188" s="211">
        <f t="shared" si="319"/>
        <v>5.1891385382348938</v>
      </c>
      <c r="BD188" s="211">
        <f t="shared" si="319"/>
        <v>5.2315001020503802</v>
      </c>
      <c r="BE188" s="211">
        <f t="shared" si="319"/>
        <v>5.181786388284956</v>
      </c>
      <c r="BF188" s="211">
        <f t="shared" si="319"/>
        <v>5.1089237186518259</v>
      </c>
      <c r="BG188" s="211">
        <f t="shared" si="319"/>
        <v>5.2162205118332965</v>
      </c>
      <c r="BH188" s="211">
        <f t="shared" si="319"/>
        <v>5.7517638397099482</v>
      </c>
      <c r="BI188" s="211">
        <f t="shared" si="319"/>
        <v>5.9699435801167606</v>
      </c>
      <c r="BJ188" s="211">
        <f t="shared" si="319"/>
        <v>5.8270207200763569</v>
      </c>
      <c r="BK188" s="211">
        <f t="shared" si="319"/>
        <v>6.1007720806070012</v>
      </c>
      <c r="BL188" s="211">
        <f t="shared" si="319"/>
        <v>6.416253319986172</v>
      </c>
      <c r="BM188" s="211">
        <f t="shared" si="319"/>
        <v>7.0491839392294446</v>
      </c>
      <c r="BN188" s="211">
        <f t="shared" si="319"/>
        <v>7.1359495490737306</v>
      </c>
      <c r="BO188" s="211">
        <f t="shared" si="319"/>
        <v>7.1406164658678577</v>
      </c>
      <c r="BP188" s="211" t="e">
        <f t="shared" si="319"/>
        <v>#NUM!</v>
      </c>
      <c r="BQ188" s="211" t="e">
        <f t="shared" si="320"/>
        <v>#NUM!</v>
      </c>
      <c r="BR188" s="211" t="e">
        <f t="shared" si="320"/>
        <v>#NUM!</v>
      </c>
      <c r="BS188" s="211"/>
      <c r="BT188" s="211"/>
      <c r="BU188" s="211"/>
    </row>
    <row r="189" spans="1:73">
      <c r="A189" t="s">
        <v>196</v>
      </c>
      <c r="B189" s="210">
        <f>[6]Prices!$D72</f>
        <v>2.9794545454545456</v>
      </c>
      <c r="C189" s="210">
        <f>[6]Prices!$D84</f>
        <v>2.3449545454545455</v>
      </c>
      <c r="D189" s="210">
        <f>[6]Prices!$D96</f>
        <v>2.566045454545455</v>
      </c>
      <c r="E189" s="210">
        <f>[6]Prices!$D108</f>
        <v>2.8735238095238094</v>
      </c>
      <c r="F189" s="210">
        <f>[6]Prices!$D120</f>
        <v>2.7892380952380957</v>
      </c>
      <c r="G189" s="210">
        <f>[6]Prices!$D132</f>
        <v>3.4102727272727273</v>
      </c>
      <c r="H189" s="210">
        <f>[6]Prices!$D144</f>
        <v>2.7272727272727271</v>
      </c>
      <c r="I189" s="210">
        <f>[6]Prices!$D156</f>
        <v>3.113818181818182</v>
      </c>
      <c r="J189" s="210">
        <f>[6]Prices!$D168</f>
        <v>3.491714285714286</v>
      </c>
      <c r="K189" s="210">
        <f>[6]Prices!$D180</f>
        <v>2.7544499999999998</v>
      </c>
      <c r="L189" s="210">
        <f>[6]Prices!$D192</f>
        <v>2.3229047619047622</v>
      </c>
      <c r="M189" s="210">
        <f>[6]Prices!$D204</f>
        <v>1.8879999999999999</v>
      </c>
      <c r="N189" s="210">
        <f>[6]Prices!$D216</f>
        <v>2.8984090909090909</v>
      </c>
      <c r="O189" s="210">
        <f>[6]Prices!$D228</f>
        <v>2.6071363636363638</v>
      </c>
      <c r="P189" s="210">
        <f>[6]Prices!$D240</f>
        <v>2.854857142857143</v>
      </c>
      <c r="Q189" s="210">
        <f>[6]Prices!$D252</f>
        <v>2.3943500000000002</v>
      </c>
      <c r="R189" s="210">
        <f>[6]Prices!$D264</f>
        <v>2.5557272727272728</v>
      </c>
      <c r="S189" s="210">
        <f>[6]Prices!$D276</f>
        <v>2.1805909090909092</v>
      </c>
      <c r="T189" s="210">
        <f>[6]Prices!$D288</f>
        <v>2.6771363636363636</v>
      </c>
      <c r="U189" s="210">
        <f>[6]Prices!$D300</f>
        <v>2.7273636363636364</v>
      </c>
      <c r="V189" s="210">
        <f>[6]Prices!$D312</f>
        <v>4.6871999999999998</v>
      </c>
      <c r="W189" s="210">
        <f>[6]Prices!$D324</f>
        <v>2.6614285714285719</v>
      </c>
      <c r="X189" s="210">
        <f>[6]Prices!$D336</f>
        <v>2.4213636363636364</v>
      </c>
      <c r="Y189" s="210">
        <f>[6]Prices!$D348</f>
        <v>2.1737272727272727</v>
      </c>
      <c r="Z189" s="210">
        <f>[6]Prices!$D360</f>
        <v>2.0788636363636361</v>
      </c>
      <c r="AA189" s="210">
        <f>[6]Prices!$D372</f>
        <v>1.926857142857143</v>
      </c>
      <c r="AB189" s="210">
        <f>[6]Prices!$D384</f>
        <v>2.1193499999999998</v>
      </c>
      <c r="AC189" s="210">
        <f>[6]Prices!$D396</f>
        <v>2.394190476190476</v>
      </c>
      <c r="AD189" s="210">
        <f>[6]Prices!$D408</f>
        <v>2.8618571428571431</v>
      </c>
      <c r="AE189" s="210">
        <f>[6]Prices!$D420</f>
        <v>2.2182272727272729</v>
      </c>
      <c r="AF189" s="210">
        <f>[6]Prices!$D432</f>
        <v>2.3810909090909091</v>
      </c>
      <c r="AG189" s="210">
        <f>[6]Prices!$D444</f>
        <v>3.8095714285714286</v>
      </c>
      <c r="AH189" s="210">
        <f>[6]Prices!$D456</f>
        <v>6.9885714285714284</v>
      </c>
      <c r="AI189" s="210">
        <f>[6]Prices!$D468</f>
        <v>4.1243636363636362</v>
      </c>
      <c r="AJ189" s="210">
        <f>[6]Prices!$D480</f>
        <v>3.4675909090909092</v>
      </c>
      <c r="AK189" s="210">
        <f>[6]Prices!$D492</f>
        <v>7.2073181818181817</v>
      </c>
      <c r="AL189" s="210">
        <f>[6]Prices!$D504</f>
        <v>6.0319047619047623</v>
      </c>
      <c r="AM189" s="210">
        <f>[6]Prices!$D516</f>
        <v>6.6226249999999993</v>
      </c>
      <c r="AN189" s="210">
        <f>[6]Prices!$D528</f>
        <v>4.4666670000000002</v>
      </c>
      <c r="AO189" s="210">
        <f>[6]Prices!$D540</f>
        <v>3.643977</v>
      </c>
      <c r="AP189" s="210">
        <f>[6]Prices!$D552</f>
        <v>4.102614</v>
      </c>
      <c r="AQ189" s="210">
        <f>[6]Prices!$D564</f>
        <v>3.7228409999999998</v>
      </c>
      <c r="AR189" s="210">
        <f>[6]Prices!$D576</f>
        <v>3.6486904761904757</v>
      </c>
      <c r="AS189" s="101">
        <f>[6]Prices!$D588</f>
        <v>4.3522500000000006</v>
      </c>
      <c r="AT189" s="101">
        <f>[6]Prices!$D600</f>
        <v>3.28125</v>
      </c>
      <c r="AU189" s="101">
        <f>[6]Prices!$D612</f>
        <v>6.7240909090909087</v>
      </c>
      <c r="AV189" s="101">
        <f>[6]Prices!$D624</f>
        <v>7.5840476190476194</v>
      </c>
      <c r="AW189" s="101">
        <f>[6]Prices!$D636</f>
        <v>6.1516666666666664</v>
      </c>
      <c r="AX189" s="211">
        <f>[6]Prices!$D648</f>
        <v>4.3939473684210526</v>
      </c>
      <c r="AY189" s="211">
        <f>[6]Prices!$D660</f>
        <v>4.6030321133862326</v>
      </c>
      <c r="AZ189" s="211">
        <f t="shared" si="317"/>
        <v>4.979936154089307</v>
      </c>
      <c r="BA189" s="211">
        <f t="shared" si="318"/>
        <v>4.9704822679717333</v>
      </c>
      <c r="BB189" s="211">
        <f t="shared" si="319"/>
        <v>4.98160934659417</v>
      </c>
      <c r="BC189" s="211">
        <f t="shared" si="319"/>
        <v>5.1403752814372448</v>
      </c>
      <c r="BD189" s="211">
        <f t="shared" si="319"/>
        <v>5.2261818496268093</v>
      </c>
      <c r="BE189" s="211">
        <f t="shared" si="319"/>
        <v>5.0948845972243983</v>
      </c>
      <c r="BF189" s="211">
        <f t="shared" si="319"/>
        <v>5.0579452776038645</v>
      </c>
      <c r="BG189" s="211">
        <f t="shared" si="319"/>
        <v>5.2101119644857077</v>
      </c>
      <c r="BH189" s="211">
        <f t="shared" si="319"/>
        <v>5.7007297016465754</v>
      </c>
      <c r="BI189" s="211">
        <f t="shared" si="319"/>
        <v>5.9094166912860144</v>
      </c>
      <c r="BJ189" s="211">
        <f t="shared" si="319"/>
        <v>5.7825059541674309</v>
      </c>
      <c r="BK189" s="211">
        <f t="shared" si="319"/>
        <v>6.0546329020746628</v>
      </c>
      <c r="BL189" s="211">
        <f t="shared" si="319"/>
        <v>6.3560346527472102</v>
      </c>
      <c r="BM189" s="211">
        <f t="shared" si="319"/>
        <v>6.9952759771888742</v>
      </c>
      <c r="BN189" s="211">
        <f t="shared" si="319"/>
        <v>7.0844494970573075</v>
      </c>
      <c r="BO189" s="211">
        <f t="shared" si="319"/>
        <v>7.0782884767064509</v>
      </c>
      <c r="BP189" s="211" t="e">
        <f t="shared" si="319"/>
        <v>#NUM!</v>
      </c>
      <c r="BQ189" s="211" t="e">
        <f t="shared" si="320"/>
        <v>#NUM!</v>
      </c>
      <c r="BR189" s="211" t="e">
        <f t="shared" si="320"/>
        <v>#NUM!</v>
      </c>
      <c r="BS189" s="211"/>
      <c r="BT189" s="211"/>
      <c r="BU189" s="211"/>
    </row>
    <row r="190" spans="1:73">
      <c r="A190" t="s">
        <v>197</v>
      </c>
      <c r="B190" s="210">
        <f>[6]Prices!$D73</f>
        <v>2.9162857142857144</v>
      </c>
      <c r="C190" s="210">
        <f>[6]Prices!$D85</f>
        <v>2.13795</v>
      </c>
      <c r="D190" s="210">
        <f>[6]Prices!$D97</f>
        <v>2.3679999999999999</v>
      </c>
      <c r="E190" s="210">
        <f>[6]Prices!$D109</f>
        <v>3.0638095238095238</v>
      </c>
      <c r="F190" s="210">
        <f>[6]Prices!$D121</f>
        <v>3.1670909090909092</v>
      </c>
      <c r="G190" s="210">
        <f>[6]Prices!$D133</f>
        <v>3.4662272727272727</v>
      </c>
      <c r="H190" s="210">
        <f>[6]Prices!$D145</f>
        <v>2.5908571428571427</v>
      </c>
      <c r="I190" s="210">
        <f>[6]Prices!$D157</f>
        <v>3.1242999999999999</v>
      </c>
      <c r="J190" s="210">
        <f>[6]Prices!$D169</f>
        <v>3.0747142857142857</v>
      </c>
      <c r="K190" s="210">
        <f>[6]Prices!$D181</f>
        <v>2.4730909090909092</v>
      </c>
      <c r="L190" s="210">
        <f>[6]Prices!$D193</f>
        <v>1.7425454545454546</v>
      </c>
      <c r="M190" s="210">
        <f>[6]Prices!$D205</f>
        <v>1.6930909090909092</v>
      </c>
      <c r="N190" s="210">
        <f>[6]Prices!$D217</f>
        <v>3.161</v>
      </c>
      <c r="O190" s="210">
        <f>[6]Prices!$D229</f>
        <v>2.4508999999999999</v>
      </c>
      <c r="P190" s="210">
        <f>[6]Prices!$D241</f>
        <v>2.6866190476190481</v>
      </c>
      <c r="Q190" s="210">
        <f>[6]Prices!$D253</f>
        <v>2.3537272727272729</v>
      </c>
      <c r="R190" s="210">
        <f>[6]Prices!$D265</f>
        <v>2.3284545454545453</v>
      </c>
      <c r="S190" s="210">
        <f>[6]Prices!$D277</f>
        <v>2.4077142857142859</v>
      </c>
      <c r="T190" s="210">
        <f>[6]Prices!$D289</f>
        <v>2.2389000000000001</v>
      </c>
      <c r="U190" s="210">
        <f>[6]Prices!$D301</f>
        <v>2.8812000000000002</v>
      </c>
      <c r="V190" s="210">
        <f>[6]Prices!$D313</f>
        <v>3.8617272727272729</v>
      </c>
      <c r="W190" s="210">
        <f>[6]Prices!$D325</f>
        <v>2.4478181818181821</v>
      </c>
      <c r="X190" s="210">
        <f>[6]Prices!$D337</f>
        <v>2.3264545454545456</v>
      </c>
      <c r="Y190" s="210">
        <f>[6]Prices!$D349</f>
        <v>1.964952380952381</v>
      </c>
      <c r="Z190" s="210">
        <f>[6]Prices!$D361</f>
        <v>1.8465</v>
      </c>
      <c r="AA190" s="210">
        <f>[6]Prices!$D373</f>
        <v>2.1551904761904765</v>
      </c>
      <c r="AB190" s="210">
        <f>[6]Prices!$D385</f>
        <v>2.3541818181818184</v>
      </c>
      <c r="AC190" s="210">
        <f>[6]Prices!$D397</f>
        <v>2.123409090909091</v>
      </c>
      <c r="AD190" s="210">
        <f>[6]Prices!$D409</f>
        <v>2.3738095238095238</v>
      </c>
      <c r="AE190" s="210">
        <f>[6]Prices!$D421</f>
        <v>2.4007000000000001</v>
      </c>
      <c r="AF190" s="210">
        <f>[6]Prices!$D433</f>
        <v>2.48515</v>
      </c>
      <c r="AG190" s="210">
        <f>[6]Prices!$D445</f>
        <v>3.2954285714285718</v>
      </c>
      <c r="AH190" s="210">
        <f>[6]Prices!$D457</f>
        <v>6.4617272727272734</v>
      </c>
      <c r="AI190" s="210">
        <f>[6]Prices!$D469</f>
        <v>3.2749545454545457</v>
      </c>
      <c r="AJ190" s="210">
        <f>[6]Prices!$D481</f>
        <v>3.7832857142857144</v>
      </c>
      <c r="AK190" s="210">
        <f>[6]Prices!$D493</f>
        <v>6.6813500000000001</v>
      </c>
      <c r="AL190" s="210">
        <f>[6]Prices!$D505</f>
        <v>7.5927380952380963</v>
      </c>
      <c r="AM190" s="210">
        <f>[6]Prices!$D517</f>
        <v>5.2798863636363622</v>
      </c>
      <c r="AN190" s="210">
        <f>[6]Prices!$D529</f>
        <v>3.7890910000000004</v>
      </c>
      <c r="AO190" s="210">
        <f>[6]Prices!$D541</f>
        <v>4.0943180000000003</v>
      </c>
      <c r="AP190" s="210">
        <f>[6]Prices!$D553</f>
        <v>3.4478750000000002</v>
      </c>
      <c r="AQ190" s="210">
        <f>[6]Prices!$D565</f>
        <v>3.8210000000000002</v>
      </c>
      <c r="AR190" s="210">
        <f>[6]Prices!$D577</f>
        <v>3.5302380952380954</v>
      </c>
      <c r="AS190" s="101">
        <f>[6]Prices!$D589</f>
        <v>4.2801136363636365</v>
      </c>
      <c r="AT190" s="101">
        <f>[6]Prices!$D601</f>
        <v>3.3951136363636363</v>
      </c>
      <c r="AU190" s="101">
        <f>[6]Prices!$D613</f>
        <v>5.5732142857142852</v>
      </c>
      <c r="AV190" s="101">
        <f>[6]Prices!$D625</f>
        <v>6.0220000000000002</v>
      </c>
      <c r="AW190" s="101">
        <f>[6]Prices!$D637</f>
        <v>5.1791176470588232</v>
      </c>
      <c r="AX190" s="211">
        <f>[6]Prices!$D649</f>
        <v>3.9970833333333333</v>
      </c>
      <c r="AY190" s="211">
        <f>[6]Prices!$D661</f>
        <v>4.066522623753059</v>
      </c>
      <c r="AZ190" s="211">
        <f t="shared" si="317"/>
        <v>4.3340305811198334</v>
      </c>
      <c r="BA190" s="211">
        <f t="shared" si="318"/>
        <v>4.2693901704190855</v>
      </c>
      <c r="BB190" s="211">
        <f t="shared" si="319"/>
        <v>4.2004891199306149</v>
      </c>
      <c r="BC190" s="211">
        <f t="shared" si="319"/>
        <v>4.3772984747309343</v>
      </c>
      <c r="BD190" s="211">
        <f t="shared" si="319"/>
        <v>4.5488517229457051</v>
      </c>
      <c r="BE190" s="211">
        <f t="shared" si="319"/>
        <v>4.4430420311394681</v>
      </c>
      <c r="BF190" s="211">
        <f t="shared" si="319"/>
        <v>4.3553380034544036</v>
      </c>
      <c r="BG190" s="211">
        <f t="shared" si="319"/>
        <v>4.4751928380194883</v>
      </c>
      <c r="BH190" s="211">
        <f t="shared" si="319"/>
        <v>4.8989112212803798</v>
      </c>
      <c r="BI190" s="211">
        <f t="shared" si="319"/>
        <v>5.0807456118879433</v>
      </c>
      <c r="BJ190" s="211">
        <f t="shared" si="319"/>
        <v>4.9892161127043497</v>
      </c>
      <c r="BK190" s="211">
        <f t="shared" si="319"/>
        <v>5.2327924911509012</v>
      </c>
      <c r="BL190" s="211">
        <f t="shared" si="319"/>
        <v>5.4794739306693465</v>
      </c>
      <c r="BM190" s="211">
        <f t="shared" si="319"/>
        <v>6.0187681392710424</v>
      </c>
      <c r="BN190" s="211">
        <f t="shared" si="319"/>
        <v>6.1004129192950316</v>
      </c>
      <c r="BO190" s="211">
        <f t="shared" si="319"/>
        <v>6.0992705998270695</v>
      </c>
      <c r="BP190" s="211" t="e">
        <f t="shared" si="319"/>
        <v>#NUM!</v>
      </c>
      <c r="BQ190" s="211" t="e">
        <f t="shared" si="320"/>
        <v>#NUM!</v>
      </c>
      <c r="BR190" s="211" t="e">
        <f t="shared" si="320"/>
        <v>#NUM!</v>
      </c>
      <c r="BS190" s="211"/>
      <c r="BT190" s="211"/>
      <c r="BU190" s="211"/>
    </row>
    <row r="191" spans="1:73">
      <c r="A191" t="s">
        <v>198</v>
      </c>
      <c r="B191" s="210">
        <f>[6]Prices!$D74</f>
        <v>2.7855909090909092</v>
      </c>
      <c r="C191" s="210">
        <f>[6]Prices!$D86</f>
        <v>1.8923478260869566</v>
      </c>
      <c r="D191" s="210">
        <f>[6]Prices!$D98</f>
        <v>2.1935217391304347</v>
      </c>
      <c r="E191" s="210">
        <f>[6]Prices!$D110</f>
        <v>2.818826086956522</v>
      </c>
      <c r="F191" s="210">
        <f>[6]Prices!$D122</f>
        <v>3.4245714285714288</v>
      </c>
      <c r="G191" s="210">
        <f>[6]Prices!$D134</f>
        <v>3.1108571428571432</v>
      </c>
      <c r="H191" s="210">
        <f>[6]Prices!$D146</f>
        <v>2.3275454545454544</v>
      </c>
      <c r="I191" s="210">
        <f>[6]Prices!$D158</f>
        <v>3.5286521739130436</v>
      </c>
      <c r="J191" s="210">
        <f>[6]Prices!$D170</f>
        <v>2.9731739130434787</v>
      </c>
      <c r="K191" s="210">
        <f>[6]Prices!$D182</f>
        <v>2.2984545454545455</v>
      </c>
      <c r="L191" s="210">
        <f>[6]Prices!$D194</f>
        <v>1.6135714285714287</v>
      </c>
      <c r="M191" s="210">
        <f>[6]Prices!$D206</f>
        <v>1.5735238095238095</v>
      </c>
      <c r="N191" s="210">
        <f>[6]Prices!$D218</f>
        <v>2.8927391304347827</v>
      </c>
      <c r="O191" s="210">
        <f>[6]Prices!$D230</f>
        <v>2.2978695652173911</v>
      </c>
      <c r="P191" s="210">
        <f>[6]Prices!$D242</f>
        <v>2.510782608695652</v>
      </c>
      <c r="Q191" s="210">
        <f>[6]Prices!$D254</f>
        <v>2.4940909090909096</v>
      </c>
      <c r="R191" s="210">
        <f>[6]Prices!$D266</f>
        <v>2.1917142857142857</v>
      </c>
      <c r="S191" s="210">
        <f>[6]Prices!$D278</f>
        <v>2.3731363636363638</v>
      </c>
      <c r="T191" s="210">
        <f>[6]Prices!$D290</f>
        <v>2.1918260869565218</v>
      </c>
      <c r="U191" s="210">
        <f>[6]Prices!$D302</f>
        <v>2.8302173913043478</v>
      </c>
      <c r="V191" s="210">
        <f>[6]Prices!$D314</f>
        <v>3.6434545454545457</v>
      </c>
      <c r="W191" s="210">
        <f>[6]Prices!$D326</f>
        <v>2.6251904761904763</v>
      </c>
      <c r="X191" s="210">
        <f>[6]Prices!$D338</f>
        <v>2.0624761904761906</v>
      </c>
      <c r="Y191" s="210">
        <f>[6]Prices!$D350</f>
        <v>2.1355454545454546</v>
      </c>
      <c r="Z191" s="210">
        <f>[6]Prices!$D362</f>
        <v>1.7826521739130434</v>
      </c>
      <c r="AA191" s="210">
        <f>[6]Prices!$D374</f>
        <v>2.1695217391304347</v>
      </c>
      <c r="AB191" s="210">
        <f>[6]Prices!$D386</f>
        <v>2.5935909090909091</v>
      </c>
      <c r="AC191" s="210">
        <f>[6]Prices!$D398</f>
        <v>2.203904761904762</v>
      </c>
      <c r="AD191" s="210">
        <f>[6]Prices!$D410</f>
        <v>2.2476363636363641</v>
      </c>
      <c r="AE191" s="210">
        <f>[6]Prices!$D422</f>
        <v>2.1514347826086957</v>
      </c>
      <c r="AF191" s="210">
        <f>[6]Prices!$D434</f>
        <v>2.2976521739130433</v>
      </c>
      <c r="AG191" s="210">
        <f>[6]Prices!$D446</f>
        <v>3.3086086956521741</v>
      </c>
      <c r="AH191" s="210">
        <f>[6]Prices!$D458</f>
        <v>5.4929523809523815</v>
      </c>
      <c r="AI191" s="210">
        <f>[6]Prices!$D470</f>
        <v>3.2712857142857148</v>
      </c>
      <c r="AJ191" s="210">
        <f>[6]Prices!$D482</f>
        <v>4.0859090909090909</v>
      </c>
      <c r="AK191" s="210">
        <f>[6]Prices!$D494</f>
        <v>7.1337826086956531</v>
      </c>
      <c r="AL191" s="210">
        <f>[6]Prices!$D506</f>
        <v>8.0354347826086965</v>
      </c>
      <c r="AM191" s="210">
        <f>[6]Prices!$D518</f>
        <v>4.8317045454545458</v>
      </c>
      <c r="AN191" s="210">
        <f>[6]Prices!$D530</f>
        <v>3.5934519999999996</v>
      </c>
      <c r="AO191" s="210">
        <f>[6]Prices!$D542</f>
        <v>3.6771429999999996</v>
      </c>
      <c r="AP191" s="210">
        <f>[6]Prices!$D554</f>
        <v>3.2304349999999999</v>
      </c>
      <c r="AQ191" s="210">
        <f>[6]Prices!$D566</f>
        <v>3.531196</v>
      </c>
      <c r="AR191" s="210">
        <f>[6]Prices!$D578</f>
        <v>3.5833695652173914</v>
      </c>
      <c r="AS191" s="101">
        <f>[6]Prices!$D590</f>
        <v>3.7710714285714282</v>
      </c>
      <c r="AT191" s="101">
        <f>[6]Prices!$D602</f>
        <v>3.2515476190476198</v>
      </c>
      <c r="AU191" s="101">
        <f>[6]Prices!$D614</f>
        <v>5.5222727272727274</v>
      </c>
      <c r="AV191" s="101">
        <f>[6]Prices!$D626</f>
        <v>6.3207608695652171</v>
      </c>
      <c r="AW191" s="101">
        <f>[6]Prices!$D638</f>
        <v>4.7584782608695653</v>
      </c>
      <c r="AX191" s="211">
        <f>[6]Prices!$D650</f>
        <v>3.7802777777777776</v>
      </c>
      <c r="AY191" s="211">
        <f>[6]Prices!$D662</f>
        <v>3.8495023674819078</v>
      </c>
      <c r="AZ191" s="211">
        <f t="shared" si="317"/>
        <v>4.1877117266404316</v>
      </c>
      <c r="BA191" s="211">
        <f t="shared" si="318"/>
        <v>4.1751936397613534</v>
      </c>
      <c r="BB191" s="211">
        <f t="shared" si="319"/>
        <v>4.0978956816652694</v>
      </c>
      <c r="BC191" s="211">
        <f t="shared" si="319"/>
        <v>4.2470812190342491</v>
      </c>
      <c r="BD191" s="211">
        <f t="shared" si="319"/>
        <v>4.3208524828430876</v>
      </c>
      <c r="BE191" s="211">
        <f t="shared" si="319"/>
        <v>4.2776196939464848</v>
      </c>
      <c r="BF191" s="211">
        <f t="shared" si="319"/>
        <v>4.2138315228689898</v>
      </c>
      <c r="BG191" s="211">
        <f t="shared" si="319"/>
        <v>4.330758536612751</v>
      </c>
      <c r="BH191" s="211">
        <f t="shared" si="319"/>
        <v>4.7373055990477928</v>
      </c>
      <c r="BI191" s="211">
        <f t="shared" si="319"/>
        <v>4.9028353792061523</v>
      </c>
      <c r="BJ191" s="211">
        <f t="shared" si="319"/>
        <v>4.8072693538727957</v>
      </c>
      <c r="BK191" s="211">
        <f t="shared" si="319"/>
        <v>5.0391150166189451</v>
      </c>
      <c r="BL191" s="211">
        <f t="shared" si="319"/>
        <v>5.2931083902379763</v>
      </c>
      <c r="BM191" s="211">
        <f t="shared" si="319"/>
        <v>5.8145792496152735</v>
      </c>
      <c r="BN191" s="211">
        <f t="shared" si="319"/>
        <v>5.8879159047447427</v>
      </c>
      <c r="BO191" s="211">
        <f t="shared" si="319"/>
        <v>5.8851630130086203</v>
      </c>
      <c r="BP191" s="211" t="e">
        <f t="shared" si="319"/>
        <v>#NUM!</v>
      </c>
      <c r="BQ191" s="211" t="e">
        <f t="shared" si="320"/>
        <v>#NUM!</v>
      </c>
      <c r="BR191" s="211" t="e">
        <f t="shared" si="320"/>
        <v>#NUM!</v>
      </c>
      <c r="BS191" s="211"/>
      <c r="BT191" s="211"/>
      <c r="BU191" s="211"/>
    </row>
    <row r="192" spans="1:73" ht="13.5" thickBot="1">
      <c r="A192" t="s">
        <v>228</v>
      </c>
      <c r="B192" s="101">
        <f t="shared" ref="B192:AT192" si="321">AVERAGE(B180:B191)</f>
        <v>2.7959113775050271</v>
      </c>
      <c r="C192" s="101">
        <f t="shared" si="321"/>
        <v>2.4597410166143292</v>
      </c>
      <c r="D192" s="101">
        <f t="shared" si="321"/>
        <v>2.3133003372644394</v>
      </c>
      <c r="E192" s="101">
        <f t="shared" si="321"/>
        <v>2.5220898799204869</v>
      </c>
      <c r="F192" s="101">
        <f t="shared" si="321"/>
        <v>2.8444248258574629</v>
      </c>
      <c r="G192" s="101">
        <f t="shared" si="321"/>
        <v>3.5727504186052528</v>
      </c>
      <c r="H192" s="101">
        <f t="shared" si="321"/>
        <v>2.7236122837561627</v>
      </c>
      <c r="I192" s="101">
        <f t="shared" si="321"/>
        <v>2.7843485503118797</v>
      </c>
      <c r="J192" s="101">
        <f t="shared" si="321"/>
        <v>3.3739940382081692</v>
      </c>
      <c r="K192" s="101">
        <f t="shared" si="321"/>
        <v>2.6950056445874235</v>
      </c>
      <c r="L192" s="101">
        <f t="shared" si="321"/>
        <v>2.2330436626398011</v>
      </c>
      <c r="M192" s="101">
        <f t="shared" si="321"/>
        <v>1.6783132534481791</v>
      </c>
      <c r="N192" s="101">
        <f t="shared" si="321"/>
        <v>2.2067229625447022</v>
      </c>
      <c r="O192" s="101">
        <f t="shared" si="321"/>
        <v>2.6905873580113</v>
      </c>
      <c r="P192" s="101">
        <f t="shared" si="321"/>
        <v>2.5407304268163822</v>
      </c>
      <c r="Q192" s="101">
        <f t="shared" si="321"/>
        <v>2.4014786006931028</v>
      </c>
      <c r="R192" s="101">
        <f t="shared" si="321"/>
        <v>2.5089397638942548</v>
      </c>
      <c r="S192" s="101">
        <f t="shared" si="321"/>
        <v>2.2215860230698619</v>
      </c>
      <c r="T192" s="101">
        <f t="shared" si="321"/>
        <v>2.6499460672432069</v>
      </c>
      <c r="U192" s="101">
        <f t="shared" si="321"/>
        <v>2.4552318092662491</v>
      </c>
      <c r="V192" s="101">
        <f t="shared" si="321"/>
        <v>3.8200193181818176</v>
      </c>
      <c r="W192" s="101">
        <f t="shared" si="321"/>
        <v>2.7844659435974659</v>
      </c>
      <c r="X192" s="101">
        <f t="shared" si="321"/>
        <v>2.56971982277829</v>
      </c>
      <c r="Y192" s="101">
        <f t="shared" si="321"/>
        <v>2.1564569511311218</v>
      </c>
      <c r="Z192" s="101">
        <f t="shared" si="321"/>
        <v>2.0976996175385758</v>
      </c>
      <c r="AA192" s="101">
        <f t="shared" si="321"/>
        <v>2.0871677634055499</v>
      </c>
      <c r="AB192" s="101">
        <f t="shared" si="321"/>
        <v>2.1544114771447722</v>
      </c>
      <c r="AC192" s="101">
        <f t="shared" si="321"/>
        <v>2.3890597483497946</v>
      </c>
      <c r="AD192" s="101">
        <f t="shared" si="321"/>
        <v>2.6354092450328719</v>
      </c>
      <c r="AE192" s="101">
        <f t="shared" si="321"/>
        <v>2.1178530722805036</v>
      </c>
      <c r="AF192" s="101">
        <f t="shared" si="321"/>
        <v>2.2336493611746757</v>
      </c>
      <c r="AG192" s="101">
        <f t="shared" si="321"/>
        <v>3.5580939425308995</v>
      </c>
      <c r="AH192" s="101">
        <f t="shared" si="321"/>
        <v>5.1489198528270608</v>
      </c>
      <c r="AI192" s="101">
        <f t="shared" si="321"/>
        <v>3.9259184500695095</v>
      </c>
      <c r="AJ192" s="101">
        <f t="shared" si="321"/>
        <v>3.718348181842948</v>
      </c>
      <c r="AK192" s="101">
        <f t="shared" si="321"/>
        <v>6.4747372201501783</v>
      </c>
      <c r="AL192" s="101">
        <f t="shared" si="321"/>
        <v>6.5657218379446647</v>
      </c>
      <c r="AM192" s="101">
        <f t="shared" si="321"/>
        <v>6.7369059550845156</v>
      </c>
      <c r="AN192" s="101">
        <f t="shared" si="321"/>
        <v>4.4078519389052344</v>
      </c>
      <c r="AO192" s="101">
        <f t="shared" si="321"/>
        <v>3.7477780000000003</v>
      </c>
      <c r="AP192" s="101">
        <f t="shared" si="321"/>
        <v>3.6923565000000007</v>
      </c>
      <c r="AQ192" s="101">
        <f t="shared" si="321"/>
        <v>3.5996497499999998</v>
      </c>
      <c r="AR192" s="101">
        <f t="shared" si="321"/>
        <v>3.6309650954419972</v>
      </c>
      <c r="AS192" s="101">
        <f t="shared" si="321"/>
        <v>3.81277299222887</v>
      </c>
      <c r="AT192" s="101">
        <f t="shared" si="321"/>
        <v>3.56246710299299</v>
      </c>
      <c r="AU192" s="101">
        <f>AVERAGE(AU180:AU191)</f>
        <v>5.2574649953482195</v>
      </c>
      <c r="AV192" s="101">
        <f>AVERAGE(AV180:AV191)</f>
        <v>6.4942275760011041</v>
      </c>
      <c r="AW192" s="101">
        <f>AVERAGE(AW180:AW191)</f>
        <v>6.2589095339985725</v>
      </c>
      <c r="AX192" s="211">
        <f>AVERAGE(AX180:AX191)</f>
        <v>4.4648492095136829</v>
      </c>
      <c r="AY192" s="211">
        <f>AVERAGE(AY180:AY191)</f>
        <v>4.4291814962638787</v>
      </c>
      <c r="AZ192" s="211">
        <f t="shared" ref="AZ192:BR192" si="322">MROUND(AZ197,0.05)</f>
        <v>4.5</v>
      </c>
      <c r="BA192" s="211">
        <f t="shared" si="322"/>
        <v>4.6000000000000005</v>
      </c>
      <c r="BB192" s="211">
        <f t="shared" si="322"/>
        <v>4.55</v>
      </c>
      <c r="BC192" s="211">
        <f t="shared" si="322"/>
        <v>4.8500000000000005</v>
      </c>
      <c r="BD192" s="211">
        <f t="shared" si="322"/>
        <v>5.0500000000000007</v>
      </c>
      <c r="BE192" s="211">
        <f t="shared" si="322"/>
        <v>4.8000000000000007</v>
      </c>
      <c r="BF192" s="211">
        <f t="shared" si="322"/>
        <v>4.7</v>
      </c>
      <c r="BG192" s="211">
        <f t="shared" si="322"/>
        <v>4.8500000000000005</v>
      </c>
      <c r="BH192" s="211">
        <f t="shared" si="322"/>
        <v>5.3500000000000005</v>
      </c>
      <c r="BI192" s="211">
        <f t="shared" si="322"/>
        <v>5.5500000000000007</v>
      </c>
      <c r="BJ192" s="211">
        <f t="shared" si="322"/>
        <v>5.45</v>
      </c>
      <c r="BK192" s="211">
        <f t="shared" si="322"/>
        <v>5.7</v>
      </c>
      <c r="BL192" s="211">
        <f t="shared" si="322"/>
        <v>5.95</v>
      </c>
      <c r="BM192" s="211">
        <f t="shared" si="322"/>
        <v>6.5500000000000007</v>
      </c>
      <c r="BN192" s="211">
        <f t="shared" si="322"/>
        <v>6.65</v>
      </c>
      <c r="BO192" s="211">
        <f t="shared" si="322"/>
        <v>6.65</v>
      </c>
      <c r="BP192" s="211" t="e">
        <f t="shared" si="322"/>
        <v>#NUM!</v>
      </c>
      <c r="BQ192" s="211" t="e">
        <f t="shared" si="322"/>
        <v>#NUM!</v>
      </c>
      <c r="BR192" s="211" t="e">
        <f t="shared" si="322"/>
        <v>#NUM!</v>
      </c>
      <c r="BS192" s="211"/>
      <c r="BT192" s="211"/>
      <c r="BU192" s="211"/>
    </row>
    <row r="193" spans="1:73">
      <c r="A193" s="183"/>
      <c r="B193" s="183"/>
      <c r="C193" s="183"/>
      <c r="D193" s="183"/>
      <c r="E193" s="183"/>
      <c r="F193" s="183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3"/>
      <c r="V193" s="183"/>
      <c r="W193" s="183"/>
      <c r="X193" s="183"/>
      <c r="Y193" s="183"/>
      <c r="Z193" s="183"/>
      <c r="AA193" s="183"/>
      <c r="AB193" s="183"/>
      <c r="AC193" s="183"/>
      <c r="AD193" s="183"/>
      <c r="AE193" s="183"/>
      <c r="AF193" s="183"/>
      <c r="AG193" s="183"/>
      <c r="AH193" s="183"/>
      <c r="AI193" s="183"/>
      <c r="AJ193" s="183"/>
      <c r="AK193" s="183"/>
      <c r="AL193" s="183"/>
      <c r="AM193" s="183"/>
      <c r="AN193" s="183"/>
      <c r="AO193" s="183"/>
      <c r="AP193" s="183"/>
      <c r="AQ193" s="183"/>
      <c r="AR193" s="183"/>
      <c r="AS193" s="183"/>
      <c r="AT193" s="183"/>
      <c r="AU193" s="183"/>
      <c r="AV193" s="183"/>
      <c r="AW193" s="183"/>
      <c r="AX193" s="183"/>
      <c r="AY193" s="183"/>
      <c r="AZ193" s="183"/>
      <c r="BA193" s="183"/>
      <c r="BB193" s="183"/>
      <c r="BC193" s="183"/>
      <c r="BD193" s="183"/>
      <c r="BE193" s="183"/>
      <c r="BF193" s="183"/>
      <c r="BG193" s="183"/>
      <c r="BH193" s="183"/>
      <c r="BI193" s="183"/>
      <c r="BJ193" s="183"/>
      <c r="BK193" s="183"/>
      <c r="BL193" s="183"/>
      <c r="BM193" s="183"/>
      <c r="BN193" s="183"/>
      <c r="BO193" s="183"/>
      <c r="BP193" s="183"/>
      <c r="BQ193" s="183"/>
      <c r="BR193" s="183"/>
    </row>
    <row r="194" spans="1:73">
      <c r="A194" t="s">
        <v>229</v>
      </c>
      <c r="M194" s="212"/>
      <c r="N194" s="212"/>
      <c r="O194" s="212"/>
      <c r="P194" s="212"/>
      <c r="Q194" s="212"/>
      <c r="R194" s="212"/>
      <c r="S194" s="212"/>
      <c r="T194" s="212">
        <f t="shared" ref="T194:AT194" si="323">-2.659*LN(T19)-2.0089</f>
        <v>3.8231074731972927</v>
      </c>
      <c r="U194" s="212">
        <f t="shared" si="323"/>
        <v>2.7569070339281931</v>
      </c>
      <c r="V194" s="212">
        <f t="shared" si="323"/>
        <v>5.9659737378270226</v>
      </c>
      <c r="W194" s="212">
        <f t="shared" si="323"/>
        <v>4.1006926197898359</v>
      </c>
      <c r="X194" s="212">
        <f t="shared" si="323"/>
        <v>3.0575049098178408</v>
      </c>
      <c r="Y194" s="212">
        <f t="shared" si="323"/>
        <v>2.3766100460878854</v>
      </c>
      <c r="Z194" s="212">
        <f t="shared" si="323"/>
        <v>2.5431712268862205</v>
      </c>
      <c r="AA194" s="212">
        <f t="shared" si="323"/>
        <v>2.3382704053665377</v>
      </c>
      <c r="AB194" s="212">
        <f t="shared" si="323"/>
        <v>2.8203369179060931</v>
      </c>
      <c r="AC194" s="212">
        <f t="shared" si="323"/>
        <v>3.7537428445140057</v>
      </c>
      <c r="AD194" s="212">
        <f t="shared" si="323"/>
        <v>4.2879636380464863</v>
      </c>
      <c r="AE194" s="212">
        <f t="shared" si="323"/>
        <v>2.2933074141937868</v>
      </c>
      <c r="AF194" s="212">
        <f t="shared" si="323"/>
        <v>2.6320070848070656</v>
      </c>
      <c r="AG194" s="212">
        <f t="shared" si="323"/>
        <v>3.7115102058159164</v>
      </c>
      <c r="AH194" s="212">
        <f t="shared" si="323"/>
        <v>3.4674630125336594</v>
      </c>
      <c r="AI194" s="212">
        <f t="shared" si="323"/>
        <v>3.2312794012665234</v>
      </c>
      <c r="AJ194" s="212">
        <f t="shared" si="323"/>
        <v>3.3965854620444449</v>
      </c>
      <c r="AK194" s="212">
        <f t="shared" si="323"/>
        <v>4.4986410325682602</v>
      </c>
      <c r="AL194" s="212">
        <f t="shared" si="323"/>
        <v>4.7325079568559616</v>
      </c>
      <c r="AM194" s="212">
        <f t="shared" si="323"/>
        <v>4.9109085055838833</v>
      </c>
      <c r="AN194" s="212">
        <f t="shared" si="323"/>
        <v>4.3483640923736075</v>
      </c>
      <c r="AO194" s="212">
        <f t="shared" si="323"/>
        <v>3.5011359719343651</v>
      </c>
      <c r="AP194" s="212">
        <f t="shared" si="323"/>
        <v>3.4755511870236773</v>
      </c>
      <c r="AQ194" s="212">
        <f t="shared" si="323"/>
        <v>2.9215693232262674</v>
      </c>
      <c r="AR194" s="212">
        <f t="shared" si="323"/>
        <v>3.132438510224961</v>
      </c>
      <c r="AS194" s="212">
        <f t="shared" si="323"/>
        <v>2.9375397159699648</v>
      </c>
      <c r="AT194" s="212">
        <f t="shared" si="323"/>
        <v>3.257699712156692</v>
      </c>
      <c r="AU194" s="212">
        <f>-2.659*LN(AU19)-2.0089</f>
        <v>4.5951869019133778</v>
      </c>
      <c r="AV194" s="212">
        <f>-2.659*LN(AV19)-2.0089</f>
        <v>4.3235338070013238</v>
      </c>
      <c r="AW194" s="212">
        <f>-2.659*LN(AW19)-2.0089</f>
        <v>4.1339126017738987</v>
      </c>
      <c r="AX194" s="212">
        <f>-2.659*LN(AX19)-2.0089</f>
        <v>3.6723701408608549</v>
      </c>
      <c r="AY194" s="212">
        <f t="shared" ref="AY194:BC194" si="324">-2.659*LN(AY19)-2.0089</f>
        <v>4.1709818775894991</v>
      </c>
      <c r="AZ194" s="212">
        <f t="shared" si="324"/>
        <v>3.641822330384898</v>
      </c>
      <c r="BA194" s="212">
        <f t="shared" si="324"/>
        <v>3.7085944606176606</v>
      </c>
      <c r="BB194" s="212">
        <f t="shared" si="324"/>
        <v>3.6846572937747148</v>
      </c>
      <c r="BC194" s="212">
        <f t="shared" si="324"/>
        <v>3.8659634517191468</v>
      </c>
      <c r="BD194" s="212">
        <f>-2.659*LN(BD19)-2.0089</f>
        <v>3.9865626455203027</v>
      </c>
      <c r="BE194" s="212">
        <f>-2.659*LN(BE19)-2.0089</f>
        <v>3.8260610684563665</v>
      </c>
      <c r="BF194" s="212">
        <f t="shared" ref="BF194:BR194" si="325">-2.659*LN(BF19)-2.0089</f>
        <v>3.7752348469289232</v>
      </c>
      <c r="BG194" s="212">
        <f t="shared" si="325"/>
        <v>3.8650957117401625</v>
      </c>
      <c r="BH194" s="212">
        <f t="shared" si="325"/>
        <v>4.1650717554473911</v>
      </c>
      <c r="BI194" s="212">
        <f t="shared" si="325"/>
        <v>4.2884216649132725</v>
      </c>
      <c r="BJ194" s="212">
        <f t="shared" si="325"/>
        <v>4.2527745248145514</v>
      </c>
      <c r="BK194" s="212">
        <f t="shared" si="325"/>
        <v>4.3952685300708687</v>
      </c>
      <c r="BL194" s="212">
        <f t="shared" si="325"/>
        <v>4.5598415558262921</v>
      </c>
      <c r="BM194" s="212">
        <f t="shared" si="325"/>
        <v>4.9293842328582578</v>
      </c>
      <c r="BN194" s="212">
        <f t="shared" si="325"/>
        <v>4.988959013899775</v>
      </c>
      <c r="BO194" s="212">
        <f t="shared" si="325"/>
        <v>4.9725140037581621</v>
      </c>
      <c r="BP194" s="212">
        <f t="shared" si="325"/>
        <v>0.66315223115165356</v>
      </c>
      <c r="BQ194" s="212">
        <f t="shared" si="325"/>
        <v>-1.5930738166524008</v>
      </c>
      <c r="BR194" s="212">
        <f t="shared" si="325"/>
        <v>-1.7191456094887494</v>
      </c>
      <c r="BS194" s="212"/>
      <c r="BT194" s="212"/>
      <c r="BU194" s="212"/>
    </row>
    <row r="195" spans="1:73">
      <c r="A195" t="s">
        <v>230</v>
      </c>
      <c r="T195" s="212">
        <f>T192-T194</f>
        <v>-1.1731614059540858</v>
      </c>
      <c r="U195" s="212">
        <f t="shared" ref="U195:AU195" si="326">U192-U194</f>
        <v>-0.30167522466194407</v>
      </c>
      <c r="V195" s="212">
        <f t="shared" si="326"/>
        <v>-2.1459544196452049</v>
      </c>
      <c r="W195" s="212">
        <f t="shared" si="326"/>
        <v>-1.31622667619237</v>
      </c>
      <c r="X195" s="212">
        <f t="shared" si="326"/>
        <v>-0.48778508703955081</v>
      </c>
      <c r="Y195" s="212">
        <f t="shared" si="326"/>
        <v>-0.22015309495676361</v>
      </c>
      <c r="Z195" s="212">
        <f t="shared" si="326"/>
        <v>-0.44547160934764474</v>
      </c>
      <c r="AA195" s="212">
        <f t="shared" si="326"/>
        <v>-0.25110264196098786</v>
      </c>
      <c r="AB195" s="212">
        <f t="shared" si="326"/>
        <v>-0.66592544076132087</v>
      </c>
      <c r="AC195" s="212">
        <f t="shared" si="326"/>
        <v>-1.3646830961642111</v>
      </c>
      <c r="AD195" s="212">
        <f t="shared" si="326"/>
        <v>-1.6525543930136144</v>
      </c>
      <c r="AE195" s="212">
        <f t="shared" si="326"/>
        <v>-0.17545434191328324</v>
      </c>
      <c r="AF195" s="212">
        <f t="shared" si="326"/>
        <v>-0.39835772363238986</v>
      </c>
      <c r="AG195" s="212">
        <f t="shared" si="326"/>
        <v>-0.1534162632850169</v>
      </c>
      <c r="AH195" s="212">
        <f t="shared" si="326"/>
        <v>1.6814568402934014</v>
      </c>
      <c r="AI195" s="212">
        <f t="shared" si="326"/>
        <v>0.6946390488029861</v>
      </c>
      <c r="AJ195" s="212">
        <f t="shared" si="326"/>
        <v>0.32176271979850313</v>
      </c>
      <c r="AK195" s="212">
        <f t="shared" si="326"/>
        <v>1.9760961875819181</v>
      </c>
      <c r="AL195" s="212">
        <f t="shared" si="326"/>
        <v>1.8332138810887031</v>
      </c>
      <c r="AM195" s="212">
        <f t="shared" si="326"/>
        <v>1.8259974495006324</v>
      </c>
      <c r="AN195" s="212">
        <f t="shared" si="326"/>
        <v>5.9487846531626865E-2</v>
      </c>
      <c r="AO195" s="212">
        <f t="shared" si="326"/>
        <v>0.24664202806563518</v>
      </c>
      <c r="AP195" s="212">
        <f t="shared" si="326"/>
        <v>0.21680531297632344</v>
      </c>
      <c r="AQ195" s="212">
        <f t="shared" si="326"/>
        <v>0.67808042677373237</v>
      </c>
      <c r="AR195" s="212">
        <f t="shared" si="326"/>
        <v>0.49852658521703619</v>
      </c>
      <c r="AS195" s="212">
        <f t="shared" si="326"/>
        <v>0.87523327625890524</v>
      </c>
      <c r="AT195" s="212">
        <f t="shared" si="326"/>
        <v>0.304767390836298</v>
      </c>
      <c r="AU195" s="212">
        <f t="shared" si="326"/>
        <v>0.66227809343484179</v>
      </c>
      <c r="AV195" s="212">
        <f>AV192-AV194</f>
        <v>2.1706937689997803</v>
      </c>
      <c r="AW195" s="212">
        <f>AW192-AW194</f>
        <v>2.1249969322246738</v>
      </c>
      <c r="AX195" s="212">
        <f>AX192-AX194</f>
        <v>0.79247906865282802</v>
      </c>
      <c r="AY195" s="212">
        <f t="shared" ref="AY195:BC195" si="327">AY192-AY194</f>
        <v>0.25819961867437957</v>
      </c>
      <c r="AZ195" s="212">
        <f t="shared" si="327"/>
        <v>0.858177669615102</v>
      </c>
      <c r="BA195" s="212">
        <f t="shared" si="327"/>
        <v>0.89140553938233991</v>
      </c>
      <c r="BB195" s="212">
        <f t="shared" si="327"/>
        <v>0.86534270622528497</v>
      </c>
      <c r="BC195" s="212">
        <f t="shared" si="327"/>
        <v>0.98403654828085374</v>
      </c>
      <c r="BD195" s="212">
        <f>BD192-BD194</f>
        <v>1.063437354479698</v>
      </c>
      <c r="BE195" s="212">
        <f>BE192-BE194</f>
        <v>0.9739389315436342</v>
      </c>
      <c r="BF195" s="212">
        <f t="shared" ref="BF195:BR195" si="328">BF192-BF194</f>
        <v>0.92476515307107698</v>
      </c>
      <c r="BG195" s="212">
        <f t="shared" si="328"/>
        <v>0.984904288259838</v>
      </c>
      <c r="BH195" s="212">
        <f t="shared" si="328"/>
        <v>1.1849282445526095</v>
      </c>
      <c r="BI195" s="212">
        <f t="shared" si="328"/>
        <v>1.2615783350867282</v>
      </c>
      <c r="BJ195" s="212">
        <f t="shared" si="328"/>
        <v>1.1972254751854488</v>
      </c>
      <c r="BK195" s="212">
        <f t="shared" si="328"/>
        <v>1.3047314699291315</v>
      </c>
      <c r="BL195" s="212">
        <f t="shared" si="328"/>
        <v>1.390158444173708</v>
      </c>
      <c r="BM195" s="212">
        <f t="shared" si="328"/>
        <v>1.6206157671417429</v>
      </c>
      <c r="BN195" s="212">
        <f t="shared" si="328"/>
        <v>1.6610409861002253</v>
      </c>
      <c r="BO195" s="212">
        <f t="shared" si="328"/>
        <v>1.6774859962418383</v>
      </c>
      <c r="BP195" s="212" t="e">
        <f t="shared" si="328"/>
        <v>#NUM!</v>
      </c>
      <c r="BQ195" s="212" t="e">
        <f t="shared" si="328"/>
        <v>#NUM!</v>
      </c>
      <c r="BR195" s="212" t="e">
        <f t="shared" si="328"/>
        <v>#NUM!</v>
      </c>
      <c r="BS195" s="212"/>
      <c r="BT195" s="212"/>
      <c r="BU195" s="212"/>
    </row>
    <row r="197" spans="1:73">
      <c r="A197" t="s">
        <v>231</v>
      </c>
      <c r="T197" s="212">
        <f t="shared" ref="T197:AT197" si="329">-4.303*LN(T19)-4.6606</f>
        <v>4.7772067533538758</v>
      </c>
      <c r="U197" s="212">
        <f t="shared" si="329"/>
        <v>3.051798520869883</v>
      </c>
      <c r="V197" s="212">
        <f t="shared" si="329"/>
        <v>8.2449591176644148</v>
      </c>
      <c r="W197" s="212">
        <f t="shared" si="329"/>
        <v>5.2264165637290967</v>
      </c>
      <c r="X197" s="212">
        <f t="shared" si="329"/>
        <v>3.5382493143836689</v>
      </c>
      <c r="Y197" s="212">
        <f t="shared" si="329"/>
        <v>2.4363724438947632</v>
      </c>
      <c r="Z197" s="212">
        <f t="shared" si="329"/>
        <v>2.7059146631408089</v>
      </c>
      <c r="AA197" s="212">
        <f t="shared" si="329"/>
        <v>2.3743282641189225</v>
      </c>
      <c r="AB197" s="212">
        <f t="shared" si="329"/>
        <v>3.154445677980414</v>
      </c>
      <c r="AC197" s="212">
        <f t="shared" si="329"/>
        <v>4.6649555321337983</v>
      </c>
      <c r="AD197" s="212">
        <f t="shared" si="329"/>
        <v>5.5294730479556344</v>
      </c>
      <c r="AE197" s="212">
        <f t="shared" si="329"/>
        <v>2.3015656650153691</v>
      </c>
      <c r="AF197" s="212">
        <f t="shared" si="329"/>
        <v>2.8496757374670194</v>
      </c>
      <c r="AG197" s="212">
        <f t="shared" si="329"/>
        <v>4.5966114011379799</v>
      </c>
      <c r="AH197" s="212">
        <f t="shared" si="329"/>
        <v>4.2016753076090039</v>
      </c>
      <c r="AI197" s="212">
        <f t="shared" si="329"/>
        <v>3.8194646723015628</v>
      </c>
      <c r="AJ197" s="212">
        <f t="shared" si="329"/>
        <v>4.08697575899859</v>
      </c>
      <c r="AK197" s="212">
        <f t="shared" si="329"/>
        <v>5.8704075453709015</v>
      </c>
      <c r="AL197" s="212">
        <f t="shared" si="329"/>
        <v>6.2488691381538937</v>
      </c>
      <c r="AM197" s="212">
        <f t="shared" si="329"/>
        <v>6.5375707407023134</v>
      </c>
      <c r="AN197" s="212">
        <f t="shared" si="329"/>
        <v>5.6272177470792153</v>
      </c>
      <c r="AO197" s="212">
        <f t="shared" si="329"/>
        <v>4.256167501780209</v>
      </c>
      <c r="AP197" s="212">
        <f t="shared" si="329"/>
        <v>4.214764218790104</v>
      </c>
      <c r="AQ197" s="212">
        <f t="shared" si="329"/>
        <v>3.3182678066350624</v>
      </c>
      <c r="AR197" s="212">
        <f t="shared" si="329"/>
        <v>3.6595126775095936</v>
      </c>
      <c r="AS197" s="212">
        <f t="shared" si="329"/>
        <v>3.3441123346441364</v>
      </c>
      <c r="AT197" s="212">
        <f t="shared" si="329"/>
        <v>3.8622200682249899</v>
      </c>
      <c r="AU197" s="212">
        <f>-4.303*LN(AU19)-4.6606</f>
        <v>6.026645558079454</v>
      </c>
      <c r="AV197" s="212">
        <f>-4.303*LN(AV19)-4.6606</f>
        <v>5.5870354537520486</v>
      </c>
      <c r="AW197" s="212">
        <f>-4.303*LN(AW19)-4.6606</f>
        <v>5.2801757147172195</v>
      </c>
      <c r="AX197" s="212">
        <f>-4.303*LN(AX19)-4.6606</f>
        <v>4.5332719127958852</v>
      </c>
      <c r="AY197" s="212">
        <f t="shared" ref="AY197:BC197" si="330">-4.303*LN(AY19)-4.6606</f>
        <v>5.3401640914883872</v>
      </c>
      <c r="AZ197" s="212">
        <f t="shared" si="330"/>
        <v>4.483837076963602</v>
      </c>
      <c r="BA197" s="212">
        <f t="shared" si="330"/>
        <v>4.5918929161480984</v>
      </c>
      <c r="BB197" s="212">
        <f t="shared" si="330"/>
        <v>4.5531559364846172</v>
      </c>
      <c r="BC197" s="212">
        <f t="shared" si="330"/>
        <v>4.8465596211912336</v>
      </c>
      <c r="BD197" s="212">
        <f>-4.303*LN(BD19)-4.6606</f>
        <v>5.0417225888205595</v>
      </c>
      <c r="BE197" s="212">
        <f>-4.303*LN(BE19)-4.6606</f>
        <v>4.781986490247367</v>
      </c>
      <c r="BF197" s="212">
        <f t="shared" ref="BF197:BR197" si="331">-4.303*LN(BF19)-4.6606</f>
        <v>4.6997355571023549</v>
      </c>
      <c r="BG197" s="212">
        <f t="shared" si="331"/>
        <v>4.8451553770657858</v>
      </c>
      <c r="BH197" s="212">
        <f t="shared" si="331"/>
        <v>5.3305998735201667</v>
      </c>
      <c r="BI197" s="212">
        <f t="shared" si="331"/>
        <v>5.5302142625505128</v>
      </c>
      <c r="BJ197" s="212">
        <f t="shared" si="331"/>
        <v>5.4725272960801119</v>
      </c>
      <c r="BK197" s="212">
        <f t="shared" si="331"/>
        <v>5.7031221455039303</v>
      </c>
      <c r="BL197" s="212">
        <f t="shared" si="331"/>
        <v>5.9694469780821864</v>
      </c>
      <c r="BM197" s="212">
        <f t="shared" si="331"/>
        <v>6.5674695953324873</v>
      </c>
      <c r="BN197" s="212">
        <f t="shared" si="331"/>
        <v>6.6638781259160362</v>
      </c>
      <c r="BO197" s="212">
        <f t="shared" si="331"/>
        <v>6.637265535228047</v>
      </c>
      <c r="BP197" s="212">
        <f t="shared" si="331"/>
        <v>-0.33647786737662067</v>
      </c>
      <c r="BQ197" s="212">
        <f t="shared" si="331"/>
        <v>-3.9876778236386907</v>
      </c>
      <c r="BR197" s="212">
        <f t="shared" si="331"/>
        <v>-4.1916969754156019</v>
      </c>
      <c r="BS197" s="212"/>
      <c r="BT197" s="212"/>
      <c r="BU197" s="212"/>
    </row>
    <row r="198" spans="1:73">
      <c r="A198" t="s">
        <v>230</v>
      </c>
      <c r="AH198" s="212">
        <f>AH192-AH197</f>
        <v>0.9472445452180569</v>
      </c>
      <c r="AI198" s="212">
        <f t="shared" ref="AI198:AS198" si="332">AI192-AI197</f>
        <v>0.10645377776794662</v>
      </c>
      <c r="AJ198" s="212">
        <f t="shared" si="332"/>
        <v>-0.36862757715564198</v>
      </c>
      <c r="AK198" s="212">
        <f t="shared" si="332"/>
        <v>0.60432967477927679</v>
      </c>
      <c r="AL198" s="212">
        <f t="shared" si="332"/>
        <v>0.31685269979077102</v>
      </c>
      <c r="AM198" s="212">
        <f t="shared" si="332"/>
        <v>0.19933521438220225</v>
      </c>
      <c r="AN198" s="212">
        <f t="shared" si="332"/>
        <v>-1.2193658081739809</v>
      </c>
      <c r="AO198" s="212">
        <f t="shared" si="332"/>
        <v>-0.5083895017802087</v>
      </c>
      <c r="AP198" s="212">
        <f t="shared" si="332"/>
        <v>-0.52240771879010328</v>
      </c>
      <c r="AQ198" s="212">
        <f t="shared" si="332"/>
        <v>0.28138194336493738</v>
      </c>
      <c r="AR198" s="212">
        <f t="shared" si="332"/>
        <v>-2.8547582067596444E-2</v>
      </c>
      <c r="AS198" s="212">
        <f t="shared" si="332"/>
        <v>0.46866065758473363</v>
      </c>
      <c r="AT198" s="212">
        <f>AT192-AT197</f>
        <v>-0.2997529652319999</v>
      </c>
      <c r="AU198" s="212">
        <f>AU192-AU197</f>
        <v>-0.76918056273123447</v>
      </c>
      <c r="AV198" s="212">
        <f>AV192-AV197</f>
        <v>0.90719212224905554</v>
      </c>
      <c r="AW198" s="212">
        <f>AW192-AW197</f>
        <v>0.97873381928135306</v>
      </c>
      <c r="AX198" s="212">
        <f>AX192-AX197</f>
        <v>-6.8422703282202235E-2</v>
      </c>
      <c r="AY198" s="212">
        <f t="shared" ref="AY198:BC198" si="333">AY192-AY197</f>
        <v>-0.91098259522450853</v>
      </c>
      <c r="AZ198" s="212">
        <f t="shared" si="333"/>
        <v>1.6162923036397991E-2</v>
      </c>
      <c r="BA198" s="212">
        <f t="shared" si="333"/>
        <v>8.1070838519021748E-3</v>
      </c>
      <c r="BB198" s="212">
        <f t="shared" si="333"/>
        <v>-3.1559364846174276E-3</v>
      </c>
      <c r="BC198" s="212">
        <f t="shared" si="333"/>
        <v>3.4403788087669085E-3</v>
      </c>
      <c r="BD198" s="212">
        <f>BD192-BD197</f>
        <v>8.2774111794412519E-3</v>
      </c>
      <c r="BE198" s="212">
        <f>BE192-BE197</f>
        <v>1.8013509752633716E-2</v>
      </c>
      <c r="BF198" s="212">
        <f t="shared" ref="BF198:BR198" si="334">BF192-BF197</f>
        <v>2.6444289764526729E-4</v>
      </c>
      <c r="BG198" s="212">
        <f t="shared" si="334"/>
        <v>4.8446229342147262E-3</v>
      </c>
      <c r="BH198" s="212">
        <f t="shared" si="334"/>
        <v>1.9400126479833801E-2</v>
      </c>
      <c r="BI198" s="212">
        <f t="shared" si="334"/>
        <v>1.9785737449487861E-2</v>
      </c>
      <c r="BJ198" s="212">
        <f t="shared" si="334"/>
        <v>-2.2527296080111725E-2</v>
      </c>
      <c r="BK198" s="212">
        <f t="shared" si="334"/>
        <v>-3.1221455039300849E-3</v>
      </c>
      <c r="BL198" s="212">
        <f t="shared" si="334"/>
        <v>-1.9446978082186206E-2</v>
      </c>
      <c r="BM198" s="212">
        <f t="shared" si="334"/>
        <v>-1.7469595332486598E-2</v>
      </c>
      <c r="BN198" s="212">
        <f t="shared" si="334"/>
        <v>-1.3878125916035877E-2</v>
      </c>
      <c r="BO198" s="212">
        <f t="shared" si="334"/>
        <v>1.2734464771953391E-2</v>
      </c>
      <c r="BP198" s="212" t="e">
        <f t="shared" si="334"/>
        <v>#NUM!</v>
      </c>
      <c r="BQ198" s="212" t="e">
        <f t="shared" si="334"/>
        <v>#NUM!</v>
      </c>
      <c r="BR198" s="212" t="e">
        <f t="shared" si="334"/>
        <v>#NUM!</v>
      </c>
      <c r="BS198" s="212"/>
      <c r="BT198" s="212"/>
      <c r="BU198" s="212"/>
    </row>
    <row r="200" spans="1:73" ht="17.25" thickBot="1">
      <c r="A200" s="167" t="s">
        <v>232</v>
      </c>
    </row>
    <row r="201" spans="1:73" ht="17.25" thickBot="1">
      <c r="A201" s="186"/>
      <c r="B201" s="187" t="str">
        <f>B2</f>
        <v xml:space="preserve">75/76 </v>
      </c>
      <c r="C201" s="187" t="str">
        <f t="shared" ref="C201:AU201" si="335">C2</f>
        <v xml:space="preserve">76/77 </v>
      </c>
      <c r="D201" s="187" t="str">
        <f t="shared" si="335"/>
        <v xml:space="preserve">77/78 </v>
      </c>
      <c r="E201" s="187" t="str">
        <f t="shared" si="335"/>
        <v xml:space="preserve">78/79 </v>
      </c>
      <c r="F201" s="187" t="str">
        <f t="shared" si="335"/>
        <v xml:space="preserve">79/80 </v>
      </c>
      <c r="G201" s="187" t="str">
        <f t="shared" si="335"/>
        <v xml:space="preserve">80/81 </v>
      </c>
      <c r="H201" s="187" t="str">
        <f t="shared" si="335"/>
        <v xml:space="preserve">81/82 </v>
      </c>
      <c r="I201" s="187" t="str">
        <f t="shared" si="335"/>
        <v xml:space="preserve">82/83 </v>
      </c>
      <c r="J201" s="187" t="str">
        <f t="shared" si="335"/>
        <v xml:space="preserve">83/84 </v>
      </c>
      <c r="K201" s="187" t="str">
        <f t="shared" si="335"/>
        <v xml:space="preserve">84/85 </v>
      </c>
      <c r="L201" s="187" t="str">
        <f t="shared" si="335"/>
        <v xml:space="preserve">85/86 </v>
      </c>
      <c r="M201" s="187" t="str">
        <f t="shared" si="335"/>
        <v xml:space="preserve">86/87 </v>
      </c>
      <c r="N201" s="187" t="str">
        <f t="shared" si="335"/>
        <v xml:space="preserve">87/88 </v>
      </c>
      <c r="O201" s="187" t="str">
        <f t="shared" si="335"/>
        <v xml:space="preserve">88/89 </v>
      </c>
      <c r="P201" s="187" t="str">
        <f t="shared" si="335"/>
        <v xml:space="preserve">89/90 </v>
      </c>
      <c r="Q201" s="187" t="str">
        <f t="shared" si="335"/>
        <v xml:space="preserve">90/91 </v>
      </c>
      <c r="R201" s="187" t="str">
        <f t="shared" si="335"/>
        <v xml:space="preserve">91/92 </v>
      </c>
      <c r="S201" s="187" t="str">
        <f t="shared" si="335"/>
        <v xml:space="preserve">92/93 </v>
      </c>
      <c r="T201" s="187" t="str">
        <f t="shared" si="335"/>
        <v xml:space="preserve">93/94 </v>
      </c>
      <c r="U201" s="187" t="str">
        <f t="shared" si="335"/>
        <v xml:space="preserve">94/95 </v>
      </c>
      <c r="V201" s="187" t="str">
        <f t="shared" si="335"/>
        <v xml:space="preserve">95/96 </v>
      </c>
      <c r="W201" s="187" t="str">
        <f t="shared" si="335"/>
        <v xml:space="preserve">96/97 </v>
      </c>
      <c r="X201" s="187" t="str">
        <f t="shared" si="335"/>
        <v xml:space="preserve">97/98 </v>
      </c>
      <c r="Y201" s="187" t="str">
        <f t="shared" si="335"/>
        <v xml:space="preserve">98/99 </v>
      </c>
      <c r="Z201" s="187" t="str">
        <f t="shared" si="335"/>
        <v xml:space="preserve">99/00 </v>
      </c>
      <c r="AA201" s="187" t="str">
        <f t="shared" si="335"/>
        <v xml:space="preserve">00/01 </v>
      </c>
      <c r="AB201" s="187" t="str">
        <f t="shared" si="335"/>
        <v xml:space="preserve">01/02 </v>
      </c>
      <c r="AC201" s="187" t="str">
        <f t="shared" si="335"/>
        <v xml:space="preserve">02/03 </v>
      </c>
      <c r="AD201" s="187" t="str">
        <f t="shared" si="335"/>
        <v xml:space="preserve">03/04 </v>
      </c>
      <c r="AE201" s="187" t="str">
        <f t="shared" si="335"/>
        <v xml:space="preserve">04/05 </v>
      </c>
      <c r="AF201" s="187" t="str">
        <f t="shared" si="335"/>
        <v xml:space="preserve">05/06 </v>
      </c>
      <c r="AG201" s="187" t="str">
        <f t="shared" si="335"/>
        <v xml:space="preserve">06/07 </v>
      </c>
      <c r="AH201" s="187" t="str">
        <f t="shared" si="335"/>
        <v xml:space="preserve">07/08 </v>
      </c>
      <c r="AI201" s="187" t="str">
        <f t="shared" si="335"/>
        <v xml:space="preserve">08/09 </v>
      </c>
      <c r="AJ201" s="187" t="str">
        <f t="shared" si="335"/>
        <v xml:space="preserve">09/10 </v>
      </c>
      <c r="AK201" s="187" t="str">
        <f t="shared" si="335"/>
        <v xml:space="preserve">10/11 </v>
      </c>
      <c r="AL201" s="187" t="str">
        <f t="shared" si="335"/>
        <v xml:space="preserve">11/12 </v>
      </c>
      <c r="AM201" s="187" t="str">
        <f t="shared" si="335"/>
        <v xml:space="preserve">12/13 </v>
      </c>
      <c r="AN201" s="187" t="str">
        <f t="shared" si="335"/>
        <v xml:space="preserve">13/14 </v>
      </c>
      <c r="AO201" s="187" t="str">
        <f t="shared" si="335"/>
        <v xml:space="preserve">14/15 </v>
      </c>
      <c r="AP201" s="187" t="str">
        <f t="shared" si="335"/>
        <v xml:space="preserve">15/16 </v>
      </c>
      <c r="AQ201" s="187" t="str">
        <f t="shared" si="335"/>
        <v xml:space="preserve">16/17 </v>
      </c>
      <c r="AR201" s="187" t="str">
        <f t="shared" si="335"/>
        <v xml:space="preserve">17/18 </v>
      </c>
      <c r="AS201" s="187" t="str">
        <f t="shared" si="335"/>
        <v xml:space="preserve">18/19 </v>
      </c>
      <c r="AT201" s="187" t="str">
        <f t="shared" si="335"/>
        <v>19/20</v>
      </c>
      <c r="AU201" s="187" t="str">
        <f t="shared" si="335"/>
        <v>20/21</v>
      </c>
      <c r="AV201" s="187" t="str">
        <f>AV2</f>
        <v>21/22</v>
      </c>
      <c r="AW201" s="187" t="str">
        <f>AW2</f>
        <v>22/23</v>
      </c>
      <c r="AX201" s="187" t="str">
        <f>AX2</f>
        <v>23/24</v>
      </c>
      <c r="AY201" s="187" t="str">
        <f t="shared" ref="AY201:BC201" si="336">AY2</f>
        <v>24/25</v>
      </c>
      <c r="AZ201" s="187" t="str">
        <f t="shared" si="336"/>
        <v>25/26</v>
      </c>
      <c r="BA201" s="187" t="str">
        <f t="shared" si="336"/>
        <v>26/27</v>
      </c>
      <c r="BB201" s="187" t="str">
        <f t="shared" si="336"/>
        <v>27/28</v>
      </c>
      <c r="BC201" s="187" t="str">
        <f t="shared" si="336"/>
        <v>28/29</v>
      </c>
      <c r="BD201" s="187" t="str">
        <f>BD2</f>
        <v>29/30</v>
      </c>
      <c r="BE201" s="187" t="str">
        <f>BE2</f>
        <v>30/31</v>
      </c>
      <c r="BF201" s="187" t="str">
        <f t="shared" ref="BF201:BR201" si="337">BF2</f>
        <v>31/32</v>
      </c>
      <c r="BG201" s="187" t="str">
        <f t="shared" si="337"/>
        <v>32/33</v>
      </c>
      <c r="BH201" s="187" t="str">
        <f t="shared" si="337"/>
        <v>33/34</v>
      </c>
      <c r="BI201" s="187" t="str">
        <f t="shared" si="337"/>
        <v>34/35</v>
      </c>
      <c r="BJ201" s="187" t="str">
        <f t="shared" si="337"/>
        <v>35/36</v>
      </c>
      <c r="BK201" s="187" t="str">
        <f t="shared" si="337"/>
        <v>36/37</v>
      </c>
      <c r="BL201" s="187" t="str">
        <f t="shared" si="337"/>
        <v>37/38</v>
      </c>
      <c r="BM201" s="187" t="str">
        <f t="shared" si="337"/>
        <v>38/39</v>
      </c>
      <c r="BN201" s="187" t="str">
        <f t="shared" si="337"/>
        <v>39/40</v>
      </c>
      <c r="BO201" s="187" t="str">
        <f t="shared" si="337"/>
        <v>40/41</v>
      </c>
      <c r="BP201" s="187" t="str">
        <f t="shared" si="337"/>
        <v>41/42</v>
      </c>
      <c r="BQ201" s="187" t="str">
        <f t="shared" si="337"/>
        <v>42/43</v>
      </c>
      <c r="BR201" s="187" t="str">
        <f t="shared" si="337"/>
        <v>43/44</v>
      </c>
      <c r="BS201" s="213"/>
      <c r="BT201" s="213"/>
      <c r="BU201" s="213"/>
    </row>
    <row r="202" spans="1:73">
      <c r="A202" t="s">
        <v>182</v>
      </c>
      <c r="B202" s="101">
        <v>2.76</v>
      </c>
      <c r="C202" s="101">
        <v>2.6</v>
      </c>
      <c r="D202" s="101">
        <v>1.6</v>
      </c>
      <c r="E202" s="101">
        <v>1.98</v>
      </c>
      <c r="F202" s="101">
        <v>2.5099999999999998</v>
      </c>
      <c r="G202" s="101">
        <v>3.01</v>
      </c>
      <c r="H202" s="101">
        <v>2.5499999999999998</v>
      </c>
      <c r="I202" s="101">
        <v>2.15</v>
      </c>
      <c r="J202" s="101">
        <v>3.32</v>
      </c>
      <c r="K202" s="101">
        <v>2.9</v>
      </c>
      <c r="L202" s="101">
        <v>2.29</v>
      </c>
      <c r="M202" s="101">
        <v>1.45</v>
      </c>
      <c r="N202" s="101">
        <v>1.49</v>
      </c>
      <c r="O202" s="101">
        <v>2.6</v>
      </c>
      <c r="P202" s="101">
        <v>2.29</v>
      </c>
      <c r="Q202" s="101">
        <v>2.3199999999999998</v>
      </c>
      <c r="R202" s="101">
        <v>2.33</v>
      </c>
      <c r="S202" s="101">
        <v>2.16</v>
      </c>
      <c r="T202" s="101">
        <v>2.21</v>
      </c>
      <c r="U202" s="101">
        <v>2.19</v>
      </c>
      <c r="V202" s="101">
        <v>2.69</v>
      </c>
      <c r="W202" s="101">
        <v>3.56</v>
      </c>
      <c r="X202" s="101">
        <v>2.52</v>
      </c>
      <c r="Y202" s="101">
        <v>1.84</v>
      </c>
      <c r="Z202" s="101">
        <v>1.75</v>
      </c>
      <c r="AA202" s="101">
        <v>1.61</v>
      </c>
      <c r="AB202" s="101">
        <v>1.91</v>
      </c>
      <c r="AC202" s="101">
        <v>2.4700000000000002</v>
      </c>
      <c r="AD202" s="101">
        <v>2.2000000000000002</v>
      </c>
      <c r="AE202" s="101">
        <v>2.2000000000000002</v>
      </c>
      <c r="AF202" s="101">
        <v>1.9</v>
      </c>
      <c r="AG202" s="101">
        <v>2.2000000000000002</v>
      </c>
      <c r="AH202" s="101">
        <v>3.28</v>
      </c>
      <c r="AI202" s="101">
        <v>5.01</v>
      </c>
      <c r="AJ202" s="101">
        <v>3.25</v>
      </c>
      <c r="AK202" s="101">
        <v>4.08</v>
      </c>
      <c r="AL202" s="101">
        <v>6.38</v>
      </c>
      <c r="AM202" s="101">
        <v>6.89</v>
      </c>
      <c r="AN202" s="101">
        <v>5.4</v>
      </c>
      <c r="AO202" s="101">
        <v>3.49</v>
      </c>
      <c r="AP202" s="101">
        <v>3.68</v>
      </c>
      <c r="AQ202" s="101">
        <v>3.22</v>
      </c>
      <c r="AR202" s="101">
        <v>3.27</v>
      </c>
      <c r="AS202" s="101">
        <f>[6]Prices!$G579</f>
        <v>3.4</v>
      </c>
      <c r="AT202" s="101">
        <f>[6]Prices!$G591</f>
        <v>3.8</v>
      </c>
      <c r="AU202" s="101">
        <f>[6]Prices!$G603</f>
        <v>3.41</v>
      </c>
      <c r="AV202" s="101">
        <f>[6]Prices!$G615</f>
        <v>5.47</v>
      </c>
      <c r="AW202" s="102">
        <f>[6]Prices!$G627</f>
        <v>7.09</v>
      </c>
      <c r="AX202" s="102">
        <f>[6]Prices!$G639</f>
        <v>5.21</v>
      </c>
      <c r="AY202" s="214">
        <f>[6]Prices!$G651</f>
        <v>4.0592835934837099</v>
      </c>
      <c r="AZ202" s="214">
        <f t="shared" ref="AZ202:AZ213" si="338">AZ$214*(SUM(AU202:AY202)/SUM(AU$214:AY$214))</f>
        <v>4.6376316265575293</v>
      </c>
      <c r="BA202" s="214">
        <f t="shared" ref="BA202:BA213" si="339">BA$214*(SUM(AV202:AZ202)/SUM(AV$214:AZ$214))</f>
        <v>4.7568205459527295</v>
      </c>
      <c r="BB202" s="214">
        <f t="shared" ref="BB202:BQ213" si="340">BB$214*(SUM(AW202:BA202)/SUM(AW$214:BA$214))</f>
        <v>4.9050519968724959</v>
      </c>
      <c r="BC202" s="214">
        <f t="shared" si="340"/>
        <v>4.6204120920744822</v>
      </c>
      <c r="BD202" s="214">
        <f t="shared" si="340"/>
        <v>4.4921036336036737</v>
      </c>
      <c r="BE202" s="214">
        <f t="shared" si="340"/>
        <v>4.642890021383387</v>
      </c>
      <c r="BF202" s="214">
        <f t="shared" si="340"/>
        <v>4.683455657977353</v>
      </c>
      <c r="BG202" s="214">
        <f t="shared" si="340"/>
        <v>4.688734743118955</v>
      </c>
      <c r="BH202" s="214">
        <f t="shared" si="340"/>
        <v>4.4667031187429318</v>
      </c>
      <c r="BI202" s="214">
        <f t="shared" si="340"/>
        <v>4.3571165331567121</v>
      </c>
      <c r="BJ202" s="214">
        <f t="shared" si="340"/>
        <v>4.3691808837943089</v>
      </c>
      <c r="BK202" s="214">
        <f t="shared" si="340"/>
        <v>4.2744634814184179</v>
      </c>
      <c r="BL202" s="214">
        <f t="shared" si="340"/>
        <v>4.1729163584292195</v>
      </c>
      <c r="BM202" s="214">
        <f t="shared" si="340"/>
        <v>3.9707119955122181</v>
      </c>
      <c r="BN202" s="214">
        <f t="shared" si="340"/>
        <v>3.9707773243776292</v>
      </c>
      <c r="BO202" s="214">
        <f t="shared" si="340"/>
        <v>3.9728325442166113</v>
      </c>
      <c r="BP202" s="214">
        <f t="shared" si="340"/>
        <v>8.939283674906676</v>
      </c>
      <c r="BQ202" s="214">
        <f t="shared" si="340"/>
        <v>17.180905905783838</v>
      </c>
      <c r="BR202" s="214">
        <f t="shared" ref="BQ202:BR213" si="341">BR$214*(SUM(BM202:BQ202)/SUM(BM$214:BQ$214))</f>
        <v>17.875227310870642</v>
      </c>
      <c r="BS202" s="214"/>
      <c r="BT202" s="214"/>
      <c r="BU202" s="214"/>
    </row>
    <row r="203" spans="1:73">
      <c r="A203" t="s">
        <v>184</v>
      </c>
      <c r="B203" s="101">
        <v>2.62</v>
      </c>
      <c r="C203" s="101">
        <v>2.33</v>
      </c>
      <c r="D203" s="101">
        <v>1.67</v>
      </c>
      <c r="E203" s="101">
        <v>1.97</v>
      </c>
      <c r="F203" s="101">
        <v>2.41</v>
      </c>
      <c r="G203" s="101">
        <v>2.99</v>
      </c>
      <c r="H203" s="101">
        <v>2.4500000000000002</v>
      </c>
      <c r="I203" s="101">
        <v>1.98</v>
      </c>
      <c r="J203" s="101">
        <v>3.15</v>
      </c>
      <c r="K203" s="101">
        <v>2.65</v>
      </c>
      <c r="L203" s="101">
        <v>2.11</v>
      </c>
      <c r="M203" s="101">
        <v>1.4</v>
      </c>
      <c r="N203" s="101">
        <v>1.55</v>
      </c>
      <c r="O203" s="101">
        <v>2.58</v>
      </c>
      <c r="P203" s="101">
        <v>2.2200000000000002</v>
      </c>
      <c r="Q203" s="101">
        <v>2.19</v>
      </c>
      <c r="R203" s="101">
        <v>2.31</v>
      </c>
      <c r="S203" s="101">
        <v>2.0499999999999998</v>
      </c>
      <c r="T203" s="101">
        <v>2.2799999999999998</v>
      </c>
      <c r="U203" s="101">
        <v>2.06</v>
      </c>
      <c r="V203" s="101">
        <v>2.79</v>
      </c>
      <c r="W203" s="101">
        <v>2.88</v>
      </c>
      <c r="X203" s="101">
        <v>2.54</v>
      </c>
      <c r="Y203" s="101">
        <v>1.91</v>
      </c>
      <c r="Z203" s="101">
        <v>1.69</v>
      </c>
      <c r="AA203" s="101">
        <v>1.74</v>
      </c>
      <c r="AB203" s="101">
        <v>1.84</v>
      </c>
      <c r="AC203" s="101">
        <v>2.34</v>
      </c>
      <c r="AD203" s="101">
        <v>2.12</v>
      </c>
      <c r="AE203" s="101">
        <v>2.14</v>
      </c>
      <c r="AF203" s="101">
        <v>1.82</v>
      </c>
      <c r="AG203" s="101">
        <v>2.5499999999999998</v>
      </c>
      <c r="AH203" s="101">
        <v>3.29</v>
      </c>
      <c r="AI203" s="101">
        <v>4.37</v>
      </c>
      <c r="AJ203" s="101">
        <v>3.61</v>
      </c>
      <c r="AK203" s="101">
        <v>4.32</v>
      </c>
      <c r="AL203" s="101">
        <v>5.73</v>
      </c>
      <c r="AM203" s="101">
        <v>6.78</v>
      </c>
      <c r="AN203" s="101">
        <v>4.63</v>
      </c>
      <c r="AO203" s="101">
        <v>3.57</v>
      </c>
      <c r="AP203" s="101">
        <v>3.67</v>
      </c>
      <c r="AQ203" s="101">
        <v>3.29</v>
      </c>
      <c r="AR203" s="101">
        <v>3.26</v>
      </c>
      <c r="AS203" s="101">
        <f>[6]Prices!$G580</f>
        <v>3.42</v>
      </c>
      <c r="AT203" s="101">
        <f>[6]Prices!$G592</f>
        <v>3.85</v>
      </c>
      <c r="AU203" s="101">
        <f>[6]Prices!$G604</f>
        <v>3.61</v>
      </c>
      <c r="AV203" s="101">
        <f>[6]Prices!$G616</f>
        <v>5.0199999999999996</v>
      </c>
      <c r="AW203" s="102">
        <f>[6]Prices!$G628</f>
        <v>6.5</v>
      </c>
      <c r="AX203" s="102">
        <f>[6]Prices!$G640</f>
        <v>4.93</v>
      </c>
      <c r="AY203" s="214">
        <f>[6]Prices!$G652</f>
        <v>4.1134312633728589</v>
      </c>
      <c r="AZ203" s="214">
        <f t="shared" si="338"/>
        <v>4.4417849236567264</v>
      </c>
      <c r="BA203" s="214">
        <f t="shared" si="339"/>
        <v>4.4941136934758648</v>
      </c>
      <c r="BB203" s="214">
        <f t="shared" si="340"/>
        <v>4.6623288754488632</v>
      </c>
      <c r="BC203" s="214">
        <f t="shared" si="340"/>
        <v>4.4386582353403199</v>
      </c>
      <c r="BD203" s="214">
        <f t="shared" si="340"/>
        <v>4.3300689349578541</v>
      </c>
      <c r="BE203" s="214">
        <f t="shared" si="340"/>
        <v>4.4356407981238073</v>
      </c>
      <c r="BF203" s="214">
        <f t="shared" si="340"/>
        <v>4.472162107469341</v>
      </c>
      <c r="BG203" s="214">
        <f t="shared" si="340"/>
        <v>4.4868648321067894</v>
      </c>
      <c r="BH203" s="214">
        <f t="shared" si="340"/>
        <v>4.2804839951069313</v>
      </c>
      <c r="BI203" s="214">
        <f t="shared" si="340"/>
        <v>4.1734039197484822</v>
      </c>
      <c r="BJ203" s="214">
        <f t="shared" si="340"/>
        <v>4.1797236900540664</v>
      </c>
      <c r="BK203" s="214">
        <f t="shared" si="340"/>
        <v>4.0902354952109299</v>
      </c>
      <c r="BL203" s="214">
        <f t="shared" si="340"/>
        <v>3.9948426060696964</v>
      </c>
      <c r="BM203" s="214">
        <f t="shared" si="340"/>
        <v>3.8015944415027714</v>
      </c>
      <c r="BN203" s="214">
        <f t="shared" si="340"/>
        <v>3.8009014371053418</v>
      </c>
      <c r="BO203" s="214">
        <f t="shared" si="340"/>
        <v>3.8023536210416853</v>
      </c>
      <c r="BP203" s="214">
        <f t="shared" si="340"/>
        <v>8.5565535808962849</v>
      </c>
      <c r="BQ203" s="214">
        <f t="shared" si="341"/>
        <v>16.446152792795754</v>
      </c>
      <c r="BR203" s="214">
        <f t="shared" si="341"/>
        <v>17.110600671544468</v>
      </c>
      <c r="BS203" s="214"/>
      <c r="BT203" s="214"/>
      <c r="BU203" s="214"/>
    </row>
    <row r="204" spans="1:73">
      <c r="A204" t="s">
        <v>186</v>
      </c>
      <c r="B204" s="101">
        <v>2.33</v>
      </c>
      <c r="C204" s="101">
        <v>2.02</v>
      </c>
      <c r="D204" s="101">
        <v>1.88</v>
      </c>
      <c r="E204" s="101">
        <v>2.02</v>
      </c>
      <c r="F204" s="101">
        <v>2.27</v>
      </c>
      <c r="G204" s="101">
        <v>3.1</v>
      </c>
      <c r="H204" s="101">
        <v>2.34</v>
      </c>
      <c r="I204" s="101">
        <v>2.13</v>
      </c>
      <c r="J204" s="101">
        <v>3.17</v>
      </c>
      <c r="K204" s="101">
        <v>2.5499999999999998</v>
      </c>
      <c r="L204" s="101">
        <v>2.21</v>
      </c>
      <c r="M204" s="101">
        <v>1.47</v>
      </c>
      <c r="N204" s="101">
        <v>1.61</v>
      </c>
      <c r="O204" s="101">
        <v>2.5099999999999998</v>
      </c>
      <c r="P204" s="101">
        <v>2.2400000000000002</v>
      </c>
      <c r="Q204" s="101">
        <v>2.16</v>
      </c>
      <c r="R204" s="101">
        <v>2.29</v>
      </c>
      <c r="S204" s="101">
        <v>1.98</v>
      </c>
      <c r="T204" s="101">
        <v>2.4500000000000002</v>
      </c>
      <c r="U204" s="101">
        <v>1.99</v>
      </c>
      <c r="V204" s="101">
        <v>2.87</v>
      </c>
      <c r="W204" s="101">
        <v>2.66</v>
      </c>
      <c r="X204" s="101">
        <v>2.5099999999999998</v>
      </c>
      <c r="Y204" s="101">
        <v>1.93</v>
      </c>
      <c r="Z204" s="101">
        <v>1.7</v>
      </c>
      <c r="AA204" s="101">
        <v>1.86</v>
      </c>
      <c r="AB204" s="101">
        <v>1.85</v>
      </c>
      <c r="AC204" s="101">
        <v>2.2799999999999998</v>
      </c>
      <c r="AD204" s="101">
        <v>2.2000000000000002</v>
      </c>
      <c r="AE204" s="101">
        <v>2.0499999999999998</v>
      </c>
      <c r="AF204" s="101">
        <v>1.77</v>
      </c>
      <c r="AG204" s="101">
        <v>2.88</v>
      </c>
      <c r="AH204" s="101">
        <v>3.44</v>
      </c>
      <c r="AI204" s="101">
        <v>4.26</v>
      </c>
      <c r="AJ204" s="101">
        <v>3.65</v>
      </c>
      <c r="AK204" s="101">
        <v>4.55</v>
      </c>
      <c r="AL204" s="101">
        <v>5.83</v>
      </c>
      <c r="AM204" s="101">
        <v>7.01</v>
      </c>
      <c r="AN204" s="101">
        <v>4.37</v>
      </c>
      <c r="AO204" s="101">
        <v>3.6</v>
      </c>
      <c r="AP204" s="101">
        <v>3.59</v>
      </c>
      <c r="AQ204" s="101">
        <v>3.24</v>
      </c>
      <c r="AR204" s="101">
        <v>3.15</v>
      </c>
      <c r="AS204" s="101">
        <f>[6]Prices!$G581</f>
        <v>3.41</v>
      </c>
      <c r="AT204" s="101">
        <f>[6]Prices!$G593</f>
        <v>3.68</v>
      </c>
      <c r="AU204" s="101">
        <f>[6]Prices!$G605</f>
        <v>3.79</v>
      </c>
      <c r="AV204" s="101">
        <f>[6]Prices!$G617</f>
        <v>5.27</v>
      </c>
      <c r="AW204" s="102">
        <f>[6]Prices!$G629</f>
        <v>6.49</v>
      </c>
      <c r="AX204" s="102">
        <f>[6]Prices!$G641</f>
        <v>4.66</v>
      </c>
      <c r="AY204" s="214">
        <f>[6]Prices!$G653</f>
        <v>4.2141157952380954</v>
      </c>
      <c r="AZ204" s="214">
        <f t="shared" si="338"/>
        <v>4.487847344920028</v>
      </c>
      <c r="BA204" s="214">
        <f t="shared" si="339"/>
        <v>4.5150962787413622</v>
      </c>
      <c r="BB204" s="214">
        <f t="shared" si="340"/>
        <v>4.6409458630232532</v>
      </c>
      <c r="BC204" s="214">
        <f t="shared" si="340"/>
        <v>4.4144172768153904</v>
      </c>
      <c r="BD204" s="214">
        <f t="shared" si="340"/>
        <v>4.3539388201870484</v>
      </c>
      <c r="BE204" s="214">
        <f t="shared" si="340"/>
        <v>4.4446225419126275</v>
      </c>
      <c r="BF204" s="214">
        <f t="shared" si="340"/>
        <v>4.4738041561359365</v>
      </c>
      <c r="BG204" s="214">
        <f t="shared" si="340"/>
        <v>4.4846292603824365</v>
      </c>
      <c r="BH204" s="214">
        <f t="shared" si="340"/>
        <v>4.2820323712210504</v>
      </c>
      <c r="BI204" s="214">
        <f t="shared" si="340"/>
        <v>4.1798154939350027</v>
      </c>
      <c r="BJ204" s="214">
        <f t="shared" si="340"/>
        <v>4.182851166251436</v>
      </c>
      <c r="BK204" s="214">
        <f t="shared" si="340"/>
        <v>4.0922233271401405</v>
      </c>
      <c r="BL204" s="214">
        <f t="shared" si="340"/>
        <v>3.9968841614128374</v>
      </c>
      <c r="BM204" s="214">
        <f t="shared" si="340"/>
        <v>3.8043681688000848</v>
      </c>
      <c r="BN204" s="214">
        <f t="shared" si="340"/>
        <v>3.8039703882703284</v>
      </c>
      <c r="BO204" s="214">
        <f t="shared" si="340"/>
        <v>3.8048415716506852</v>
      </c>
      <c r="BP204" s="214">
        <f t="shared" si="340"/>
        <v>8.5619799295349601</v>
      </c>
      <c r="BQ204" s="214">
        <f t="shared" si="341"/>
        <v>16.4569986111219</v>
      </c>
      <c r="BR204" s="214">
        <f t="shared" si="341"/>
        <v>17.122163343310788</v>
      </c>
      <c r="BS204" s="214"/>
      <c r="BT204" s="214"/>
      <c r="BU204" s="214"/>
    </row>
    <row r="205" spans="1:73">
      <c r="A205" t="s">
        <v>189</v>
      </c>
      <c r="B205" s="101">
        <v>2.37</v>
      </c>
      <c r="C205" s="101">
        <v>2.2400000000000002</v>
      </c>
      <c r="D205" s="101">
        <v>1.97</v>
      </c>
      <c r="E205" s="101">
        <v>2.09</v>
      </c>
      <c r="F205" s="101">
        <v>2.38</v>
      </c>
      <c r="G205" s="101">
        <v>3.19</v>
      </c>
      <c r="H205" s="101">
        <v>2.39</v>
      </c>
      <c r="I205" s="101">
        <v>2.2599999999999998</v>
      </c>
      <c r="J205" s="101">
        <v>3.15</v>
      </c>
      <c r="K205" s="101">
        <v>2.56</v>
      </c>
      <c r="L205" s="101">
        <v>2.29</v>
      </c>
      <c r="M205" s="101">
        <v>1.5</v>
      </c>
      <c r="N205" s="101">
        <v>1.72</v>
      </c>
      <c r="O205" s="101">
        <v>2.5299999999999998</v>
      </c>
      <c r="P205" s="101">
        <v>2.27</v>
      </c>
      <c r="Q205" s="101">
        <v>2.2200000000000002</v>
      </c>
      <c r="R205" s="101">
        <v>2.33</v>
      </c>
      <c r="S205" s="101">
        <v>1.97</v>
      </c>
      <c r="T205" s="101">
        <v>2.67</v>
      </c>
      <c r="U205" s="101">
        <v>2.13</v>
      </c>
      <c r="V205" s="101">
        <v>3.07</v>
      </c>
      <c r="W205" s="101">
        <v>2.63</v>
      </c>
      <c r="X205" s="101">
        <v>2.52</v>
      </c>
      <c r="Y205" s="101">
        <v>2</v>
      </c>
      <c r="Z205" s="101">
        <v>1.82</v>
      </c>
      <c r="AA205" s="101">
        <v>1.97</v>
      </c>
      <c r="AB205" s="101">
        <v>1.98</v>
      </c>
      <c r="AC205" s="101">
        <v>2.3199999999999998</v>
      </c>
      <c r="AD205" s="101">
        <v>2.31</v>
      </c>
      <c r="AE205" s="101">
        <v>2.04</v>
      </c>
      <c r="AF205" s="101">
        <v>1.92</v>
      </c>
      <c r="AG205" s="101">
        <v>3.01</v>
      </c>
      <c r="AH205" s="101">
        <v>3.77</v>
      </c>
      <c r="AI205" s="101">
        <v>4.1100000000000003</v>
      </c>
      <c r="AJ205" s="101">
        <v>3.6</v>
      </c>
      <c r="AK205" s="101">
        <v>4.82</v>
      </c>
      <c r="AL205" s="101">
        <v>5.86</v>
      </c>
      <c r="AM205" s="101">
        <v>6.87</v>
      </c>
      <c r="AN205" s="101">
        <v>4.41</v>
      </c>
      <c r="AO205" s="101">
        <v>3.79</v>
      </c>
      <c r="AP205" s="101">
        <v>3.65</v>
      </c>
      <c r="AQ205" s="101">
        <v>3.32</v>
      </c>
      <c r="AR205" s="101">
        <v>3.23</v>
      </c>
      <c r="AS205" s="101">
        <f>[6]Prices!$G582</f>
        <v>3.54</v>
      </c>
      <c r="AT205" s="101">
        <f>[6]Prices!$G594</f>
        <v>3.71</v>
      </c>
      <c r="AU205" s="101">
        <f>[6]Prices!$G606</f>
        <v>3.97</v>
      </c>
      <c r="AV205" s="101">
        <f>[6]Prices!$G618</f>
        <v>5.47</v>
      </c>
      <c r="AW205" s="102">
        <f>[6]Prices!$G630</f>
        <v>6.58</v>
      </c>
      <c r="AX205" s="102">
        <f>[6]Prices!$G642</f>
        <v>4.8</v>
      </c>
      <c r="AY205" s="214">
        <f>[6]Prices!$G654</f>
        <v>4.3803987850763271</v>
      </c>
      <c r="AZ205" s="214">
        <f t="shared" si="338"/>
        <v>4.6304866766386947</v>
      </c>
      <c r="BA205" s="214">
        <f t="shared" si="339"/>
        <v>4.6479006064018584</v>
      </c>
      <c r="BB205" s="214">
        <f t="shared" si="340"/>
        <v>4.7688828028146011</v>
      </c>
      <c r="BC205" s="214">
        <f t="shared" si="340"/>
        <v>4.5535393335351282</v>
      </c>
      <c r="BD205" s="214">
        <f t="shared" si="340"/>
        <v>4.4924962370998234</v>
      </c>
      <c r="BE205" s="214">
        <f t="shared" si="340"/>
        <v>4.5796850879959266</v>
      </c>
      <c r="BF205" s="214">
        <f t="shared" si="340"/>
        <v>4.6085008135694672</v>
      </c>
      <c r="BG205" s="214">
        <f t="shared" si="340"/>
        <v>4.6202816278876169</v>
      </c>
      <c r="BH205" s="214">
        <f t="shared" si="340"/>
        <v>4.4139598261972459</v>
      </c>
      <c r="BI205" s="214">
        <f t="shared" si="340"/>
        <v>4.3080027503491536</v>
      </c>
      <c r="BJ205" s="214">
        <f t="shared" si="340"/>
        <v>4.3101692376694523</v>
      </c>
      <c r="BK205" s="214">
        <f t="shared" si="340"/>
        <v>4.2168251673741679</v>
      </c>
      <c r="BL205" s="214">
        <f t="shared" si="340"/>
        <v>4.1188700520092416</v>
      </c>
      <c r="BM205" s="214">
        <f t="shared" si="340"/>
        <v>3.9207022079998644</v>
      </c>
      <c r="BN205" s="214">
        <f t="shared" si="340"/>
        <v>3.9201069324698365</v>
      </c>
      <c r="BO205" s="214">
        <f t="shared" si="340"/>
        <v>3.9208944684253706</v>
      </c>
      <c r="BP205" s="214">
        <f t="shared" si="340"/>
        <v>8.8232482660734792</v>
      </c>
      <c r="BQ205" s="214">
        <f t="shared" si="341"/>
        <v>16.959369814949039</v>
      </c>
      <c r="BR205" s="214">
        <f t="shared" si="341"/>
        <v>17.64485092476545</v>
      </c>
      <c r="BS205" s="214"/>
      <c r="BT205" s="214"/>
      <c r="BU205" s="214"/>
    </row>
    <row r="206" spans="1:73">
      <c r="A206" t="s">
        <v>191</v>
      </c>
      <c r="B206" s="101">
        <v>2.44</v>
      </c>
      <c r="C206" s="101">
        <v>2.34</v>
      </c>
      <c r="D206" s="101">
        <v>2</v>
      </c>
      <c r="E206" s="101">
        <v>2.11</v>
      </c>
      <c r="F206" s="101">
        <v>2.4500000000000002</v>
      </c>
      <c r="G206" s="101">
        <v>3.19</v>
      </c>
      <c r="H206" s="101">
        <v>2.54</v>
      </c>
      <c r="I206" s="101">
        <v>2.36</v>
      </c>
      <c r="J206" s="101">
        <v>3.15</v>
      </c>
      <c r="K206" s="101">
        <v>2.64</v>
      </c>
      <c r="L206" s="101">
        <v>2.33</v>
      </c>
      <c r="M206" s="101">
        <v>1.48</v>
      </c>
      <c r="N206" s="101">
        <v>1.77</v>
      </c>
      <c r="O206" s="101">
        <v>2.6</v>
      </c>
      <c r="P206" s="101">
        <v>2.31</v>
      </c>
      <c r="Q206" s="101">
        <v>2.27</v>
      </c>
      <c r="R206" s="101">
        <v>2.4</v>
      </c>
      <c r="S206" s="101">
        <v>2.0299999999999998</v>
      </c>
      <c r="T206" s="101">
        <v>2.7</v>
      </c>
      <c r="U206" s="101">
        <v>2.19</v>
      </c>
      <c r="V206" s="101">
        <v>3.09</v>
      </c>
      <c r="W206" s="101">
        <v>2.69</v>
      </c>
      <c r="X206" s="101">
        <v>2.56</v>
      </c>
      <c r="Y206" s="101">
        <v>2.06</v>
      </c>
      <c r="Z206" s="101">
        <v>1.91</v>
      </c>
      <c r="AA206" s="101">
        <v>1.98</v>
      </c>
      <c r="AB206" s="101">
        <v>1.97</v>
      </c>
      <c r="AC206" s="101">
        <v>2.33</v>
      </c>
      <c r="AD206" s="101">
        <v>2.39</v>
      </c>
      <c r="AE206" s="101">
        <v>2.12</v>
      </c>
      <c r="AF206" s="101">
        <v>2</v>
      </c>
      <c r="AG206" s="101">
        <v>3.05</v>
      </c>
      <c r="AH206" s="101">
        <v>3.98</v>
      </c>
      <c r="AI206" s="101">
        <v>4.3600000000000003</v>
      </c>
      <c r="AJ206" s="101">
        <v>3.66</v>
      </c>
      <c r="AK206" s="101">
        <v>4.9400000000000004</v>
      </c>
      <c r="AL206" s="101">
        <v>6.07</v>
      </c>
      <c r="AM206" s="101">
        <v>6.96</v>
      </c>
      <c r="AN206" s="101">
        <v>4.42</v>
      </c>
      <c r="AO206" s="101">
        <v>3.82</v>
      </c>
      <c r="AP206" s="101">
        <v>3.66</v>
      </c>
      <c r="AQ206" s="101">
        <v>3.4</v>
      </c>
      <c r="AR206" s="101">
        <v>3.29</v>
      </c>
      <c r="AS206" s="101">
        <f>[6]Prices!$G583</f>
        <v>3.56</v>
      </c>
      <c r="AT206" s="101">
        <f>[6]Prices!$G595</f>
        <v>3.79</v>
      </c>
      <c r="AU206" s="101">
        <f>[6]Prices!$G607</f>
        <v>4.24</v>
      </c>
      <c r="AV206" s="101">
        <f>[6]Prices!$G619</f>
        <v>5.57</v>
      </c>
      <c r="AW206" s="102">
        <f>[6]Prices!$G631</f>
        <v>6.64</v>
      </c>
      <c r="AX206" s="102">
        <f>[6]Prices!$G643</f>
        <v>4.74</v>
      </c>
      <c r="AY206" s="214">
        <f>[6]Prices!$G655</f>
        <v>4.7274214964912273</v>
      </c>
      <c r="AZ206" s="214">
        <f t="shared" si="338"/>
        <v>4.7622371358425486</v>
      </c>
      <c r="BA206" s="214">
        <f t="shared" si="339"/>
        <v>4.7519217999016137</v>
      </c>
      <c r="BB206" s="214">
        <f t="shared" si="340"/>
        <v>4.879881715184438</v>
      </c>
      <c r="BC206" s="214">
        <f t="shared" si="340"/>
        <v>4.6777878162329127</v>
      </c>
      <c r="BD206" s="214">
        <f t="shared" si="340"/>
        <v>4.6524116554815231</v>
      </c>
      <c r="BE206" s="214">
        <f t="shared" si="340"/>
        <v>4.7048071129292097</v>
      </c>
      <c r="BF206" s="214">
        <f t="shared" si="340"/>
        <v>4.7333620199459396</v>
      </c>
      <c r="BG206" s="214">
        <f t="shared" si="340"/>
        <v>4.7498622437152953</v>
      </c>
      <c r="BH206" s="214">
        <f t="shared" si="340"/>
        <v>4.54214758872841</v>
      </c>
      <c r="BI206" s="214">
        <f t="shared" si="340"/>
        <v>4.4346292556690381</v>
      </c>
      <c r="BJ206" s="214">
        <f t="shared" si="340"/>
        <v>4.4315285292324669</v>
      </c>
      <c r="BK206" s="214">
        <f t="shared" si="340"/>
        <v>4.3362809445088955</v>
      </c>
      <c r="BL206" s="214">
        <f t="shared" si="340"/>
        <v>4.2366225990935993</v>
      </c>
      <c r="BM206" s="214">
        <f t="shared" si="340"/>
        <v>4.0332493426114517</v>
      </c>
      <c r="BN206" s="214">
        <f t="shared" si="340"/>
        <v>4.0323588114770796</v>
      </c>
      <c r="BO206" s="214">
        <f t="shared" si="340"/>
        <v>4.0325435841001909</v>
      </c>
      <c r="BP206" s="214">
        <f t="shared" si="340"/>
        <v>9.07509744078639</v>
      </c>
      <c r="BQ206" s="214">
        <f t="shared" si="341"/>
        <v>17.444078641293203</v>
      </c>
      <c r="BR206" s="214">
        <f t="shared" si="341"/>
        <v>18.149135790204429</v>
      </c>
      <c r="BS206" s="214"/>
      <c r="BT206" s="214"/>
      <c r="BU206" s="214"/>
    </row>
    <row r="207" spans="1:73">
      <c r="A207" t="s">
        <v>193</v>
      </c>
      <c r="B207" s="101">
        <v>2.48</v>
      </c>
      <c r="C207" s="101">
        <v>2.34</v>
      </c>
      <c r="D207" s="101">
        <v>2.0299999999999998</v>
      </c>
      <c r="E207" s="101">
        <v>2.1800000000000002</v>
      </c>
      <c r="F207" s="101">
        <v>2.39</v>
      </c>
      <c r="G207" s="101">
        <v>3.22</v>
      </c>
      <c r="H207" s="101">
        <v>2.44</v>
      </c>
      <c r="I207" s="101">
        <v>2.56</v>
      </c>
      <c r="J207" s="101">
        <v>3.11</v>
      </c>
      <c r="K207" s="101">
        <v>2.62</v>
      </c>
      <c r="L207" s="101">
        <v>2.3199999999999998</v>
      </c>
      <c r="M207" s="101">
        <v>1.42</v>
      </c>
      <c r="N207" s="101">
        <v>1.83</v>
      </c>
      <c r="O207" s="101">
        <v>2.59</v>
      </c>
      <c r="P207" s="101">
        <v>2.3199999999999998</v>
      </c>
      <c r="Q207" s="101">
        <v>2.3199999999999998</v>
      </c>
      <c r="R207" s="101">
        <v>2.46</v>
      </c>
      <c r="S207" s="101">
        <v>2</v>
      </c>
      <c r="T207" s="101">
        <v>2.79</v>
      </c>
      <c r="U207" s="101">
        <v>2.23</v>
      </c>
      <c r="V207" s="101">
        <v>3.37</v>
      </c>
      <c r="W207" s="101">
        <v>2.65</v>
      </c>
      <c r="X207" s="101">
        <v>2.5499999999999998</v>
      </c>
      <c r="Y207" s="101">
        <v>2.0499999999999998</v>
      </c>
      <c r="Z207" s="101">
        <v>1.98</v>
      </c>
      <c r="AA207" s="101">
        <v>1.96</v>
      </c>
      <c r="AB207" s="101">
        <v>1.93</v>
      </c>
      <c r="AC207" s="101">
        <v>2.34</v>
      </c>
      <c r="AD207" s="101">
        <v>2.61</v>
      </c>
      <c r="AE207" s="101">
        <v>1.95</v>
      </c>
      <c r="AF207" s="101">
        <v>2.02</v>
      </c>
      <c r="AG207" s="101">
        <v>3.44</v>
      </c>
      <c r="AH207" s="101">
        <v>4.54</v>
      </c>
      <c r="AI207" s="101">
        <v>3.87</v>
      </c>
      <c r="AJ207" s="101">
        <v>3.55</v>
      </c>
      <c r="AK207" s="101">
        <v>5.65</v>
      </c>
      <c r="AL207" s="101">
        <v>6.28</v>
      </c>
      <c r="AM207" s="101">
        <v>7.04</v>
      </c>
      <c r="AN207" s="101">
        <v>4.3499999999999996</v>
      </c>
      <c r="AO207" s="101">
        <v>3.79</v>
      </c>
      <c r="AP207" s="101">
        <v>3.58</v>
      </c>
      <c r="AQ207" s="101">
        <v>3.44</v>
      </c>
      <c r="AR207" s="101">
        <v>3.38</v>
      </c>
      <c r="AS207" s="101">
        <f>[6]Prices!$G584</f>
        <v>3.6</v>
      </c>
      <c r="AT207" s="101">
        <f>[6]Prices!$G596</f>
        <v>3.78</v>
      </c>
      <c r="AU207" s="101">
        <f>[6]Prices!$G608</f>
        <v>4.75</v>
      </c>
      <c r="AV207" s="101">
        <f>[6]Prices!$G620</f>
        <v>6.1</v>
      </c>
      <c r="AW207" s="102">
        <f>[6]Prices!$G632</f>
        <v>6.8</v>
      </c>
      <c r="AX207" s="102">
        <f>[6]Prices!$G644</f>
        <v>4.3600000000000003</v>
      </c>
      <c r="AY207" s="214">
        <f>[6]Prices!$G656</f>
        <v>4.8996753292397663</v>
      </c>
      <c r="AZ207" s="214">
        <f t="shared" si="338"/>
        <v>4.9445603677711913</v>
      </c>
      <c r="BA207" s="214">
        <f t="shared" si="339"/>
        <v>4.8713642739996743</v>
      </c>
      <c r="BB207" s="214">
        <f t="shared" si="340"/>
        <v>4.9282622319853981</v>
      </c>
      <c r="BC207" s="214">
        <f t="shared" si="340"/>
        <v>4.7057038442151828</v>
      </c>
      <c r="BD207" s="214">
        <f t="shared" si="340"/>
        <v>4.7599905483145575</v>
      </c>
      <c r="BE207" s="214">
        <f t="shared" si="340"/>
        <v>4.8011156941579838</v>
      </c>
      <c r="BF207" s="214">
        <f t="shared" si="340"/>
        <v>4.8132873185345577</v>
      </c>
      <c r="BG207" s="214">
        <f t="shared" si="340"/>
        <v>4.8221918929434215</v>
      </c>
      <c r="BH207" s="214">
        <f t="shared" si="340"/>
        <v>4.616321967456896</v>
      </c>
      <c r="BI207" s="214">
        <f t="shared" si="340"/>
        <v>4.5162410626807175</v>
      </c>
      <c r="BJ207" s="214">
        <f t="shared" si="340"/>
        <v>4.5088823877132063</v>
      </c>
      <c r="BK207" s="214">
        <f t="shared" si="340"/>
        <v>4.4092852822076578</v>
      </c>
      <c r="BL207" s="214">
        <f t="shared" si="340"/>
        <v>4.3079047036147076</v>
      </c>
      <c r="BM207" s="214">
        <f t="shared" si="340"/>
        <v>4.1025019089308596</v>
      </c>
      <c r="BN207" s="214">
        <f t="shared" si="340"/>
        <v>4.1023127408727031</v>
      </c>
      <c r="BO207" s="214">
        <f t="shared" si="340"/>
        <v>4.1016051719309363</v>
      </c>
      <c r="BP207" s="214">
        <f t="shared" si="340"/>
        <v>9.2298774764883795</v>
      </c>
      <c r="BQ207" s="214">
        <f t="shared" si="341"/>
        <v>17.742249786975808</v>
      </c>
      <c r="BR207" s="214">
        <f t="shared" si="341"/>
        <v>18.45989158051113</v>
      </c>
      <c r="BS207" s="214"/>
      <c r="BT207" s="214"/>
      <c r="BU207" s="214"/>
    </row>
    <row r="208" spans="1:73">
      <c r="A208" t="s">
        <v>194</v>
      </c>
      <c r="B208" s="101">
        <v>2.5</v>
      </c>
      <c r="C208" s="101">
        <v>2.35</v>
      </c>
      <c r="D208" s="101">
        <v>2.15</v>
      </c>
      <c r="E208" s="101">
        <v>2.2200000000000002</v>
      </c>
      <c r="F208" s="101">
        <v>2.4</v>
      </c>
      <c r="G208" s="101">
        <v>3.25</v>
      </c>
      <c r="H208" s="101">
        <v>2.46</v>
      </c>
      <c r="I208" s="101">
        <v>2.71</v>
      </c>
      <c r="J208" s="101">
        <v>3.21</v>
      </c>
      <c r="K208" s="101">
        <v>2.67</v>
      </c>
      <c r="L208" s="101">
        <v>2.29</v>
      </c>
      <c r="M208" s="101">
        <v>1.47</v>
      </c>
      <c r="N208" s="101">
        <v>1.86</v>
      </c>
      <c r="O208" s="101">
        <v>2.6</v>
      </c>
      <c r="P208" s="101">
        <v>2.37</v>
      </c>
      <c r="Q208" s="101">
        <v>2.39</v>
      </c>
      <c r="R208" s="101">
        <v>2.4900000000000002</v>
      </c>
      <c r="S208" s="101">
        <v>2.1</v>
      </c>
      <c r="T208" s="101">
        <v>2.74</v>
      </c>
      <c r="U208" s="101">
        <v>2.2999999999999998</v>
      </c>
      <c r="V208" s="101">
        <v>3.51</v>
      </c>
      <c r="W208" s="101">
        <v>2.79</v>
      </c>
      <c r="X208" s="101">
        <v>2.5499999999999998</v>
      </c>
      <c r="Y208" s="101">
        <v>2.06</v>
      </c>
      <c r="Z208" s="101">
        <v>2.0299999999999998</v>
      </c>
      <c r="AA208" s="101">
        <v>1.96</v>
      </c>
      <c r="AB208" s="101">
        <v>1.94</v>
      </c>
      <c r="AC208" s="101">
        <v>2.33</v>
      </c>
      <c r="AD208" s="101">
        <v>2.75</v>
      </c>
      <c r="AE208" s="101">
        <v>2.02</v>
      </c>
      <c r="AF208" s="101">
        <v>2.06</v>
      </c>
      <c r="AG208" s="101">
        <v>3.43</v>
      </c>
      <c r="AH208" s="101">
        <v>4.7</v>
      </c>
      <c r="AI208" s="101">
        <v>3.85</v>
      </c>
      <c r="AJ208" s="101">
        <v>3.55</v>
      </c>
      <c r="AK208" s="101">
        <v>5.53</v>
      </c>
      <c r="AL208" s="101">
        <v>6.35</v>
      </c>
      <c r="AM208" s="101">
        <v>7.13</v>
      </c>
      <c r="AN208" s="101">
        <v>4.5199999999999996</v>
      </c>
      <c r="AO208" s="101">
        <v>3.81</v>
      </c>
      <c r="AP208" s="101">
        <v>3.56</v>
      </c>
      <c r="AQ208" s="101">
        <v>3.49</v>
      </c>
      <c r="AR208" s="101">
        <v>3.51</v>
      </c>
      <c r="AS208" s="101">
        <f>[6]Prices!$G585</f>
        <v>3.61</v>
      </c>
      <c r="AT208" s="101">
        <f>[6]Prices!$G597</f>
        <v>3.68</v>
      </c>
      <c r="AU208" s="101">
        <f>[6]Prices!$G609</f>
        <v>4.8899999999999997</v>
      </c>
      <c r="AV208" s="101">
        <f>[6]Prices!$G621</f>
        <v>6.56</v>
      </c>
      <c r="AW208" s="102">
        <f>[6]Prices!$G633</f>
        <v>6.67</v>
      </c>
      <c r="AX208" s="102">
        <f>[6]Prices!$G645</f>
        <v>4.3600000000000003</v>
      </c>
      <c r="AY208" s="214">
        <f>[6]Prices!$G657</f>
        <v>4.5402702230566536</v>
      </c>
      <c r="AZ208" s="214">
        <f t="shared" si="338"/>
        <v>4.9648817994553056</v>
      </c>
      <c r="BA208" s="214">
        <f t="shared" si="339"/>
        <v>4.8697316919956766</v>
      </c>
      <c r="BB208" s="214">
        <f t="shared" si="340"/>
        <v>4.8386096963338865</v>
      </c>
      <c r="BC208" s="214">
        <f t="shared" si="340"/>
        <v>4.6213345846958163</v>
      </c>
      <c r="BD208" s="214">
        <f t="shared" si="340"/>
        <v>4.659366649881421</v>
      </c>
      <c r="BE208" s="214">
        <f t="shared" si="340"/>
        <v>4.7503563200464933</v>
      </c>
      <c r="BF208" s="214">
        <f>BF$214*(SUM(BA208:BE208)/SUM(BA$214:BE$214))</f>
        <v>4.7478797885906578</v>
      </c>
      <c r="BG208" s="214">
        <f t="shared" si="340"/>
        <v>4.7436953455502939</v>
      </c>
      <c r="BH208" s="214">
        <f t="shared" si="340"/>
        <v>4.5429977295897448</v>
      </c>
      <c r="BI208" s="214">
        <f t="shared" si="340"/>
        <v>4.4463319684524949</v>
      </c>
      <c r="BJ208" s="214">
        <f t="shared" si="340"/>
        <v>4.444241263904809</v>
      </c>
      <c r="BK208" s="214">
        <f t="shared" si="340"/>
        <v>4.3426488199638049</v>
      </c>
      <c r="BL208" s="214">
        <f t="shared" si="340"/>
        <v>4.2414189926160013</v>
      </c>
      <c r="BM208" s="214">
        <f t="shared" si="340"/>
        <v>4.0399337200966707</v>
      </c>
      <c r="BN208" s="214">
        <f t="shared" si="340"/>
        <v>4.040295730522776</v>
      </c>
      <c r="BO208" s="214">
        <f t="shared" si="340"/>
        <v>4.0399116798285286</v>
      </c>
      <c r="BP208" s="214">
        <f t="shared" si="340"/>
        <v>9.0896527066951229</v>
      </c>
      <c r="BQ208" s="214">
        <f t="shared" si="341"/>
        <v>17.472459601382237</v>
      </c>
      <c r="BR208" s="214">
        <f t="shared" si="341"/>
        <v>18.179649135599377</v>
      </c>
      <c r="BS208" s="214"/>
      <c r="BT208" s="214"/>
      <c r="BU208" s="214"/>
    </row>
    <row r="209" spans="1:77">
      <c r="A209" t="s">
        <v>195</v>
      </c>
      <c r="B209" s="101">
        <v>2.46</v>
      </c>
      <c r="C209" s="101">
        <v>2.31</v>
      </c>
      <c r="D209" s="101">
        <v>2.2400000000000002</v>
      </c>
      <c r="E209" s="101">
        <v>2.27</v>
      </c>
      <c r="F209" s="101">
        <v>2.36</v>
      </c>
      <c r="G209" s="101">
        <v>3.24</v>
      </c>
      <c r="H209" s="101">
        <v>2.5499999999999998</v>
      </c>
      <c r="I209" s="101">
        <v>2.95</v>
      </c>
      <c r="J209" s="101">
        <v>3.32</v>
      </c>
      <c r="K209" s="101">
        <v>2.7</v>
      </c>
      <c r="L209" s="101">
        <v>2.2999999999999998</v>
      </c>
      <c r="M209" s="101">
        <v>1.52</v>
      </c>
      <c r="N209" s="101">
        <v>1.88</v>
      </c>
      <c r="O209" s="101">
        <v>2.56</v>
      </c>
      <c r="P209" s="101">
        <v>2.5099999999999998</v>
      </c>
      <c r="Q209" s="101">
        <v>2.42</v>
      </c>
      <c r="R209" s="101">
        <v>2.48</v>
      </c>
      <c r="S209" s="101">
        <v>2.16</v>
      </c>
      <c r="T209" s="101">
        <v>2.65</v>
      </c>
      <c r="U209" s="101">
        <v>2.36</v>
      </c>
      <c r="V209" s="101">
        <v>3.85</v>
      </c>
      <c r="W209" s="101">
        <v>2.8</v>
      </c>
      <c r="X209" s="101">
        <v>2.41</v>
      </c>
      <c r="Y209" s="101">
        <v>2.04</v>
      </c>
      <c r="Z209" s="101">
        <v>2.0299999999999998</v>
      </c>
      <c r="AA209" s="101">
        <v>1.89</v>
      </c>
      <c r="AB209" s="101">
        <v>1.91</v>
      </c>
      <c r="AC209" s="101">
        <v>2.34</v>
      </c>
      <c r="AD209" s="101">
        <v>2.89</v>
      </c>
      <c r="AE209" s="101">
        <v>2</v>
      </c>
      <c r="AF209" s="101">
        <v>2.11</v>
      </c>
      <c r="AG209" s="101">
        <v>3.39</v>
      </c>
      <c r="AH209" s="101">
        <v>5.14</v>
      </c>
      <c r="AI209" s="101">
        <v>3.85</v>
      </c>
      <c r="AJ209" s="101">
        <v>3.41</v>
      </c>
      <c r="AK209" s="101">
        <v>6.36</v>
      </c>
      <c r="AL209" s="101">
        <v>6.34</v>
      </c>
      <c r="AM209" s="101">
        <v>6.97</v>
      </c>
      <c r="AN209" s="101">
        <v>4.71</v>
      </c>
      <c r="AO209" s="101">
        <v>3.75</v>
      </c>
      <c r="AP209" s="101">
        <v>3.56</v>
      </c>
      <c r="AQ209" s="101">
        <v>3.43</v>
      </c>
      <c r="AR209" s="101">
        <v>3.58</v>
      </c>
      <c r="AS209" s="101">
        <f>[6]Prices!$G586</f>
        <v>3.53</v>
      </c>
      <c r="AT209" s="101">
        <f>[6]Prices!$G598</f>
        <v>3.29</v>
      </c>
      <c r="AU209" s="101">
        <f>[6]Prices!$G610</f>
        <v>5.31</v>
      </c>
      <c r="AV209" s="101">
        <f>[6]Prices!$G622</f>
        <v>7.08</v>
      </c>
      <c r="AW209" s="102">
        <f>[6]Prices!$G634</f>
        <v>6.7</v>
      </c>
      <c r="AX209" s="102">
        <f>[6]Prices!$G646</f>
        <v>4.3899999999999997</v>
      </c>
      <c r="AY209" s="214">
        <f>[6]Prices!$G658</f>
        <v>4.709750416290726</v>
      </c>
      <c r="AZ209" s="214">
        <f t="shared" si="338"/>
        <v>5.179769766092174</v>
      </c>
      <c r="BA209" s="214">
        <f t="shared" si="339"/>
        <v>5.0430547346925119</v>
      </c>
      <c r="BB209" s="214">
        <f t="shared" si="340"/>
        <v>4.9562550544339841</v>
      </c>
      <c r="BC209" s="214">
        <f t="shared" si="340"/>
        <v>4.759608373177489</v>
      </c>
      <c r="BD209" s="214">
        <f t="shared" si="340"/>
        <v>4.8184157912276717</v>
      </c>
      <c r="BE209" s="214">
        <f t="shared" si="340"/>
        <v>4.909636602625822</v>
      </c>
      <c r="BF209" s="214">
        <f t="shared" si="340"/>
        <v>4.8973941112314954</v>
      </c>
      <c r="BG209" s="214">
        <f t="shared" si="340"/>
        <v>4.8890665249433063</v>
      </c>
      <c r="BH209" s="214">
        <f t="shared" si="340"/>
        <v>4.6881350349539073</v>
      </c>
      <c r="BI209" s="214">
        <f t="shared" si="340"/>
        <v>4.5901573916345564</v>
      </c>
      <c r="BJ209" s="214">
        <f t="shared" si="340"/>
        <v>4.5864049794657387</v>
      </c>
      <c r="BK209" s="214">
        <f t="shared" si="340"/>
        <v>4.4801753119640848</v>
      </c>
      <c r="BL209" s="214">
        <f t="shared" si="340"/>
        <v>4.3758988708716906</v>
      </c>
      <c r="BM209" s="214">
        <f t="shared" si="340"/>
        <v>4.1689489153926562</v>
      </c>
      <c r="BN209" s="214">
        <f t="shared" si="340"/>
        <v>4.1693118252260515</v>
      </c>
      <c r="BO209" s="214">
        <f t="shared" si="340"/>
        <v>4.1685626608459758</v>
      </c>
      <c r="BP209" s="214">
        <f t="shared" si="340"/>
        <v>9.3788330857904452</v>
      </c>
      <c r="BQ209" s="214">
        <f t="shared" si="341"/>
        <v>18.028766178396587</v>
      </c>
      <c r="BR209" s="214">
        <f t="shared" si="341"/>
        <v>18.758736500828483</v>
      </c>
      <c r="BS209" s="214"/>
      <c r="BT209" s="214"/>
      <c r="BU209" s="214"/>
    </row>
    <row r="210" spans="1:77">
      <c r="A210" t="s">
        <v>62</v>
      </c>
      <c r="B210" s="101">
        <v>2.61</v>
      </c>
      <c r="C210" s="101">
        <v>2.25</v>
      </c>
      <c r="D210" s="101">
        <v>2.29</v>
      </c>
      <c r="E210" s="101">
        <v>2.35</v>
      </c>
      <c r="F210" s="101">
        <v>2.42</v>
      </c>
      <c r="G210" s="101">
        <v>3.24</v>
      </c>
      <c r="H210" s="101">
        <v>2.6</v>
      </c>
      <c r="I210" s="101">
        <v>3.03</v>
      </c>
      <c r="J210" s="101">
        <v>3.34</v>
      </c>
      <c r="K210" s="101">
        <v>2.68</v>
      </c>
      <c r="L210" s="101">
        <v>2.39</v>
      </c>
      <c r="M210" s="101">
        <v>1.66</v>
      </c>
      <c r="N210" s="101">
        <v>1.94</v>
      </c>
      <c r="O210" s="101">
        <v>2.58</v>
      </c>
      <c r="P210" s="101">
        <v>2.62</v>
      </c>
      <c r="Q210" s="101">
        <v>2.38</v>
      </c>
      <c r="R210" s="101">
        <v>2.4900000000000002</v>
      </c>
      <c r="S210" s="101">
        <v>2.14</v>
      </c>
      <c r="T210" s="101">
        <v>2.6</v>
      </c>
      <c r="U210" s="101">
        <v>2.42</v>
      </c>
      <c r="V210" s="101">
        <v>4.1399999999999997</v>
      </c>
      <c r="W210" s="101">
        <v>2.69</v>
      </c>
      <c r="X210" s="101">
        <v>2.34</v>
      </c>
      <c r="Y210" s="101">
        <v>1.99</v>
      </c>
      <c r="Z210" s="101">
        <v>2.11</v>
      </c>
      <c r="AA210" s="101">
        <v>1.82</v>
      </c>
      <c r="AB210" s="101">
        <v>1.93</v>
      </c>
      <c r="AC210" s="101">
        <v>2.38</v>
      </c>
      <c r="AD210" s="101">
        <v>2.87</v>
      </c>
      <c r="AE210" s="101">
        <v>1.98</v>
      </c>
      <c r="AF210" s="101">
        <v>2.17</v>
      </c>
      <c r="AG210" s="101">
        <v>3.49</v>
      </c>
      <c r="AH210" s="101">
        <v>5.27</v>
      </c>
      <c r="AI210" s="101">
        <v>3.96</v>
      </c>
      <c r="AJ210" s="101">
        <v>3.48</v>
      </c>
      <c r="AK210" s="101">
        <v>6.32</v>
      </c>
      <c r="AL210" s="101">
        <v>6.34</v>
      </c>
      <c r="AM210" s="101">
        <v>6.97</v>
      </c>
      <c r="AN210" s="101">
        <v>4.71</v>
      </c>
      <c r="AO210" s="101">
        <v>3.64</v>
      </c>
      <c r="AP210" s="101">
        <v>3.68</v>
      </c>
      <c r="AQ210" s="101">
        <v>3.45</v>
      </c>
      <c r="AR210" s="101">
        <f>[6]Prices!$G575</f>
        <v>3.68</v>
      </c>
      <c r="AS210" s="101">
        <f>[6]Prices!$G587</f>
        <v>3.63</v>
      </c>
      <c r="AT210" s="101">
        <f>[6]Prices!$G599</f>
        <v>3.2</v>
      </c>
      <c r="AU210" s="101">
        <f>[6]Prices!$G611</f>
        <v>5.91</v>
      </c>
      <c r="AV210" s="101">
        <f>[6]Prices!$G623</f>
        <v>7.26</v>
      </c>
      <c r="AW210" s="102">
        <f>[6]Prices!$G635</f>
        <v>6.54</v>
      </c>
      <c r="AX210" s="102">
        <f>[6]Prices!$G647</f>
        <v>4.51</v>
      </c>
      <c r="AY210" s="214">
        <f>[6]Prices!$G659</f>
        <v>4.8392451338464735</v>
      </c>
      <c r="AZ210" s="214">
        <f t="shared" si="338"/>
        <v>5.3395364324607195</v>
      </c>
      <c r="BA210" s="214">
        <f t="shared" si="339"/>
        <v>5.1202046161070642</v>
      </c>
      <c r="BB210" s="214">
        <f t="shared" si="340"/>
        <v>5.0184232867789822</v>
      </c>
      <c r="BC210" s="214">
        <f t="shared" si="340"/>
        <v>4.8671515939007897</v>
      </c>
      <c r="BD210" s="214">
        <f t="shared" si="340"/>
        <v>4.9232200849636163</v>
      </c>
      <c r="BE210" s="214">
        <f t="shared" si="340"/>
        <v>5.0110598846747889</v>
      </c>
      <c r="BF210" s="214">
        <f t="shared" si="340"/>
        <v>4.9880118932850479</v>
      </c>
      <c r="BG210" s="214">
        <f t="shared" si="340"/>
        <v>4.9827766536297071</v>
      </c>
      <c r="BH210" s="214">
        <f t="shared" si="340"/>
        <v>4.7843343560962568</v>
      </c>
      <c r="BI210" s="214">
        <f t="shared" si="340"/>
        <v>4.6824729586059242</v>
      </c>
      <c r="BJ210" s="214">
        <f t="shared" si="340"/>
        <v>4.6771341427688524</v>
      </c>
      <c r="BK210" s="214">
        <f t="shared" si="340"/>
        <v>4.5679885030334306</v>
      </c>
      <c r="BL210" s="214">
        <f t="shared" si="340"/>
        <v>4.4626801694781841</v>
      </c>
      <c r="BM210" s="214">
        <f t="shared" si="340"/>
        <v>4.2522220421986505</v>
      </c>
      <c r="BN210" s="214">
        <f t="shared" si="340"/>
        <v>4.252112265931463</v>
      </c>
      <c r="BO210" s="214">
        <f t="shared" si="340"/>
        <v>4.2511267221838427</v>
      </c>
      <c r="BP210" s="214">
        <f t="shared" si="340"/>
        <v>9.5646423085575663</v>
      </c>
      <c r="BQ210" s="214">
        <f t="shared" si="341"/>
        <v>18.386593440255954</v>
      </c>
      <c r="BR210" s="214">
        <f t="shared" si="341"/>
        <v>19.131084648153905</v>
      </c>
      <c r="BS210" s="214"/>
      <c r="BT210" s="214"/>
      <c r="BU210" s="214"/>
    </row>
    <row r="211" spans="1:77">
      <c r="A211" t="s">
        <v>196</v>
      </c>
      <c r="B211" s="101">
        <v>2.74</v>
      </c>
      <c r="C211" s="101">
        <v>2.12</v>
      </c>
      <c r="D211" s="101">
        <v>2.2799999999999998</v>
      </c>
      <c r="E211" s="101">
        <v>2.4900000000000002</v>
      </c>
      <c r="F211" s="101">
        <v>2.4900000000000002</v>
      </c>
      <c r="G211" s="101">
        <v>3.17</v>
      </c>
      <c r="H211" s="101">
        <v>2.57</v>
      </c>
      <c r="I211" s="101">
        <v>3.04</v>
      </c>
      <c r="J211" s="101">
        <v>3.36</v>
      </c>
      <c r="K211" s="101">
        <v>2.64</v>
      </c>
      <c r="L211" s="101">
        <v>2.3199999999999998</v>
      </c>
      <c r="M211" s="101">
        <v>1.69</v>
      </c>
      <c r="N211" s="101">
        <v>2.41</v>
      </c>
      <c r="O211" s="101">
        <v>2.52</v>
      </c>
      <c r="P211" s="101">
        <v>2.63</v>
      </c>
      <c r="Q211" s="101">
        <v>2.31</v>
      </c>
      <c r="R211" s="101">
        <v>2.4700000000000002</v>
      </c>
      <c r="S211" s="101">
        <v>2.09</v>
      </c>
      <c r="T211" s="101">
        <v>2.61</v>
      </c>
      <c r="U211" s="101">
        <v>2.5099999999999998</v>
      </c>
      <c r="V211" s="101">
        <v>4.2</v>
      </c>
      <c r="W211" s="101">
        <v>2.56</v>
      </c>
      <c r="X211" s="101">
        <v>2.2799999999999998</v>
      </c>
      <c r="Y211" s="101">
        <v>1.97</v>
      </c>
      <c r="Z211" s="101">
        <v>1.91</v>
      </c>
      <c r="AA211" s="101">
        <v>1.76</v>
      </c>
      <c r="AB211" s="101">
        <v>1.97</v>
      </c>
      <c r="AC211" s="101">
        <v>2.34</v>
      </c>
      <c r="AD211" s="101">
        <v>2.79</v>
      </c>
      <c r="AE211" s="101">
        <v>2.0299999999999998</v>
      </c>
      <c r="AF211" s="101">
        <v>2.14</v>
      </c>
      <c r="AG211" s="101">
        <v>3.53</v>
      </c>
      <c r="AH211" s="101">
        <v>5.47</v>
      </c>
      <c r="AI211" s="101">
        <v>4.01</v>
      </c>
      <c r="AJ211" s="101">
        <v>3.41</v>
      </c>
      <c r="AK211" s="101">
        <v>6.38</v>
      </c>
      <c r="AL211" s="101">
        <v>6.37</v>
      </c>
      <c r="AM211" s="101">
        <v>6.97</v>
      </c>
      <c r="AN211" s="101">
        <v>4.5</v>
      </c>
      <c r="AO211" s="101">
        <v>3.59</v>
      </c>
      <c r="AP211" s="101">
        <v>3.82</v>
      </c>
      <c r="AQ211" s="101">
        <v>3.43</v>
      </c>
      <c r="AR211" s="101">
        <f>[6]Prices!$G576</f>
        <v>3.58</v>
      </c>
      <c r="AS211" s="101">
        <f>[6]Prices!$G588</f>
        <v>3.98</v>
      </c>
      <c r="AT211" s="101">
        <f>[6]Prices!$G600</f>
        <v>3.16</v>
      </c>
      <c r="AU211" s="101">
        <f>[6]Prices!$G612</f>
        <v>6</v>
      </c>
      <c r="AV211" s="101">
        <f>[6]Prices!$G624</f>
        <v>7.37</v>
      </c>
      <c r="AW211" s="102">
        <f>[6]Prices!$G636</f>
        <v>6.49</v>
      </c>
      <c r="AX211" s="214">
        <f>[6]Prices!$G648</f>
        <v>4.4800000000000004</v>
      </c>
      <c r="AY211" s="214">
        <f>[6]Prices!$G660</f>
        <v>4.64049460944456</v>
      </c>
      <c r="AZ211" s="214">
        <f t="shared" si="338"/>
        <v>5.3250662942247597</v>
      </c>
      <c r="BA211" s="214">
        <f t="shared" si="339"/>
        <v>5.0872749072523282</v>
      </c>
      <c r="BB211" s="214">
        <f t="shared" si="340"/>
        <v>4.9563047442301791</v>
      </c>
      <c r="BC211" s="214">
        <f t="shared" si="340"/>
        <v>4.8008375434483384</v>
      </c>
      <c r="BD211" s="214">
        <f t="shared" si="340"/>
        <v>4.8499944937110513</v>
      </c>
      <c r="BE211" s="214">
        <f t="shared" si="340"/>
        <v>4.9616686295136398</v>
      </c>
      <c r="BF211" s="214">
        <f t="shared" si="340"/>
        <v>4.9312160636311058</v>
      </c>
      <c r="BG211" s="214">
        <f t="shared" si="340"/>
        <v>4.9209444842013363</v>
      </c>
      <c r="BH211" s="214">
        <f t="shared" si="340"/>
        <v>4.7249345693250904</v>
      </c>
      <c r="BI211" s="214">
        <f t="shared" si="340"/>
        <v>4.6254541490380081</v>
      </c>
      <c r="BJ211" s="214">
        <f t="shared" si="340"/>
        <v>4.6227199452661045</v>
      </c>
      <c r="BK211" s="214">
        <f t="shared" si="340"/>
        <v>4.5131567228759932</v>
      </c>
      <c r="BL211" s="214">
        <f t="shared" si="340"/>
        <v>4.408532800760872</v>
      </c>
      <c r="BM211" s="214">
        <f t="shared" si="340"/>
        <v>4.2008804013332233</v>
      </c>
      <c r="BN211" s="214">
        <f t="shared" si="340"/>
        <v>4.2010786890655769</v>
      </c>
      <c r="BO211" s="214">
        <f t="shared" si="340"/>
        <v>4.2002619252252185</v>
      </c>
      <c r="BP211" s="214">
        <f t="shared" si="340"/>
        <v>9.4495217001633129</v>
      </c>
      <c r="BQ211" s="214">
        <f t="shared" si="341"/>
        <v>18.165189144296985</v>
      </c>
      <c r="BR211" s="214">
        <f t="shared" si="341"/>
        <v>18.900907923799419</v>
      </c>
      <c r="BS211" s="214"/>
      <c r="BT211" s="214"/>
      <c r="BU211" s="214"/>
    </row>
    <row r="212" spans="1:77">
      <c r="A212" t="s">
        <v>197</v>
      </c>
      <c r="B212" s="101">
        <v>2.82</v>
      </c>
      <c r="C212" s="101">
        <v>1.88</v>
      </c>
      <c r="D212" s="101">
        <v>2.16</v>
      </c>
      <c r="E212" s="101">
        <v>2.64</v>
      </c>
      <c r="F212" s="101">
        <v>2.73</v>
      </c>
      <c r="G212" s="101">
        <v>3.14</v>
      </c>
      <c r="H212" s="101">
        <v>2.5</v>
      </c>
      <c r="I212" s="101">
        <v>3.13</v>
      </c>
      <c r="J212" s="101">
        <v>3.3</v>
      </c>
      <c r="K212" s="101">
        <v>2.6</v>
      </c>
      <c r="L212" s="101">
        <v>2</v>
      </c>
      <c r="M212" s="101">
        <v>1.6</v>
      </c>
      <c r="N212" s="101">
        <v>2.72</v>
      </c>
      <c r="O212" s="101">
        <v>2.4700000000000002</v>
      </c>
      <c r="P212" s="101">
        <v>2.62</v>
      </c>
      <c r="Q212" s="101">
        <v>2.27</v>
      </c>
      <c r="R212" s="101">
        <v>2.33</v>
      </c>
      <c r="S212" s="101">
        <v>2.2200000000000002</v>
      </c>
      <c r="T212" s="101">
        <v>2.29</v>
      </c>
      <c r="U212" s="101">
        <v>2.63</v>
      </c>
      <c r="V212" s="101">
        <v>4.43</v>
      </c>
      <c r="W212" s="101">
        <v>2.42</v>
      </c>
      <c r="X212" s="101">
        <v>2.19</v>
      </c>
      <c r="Y212" s="101">
        <v>1.74</v>
      </c>
      <c r="Z212" s="101">
        <v>1.64</v>
      </c>
      <c r="AA212" s="101">
        <v>1.87</v>
      </c>
      <c r="AB212" s="101">
        <v>2.13</v>
      </c>
      <c r="AC212" s="101">
        <v>2.17</v>
      </c>
      <c r="AD212" s="101">
        <v>2.5099999999999998</v>
      </c>
      <c r="AE212" s="101">
        <v>2.11</v>
      </c>
      <c r="AF212" s="101">
        <v>2.14</v>
      </c>
      <c r="AG212" s="101">
        <v>3.32</v>
      </c>
      <c r="AH212" s="101">
        <v>5.25</v>
      </c>
      <c r="AI212" s="101">
        <v>3.6</v>
      </c>
      <c r="AJ212" s="101">
        <v>3.49</v>
      </c>
      <c r="AK212" s="101">
        <v>6.33</v>
      </c>
      <c r="AL212" s="101">
        <v>7.14</v>
      </c>
      <c r="AM212" s="101">
        <v>6.79</v>
      </c>
      <c r="AN212" s="101">
        <v>4.0599999999999996</v>
      </c>
      <c r="AO212" s="101">
        <v>3.8</v>
      </c>
      <c r="AP212" s="101">
        <v>3.6</v>
      </c>
      <c r="AQ212" s="101">
        <v>3.49</v>
      </c>
      <c r="AR212" s="101">
        <f>[6]Prices!$G577</f>
        <v>3.47</v>
      </c>
      <c r="AS212" s="101">
        <f>[6]Prices!$G589</f>
        <v>4.16</v>
      </c>
      <c r="AT212" s="101">
        <f>[6]Prices!$G601</f>
        <v>3.21</v>
      </c>
      <c r="AU212" s="101">
        <f>[6]Prices!$G613</f>
        <v>6.12</v>
      </c>
      <c r="AV212" s="101">
        <f>[6]Prices!$G625</f>
        <v>7.25</v>
      </c>
      <c r="AW212" s="102">
        <f>[6]Prices!$G637</f>
        <v>6.22</v>
      </c>
      <c r="AX212" s="214">
        <f>[6]Prices!$G649</f>
        <v>4.24</v>
      </c>
      <c r="AY212" s="214">
        <f>[6]Prices!$G661</f>
        <v>4.1635152603458776</v>
      </c>
      <c r="AZ212" s="214">
        <f t="shared" si="338"/>
        <v>5.1437122305412348</v>
      </c>
      <c r="BA212" s="214">
        <f t="shared" si="339"/>
        <v>4.8557265459488068</v>
      </c>
      <c r="BB212" s="214">
        <f t="shared" si="340"/>
        <v>4.6896835070723704</v>
      </c>
      <c r="BC212" s="214">
        <f t="shared" si="340"/>
        <v>4.5270678670149112</v>
      </c>
      <c r="BD212" s="214">
        <f t="shared" si="340"/>
        <v>4.5703967192926207</v>
      </c>
      <c r="BE212" s="214">
        <f t="shared" si="340"/>
        <v>4.717171235796993</v>
      </c>
      <c r="BF212" s="214">
        <f t="shared" si="340"/>
        <v>4.6720091750251402</v>
      </c>
      <c r="BG212" s="214">
        <f t="shared" si="340"/>
        <v>4.6550745286217756</v>
      </c>
      <c r="BH212" s="214">
        <f t="shared" si="340"/>
        <v>4.4694308096944839</v>
      </c>
      <c r="BI212" s="214">
        <f t="shared" si="340"/>
        <v>4.3780156405645032</v>
      </c>
      <c r="BJ212" s="214">
        <f t="shared" si="340"/>
        <v>4.3792820049866412</v>
      </c>
      <c r="BK212" s="214">
        <f t="shared" si="340"/>
        <v>4.2723080300985865</v>
      </c>
      <c r="BL212" s="214">
        <f t="shared" si="340"/>
        <v>4.1725231506124283</v>
      </c>
      <c r="BM212" s="214">
        <f t="shared" si="340"/>
        <v>3.976432960725989</v>
      </c>
      <c r="BN212" s="214">
        <f t="shared" si="340"/>
        <v>3.9771947017818117</v>
      </c>
      <c r="BO212" s="214">
        <f t="shared" si="340"/>
        <v>3.9766011192737722</v>
      </c>
      <c r="BP212" s="214">
        <f t="shared" si="340"/>
        <v>8.9451482762162584</v>
      </c>
      <c r="BQ212" s="214">
        <f t="shared" si="341"/>
        <v>17.195582286069744</v>
      </c>
      <c r="BR212" s="214">
        <f t="shared" si="341"/>
        <v>17.892356871885546</v>
      </c>
      <c r="BS212" s="214"/>
      <c r="BT212" s="214"/>
      <c r="BU212" s="214"/>
    </row>
    <row r="213" spans="1:77">
      <c r="A213" t="s">
        <v>198</v>
      </c>
      <c r="B213" s="101">
        <v>2.64</v>
      </c>
      <c r="C213" s="101">
        <v>1.63</v>
      </c>
      <c r="D213" s="101">
        <v>2.0099999999999998</v>
      </c>
      <c r="E213" s="101">
        <v>2.54</v>
      </c>
      <c r="F213" s="101">
        <v>2.92</v>
      </c>
      <c r="G213" s="101">
        <v>2.87</v>
      </c>
      <c r="H213" s="101">
        <v>2.2999999999999998</v>
      </c>
      <c r="I213" s="101">
        <v>3.35</v>
      </c>
      <c r="J213" s="101">
        <v>3.12</v>
      </c>
      <c r="K213" s="101">
        <v>2.44</v>
      </c>
      <c r="L213" s="101">
        <v>1.73</v>
      </c>
      <c r="M213" s="101">
        <v>1.47</v>
      </c>
      <c r="N213" s="101">
        <v>2.65</v>
      </c>
      <c r="O213" s="101">
        <v>2.27</v>
      </c>
      <c r="P213" s="101">
        <v>2.5099999999999998</v>
      </c>
      <c r="Q213" s="101">
        <v>2.33</v>
      </c>
      <c r="R213" s="101">
        <v>2.15</v>
      </c>
      <c r="S213" s="101">
        <v>2.25</v>
      </c>
      <c r="T213" s="101">
        <v>2.16</v>
      </c>
      <c r="U213" s="101">
        <v>2.63</v>
      </c>
      <c r="V213" s="101">
        <v>4.3</v>
      </c>
      <c r="W213" s="101">
        <v>2.5</v>
      </c>
      <c r="X213" s="101">
        <v>1.89</v>
      </c>
      <c r="Y213" s="101">
        <v>1.75</v>
      </c>
      <c r="Z213" s="101">
        <v>1.52</v>
      </c>
      <c r="AA213" s="101">
        <v>1.9</v>
      </c>
      <c r="AB213" s="101">
        <v>2.38</v>
      </c>
      <c r="AC213" s="101">
        <v>2.15</v>
      </c>
      <c r="AD213" s="101">
        <v>2.34</v>
      </c>
      <c r="AE213" s="101">
        <v>1.95</v>
      </c>
      <c r="AF213" s="101">
        <v>2.09</v>
      </c>
      <c r="AG213" s="101">
        <v>3.26</v>
      </c>
      <c r="AH213" s="101">
        <v>5.26</v>
      </c>
      <c r="AI213" s="101">
        <v>3.33</v>
      </c>
      <c r="AJ213" s="101">
        <v>3.65</v>
      </c>
      <c r="AK213" s="101">
        <v>6.88</v>
      </c>
      <c r="AL213" s="101">
        <v>7.63</v>
      </c>
      <c r="AM213" s="101">
        <v>6.21</v>
      </c>
      <c r="AN213" s="101">
        <v>3.63</v>
      </c>
      <c r="AO213" s="101">
        <v>3.68</v>
      </c>
      <c r="AP213" s="101">
        <v>3.21</v>
      </c>
      <c r="AQ213" s="101">
        <v>3.27</v>
      </c>
      <c r="AR213" s="101">
        <f>[6]Prices!$G578</f>
        <v>3.36</v>
      </c>
      <c r="AS213" s="101">
        <f>[6]Prices!$G590</f>
        <v>3.93</v>
      </c>
      <c r="AT213" s="101">
        <f>[6]Prices!$G602</f>
        <v>3.12</v>
      </c>
      <c r="AU213" s="101">
        <f>[6]Prices!$G614</f>
        <v>6.32</v>
      </c>
      <c r="AV213" s="101">
        <f>[6]Prices!$G626</f>
        <v>7.24</v>
      </c>
      <c r="AW213" s="102">
        <f>[6]Prices!$G638</f>
        <v>5.73</v>
      </c>
      <c r="AX213" s="214">
        <f>[6]Prices!$G650</f>
        <v>3.7223051307233828</v>
      </c>
      <c r="AY213" s="214">
        <f>[6]Prices!$G662</f>
        <v>3.8860776557220733</v>
      </c>
      <c r="AZ213" s="214">
        <f t="shared" si="338"/>
        <v>4.9424854018390905</v>
      </c>
      <c r="BA213" s="214">
        <f t="shared" si="339"/>
        <v>4.5867903055305206</v>
      </c>
      <c r="BB213" s="214">
        <f t="shared" si="340"/>
        <v>4.3553702258215585</v>
      </c>
      <c r="BC213" s="214">
        <f t="shared" si="340"/>
        <v>4.2134814395492439</v>
      </c>
      <c r="BD213" s="214">
        <f t="shared" si="340"/>
        <v>4.297596431279147</v>
      </c>
      <c r="BE213" s="214">
        <f t="shared" si="340"/>
        <v>4.4413460708393222</v>
      </c>
      <c r="BF213" s="214">
        <f t="shared" si="340"/>
        <v>4.3789168946039583</v>
      </c>
      <c r="BG213" s="214">
        <f t="shared" si="340"/>
        <v>4.3558778628990673</v>
      </c>
      <c r="BH213" s="214">
        <f t="shared" si="340"/>
        <v>4.1885186328870523</v>
      </c>
      <c r="BI213" s="214">
        <f t="shared" si="340"/>
        <v>4.1083588761654148</v>
      </c>
      <c r="BJ213" s="214">
        <f t="shared" si="340"/>
        <v>4.1078817688929217</v>
      </c>
      <c r="BK213" s="214">
        <f t="shared" si="340"/>
        <v>4.0044089142038839</v>
      </c>
      <c r="BL213" s="214">
        <f t="shared" si="340"/>
        <v>3.9109055350315267</v>
      </c>
      <c r="BM213" s="214">
        <f t="shared" si="340"/>
        <v>3.7284538948955599</v>
      </c>
      <c r="BN213" s="214">
        <f t="shared" si="340"/>
        <v>3.7295791528994005</v>
      </c>
      <c r="BO213" s="214">
        <f t="shared" si="340"/>
        <v>3.7284649312771854</v>
      </c>
      <c r="BP213" s="214">
        <f t="shared" si="340"/>
        <v>8.3861615538911227</v>
      </c>
      <c r="BQ213" s="214">
        <f t="shared" si="341"/>
        <v>16.121653796678967</v>
      </c>
      <c r="BR213" s="214">
        <f t="shared" si="341"/>
        <v>16.77539529852638</v>
      </c>
      <c r="BS213" s="214"/>
      <c r="BT213" s="214"/>
      <c r="BU213" s="214"/>
    </row>
    <row r="214" spans="1:77" ht="13.5" thickBot="1">
      <c r="A214" t="s">
        <v>228</v>
      </c>
      <c r="B214" s="101">
        <f>MROUND(SUMPRODUCT(B202:B213,B218:B229),0.01)</f>
        <v>2.54</v>
      </c>
      <c r="C214" s="101">
        <f t="shared" ref="C214:AQ214" si="342">MROUND(SUMPRODUCT(C202:C213,C218:C229),0.01)</f>
        <v>2.2000000000000002</v>
      </c>
      <c r="D214" s="101">
        <f t="shared" si="342"/>
        <v>1.99</v>
      </c>
      <c r="E214" s="101">
        <f t="shared" si="342"/>
        <v>2.2200000000000002</v>
      </c>
      <c r="F214" s="101">
        <f t="shared" si="342"/>
        <v>2.48</v>
      </c>
      <c r="G214" s="101">
        <f t="shared" si="342"/>
        <v>3.12</v>
      </c>
      <c r="H214" s="101">
        <f t="shared" si="342"/>
        <v>2.4700000000000002</v>
      </c>
      <c r="I214" s="101">
        <f t="shared" si="342"/>
        <v>2.56</v>
      </c>
      <c r="J214" s="101">
        <f t="shared" si="342"/>
        <v>3.21</v>
      </c>
      <c r="K214" s="101">
        <f t="shared" si="342"/>
        <v>2.63</v>
      </c>
      <c r="L214" s="101">
        <f t="shared" si="342"/>
        <v>2.23</v>
      </c>
      <c r="M214" s="101">
        <f t="shared" si="342"/>
        <v>1.5</v>
      </c>
      <c r="N214" s="101">
        <f t="shared" si="342"/>
        <v>1.94</v>
      </c>
      <c r="O214" s="101">
        <f t="shared" si="342"/>
        <v>2.54</v>
      </c>
      <c r="P214" s="101">
        <f t="shared" si="342"/>
        <v>2.36</v>
      </c>
      <c r="Q214" s="101">
        <f t="shared" si="342"/>
        <v>2.2800000000000002</v>
      </c>
      <c r="R214" s="101">
        <f t="shared" si="342"/>
        <v>2.37</v>
      </c>
      <c r="S214" s="101">
        <f t="shared" si="342"/>
        <v>2.0699999999999998</v>
      </c>
      <c r="T214" s="101">
        <f t="shared" si="342"/>
        <v>2.5</v>
      </c>
      <c r="U214" s="101">
        <f t="shared" si="342"/>
        <v>2.2600000000000002</v>
      </c>
      <c r="V214" s="101">
        <f t="shared" si="342"/>
        <v>3.24</v>
      </c>
      <c r="W214" s="101">
        <f t="shared" si="342"/>
        <v>2.71</v>
      </c>
      <c r="X214" s="101">
        <f t="shared" si="342"/>
        <v>2.4300000000000002</v>
      </c>
      <c r="Y214" s="101">
        <f t="shared" si="342"/>
        <v>1.94</v>
      </c>
      <c r="Z214" s="101">
        <f t="shared" si="342"/>
        <v>1.82</v>
      </c>
      <c r="AA214" s="101">
        <f t="shared" si="342"/>
        <v>1.85</v>
      </c>
      <c r="AB214" s="101">
        <f t="shared" si="342"/>
        <v>1.97</v>
      </c>
      <c r="AC214" s="101">
        <f t="shared" si="342"/>
        <v>2.3199999999999998</v>
      </c>
      <c r="AD214" s="101">
        <f t="shared" si="342"/>
        <v>2.42</v>
      </c>
      <c r="AE214" s="101">
        <f t="shared" si="342"/>
        <v>2.06</v>
      </c>
      <c r="AF214" s="101">
        <f t="shared" si="342"/>
        <v>2</v>
      </c>
      <c r="AG214" s="101">
        <f t="shared" si="342"/>
        <v>3.0300000000000002</v>
      </c>
      <c r="AH214" s="101">
        <f t="shared" si="342"/>
        <v>4.2</v>
      </c>
      <c r="AI214" s="101">
        <f t="shared" si="342"/>
        <v>4.0600000000000005</v>
      </c>
      <c r="AJ214" s="101">
        <f t="shared" si="342"/>
        <v>3.5500000000000003</v>
      </c>
      <c r="AK214" s="101">
        <f t="shared" si="342"/>
        <v>5.18</v>
      </c>
      <c r="AL214" s="101">
        <f t="shared" si="342"/>
        <v>6.22</v>
      </c>
      <c r="AM214" s="101">
        <f t="shared" si="342"/>
        <v>6.8900000000000006</v>
      </c>
      <c r="AN214" s="101">
        <f t="shared" si="342"/>
        <v>4.46</v>
      </c>
      <c r="AO214" s="101">
        <f t="shared" si="342"/>
        <v>3.7</v>
      </c>
      <c r="AP214" s="101">
        <f t="shared" si="342"/>
        <v>3.61</v>
      </c>
      <c r="AQ214" s="101">
        <f t="shared" si="342"/>
        <v>3.36</v>
      </c>
      <c r="AR214" s="101">
        <f t="shared" ref="AR214:AY214" si="343">AVERAGE(AR202:AR213)</f>
        <v>3.3966666666666661</v>
      </c>
      <c r="AS214" s="101">
        <f t="shared" si="343"/>
        <v>3.6475000000000004</v>
      </c>
      <c r="AT214" s="101">
        <f t="shared" si="343"/>
        <v>3.5224999999999995</v>
      </c>
      <c r="AU214" s="101">
        <f t="shared" si="343"/>
        <v>4.8599999999999994</v>
      </c>
      <c r="AV214" s="101">
        <f t="shared" si="343"/>
        <v>6.3049999999999988</v>
      </c>
      <c r="AW214" s="102">
        <f t="shared" si="343"/>
        <v>6.5375000000000005</v>
      </c>
      <c r="AX214" s="214">
        <f t="shared" si="343"/>
        <v>4.5335254275602823</v>
      </c>
      <c r="AY214" s="214">
        <f t="shared" si="343"/>
        <v>4.4311399634673618</v>
      </c>
      <c r="AZ214" s="214">
        <f>MROUND(FORECAST(AZ19,AU214:AY214,AU19:AY19),0.1)</f>
        <v>4.9000000000000004</v>
      </c>
      <c r="BA214" s="214">
        <f t="shared" ref="BA214:BR214" si="344">MROUND(FORECAST(BA19,AV214:AZ214,AV19:AZ19),0.1)</f>
        <v>4.8000000000000007</v>
      </c>
      <c r="BB214" s="214">
        <f t="shared" si="344"/>
        <v>4.8000000000000007</v>
      </c>
      <c r="BC214" s="214">
        <f t="shared" si="344"/>
        <v>4.6000000000000005</v>
      </c>
      <c r="BD214" s="214">
        <f t="shared" si="344"/>
        <v>4.6000000000000005</v>
      </c>
      <c r="BE214" s="214">
        <f t="shared" si="344"/>
        <v>4.7</v>
      </c>
      <c r="BF214" s="214">
        <f t="shared" si="344"/>
        <v>4.7</v>
      </c>
      <c r="BG214" s="214">
        <f t="shared" si="344"/>
        <v>4.7</v>
      </c>
      <c r="BH214" s="214">
        <f t="shared" si="344"/>
        <v>4.5</v>
      </c>
      <c r="BI214" s="214">
        <f t="shared" si="344"/>
        <v>4.4000000000000004</v>
      </c>
      <c r="BJ214" s="214">
        <f t="shared" si="344"/>
        <v>4.4000000000000004</v>
      </c>
      <c r="BK214" s="214">
        <f t="shared" si="344"/>
        <v>4.3</v>
      </c>
      <c r="BL214" s="214">
        <f t="shared" si="344"/>
        <v>4.2</v>
      </c>
      <c r="BM214" s="214">
        <f t="shared" si="344"/>
        <v>4</v>
      </c>
      <c r="BN214" s="214">
        <f t="shared" si="344"/>
        <v>4</v>
      </c>
      <c r="BO214" s="214">
        <f t="shared" si="344"/>
        <v>4</v>
      </c>
      <c r="BP214" s="214">
        <f t="shared" si="344"/>
        <v>9</v>
      </c>
      <c r="BQ214" s="214">
        <f t="shared" si="344"/>
        <v>17.3</v>
      </c>
      <c r="BR214" s="214">
        <f t="shared" si="344"/>
        <v>18</v>
      </c>
      <c r="BS214" s="214"/>
      <c r="BT214" s="214"/>
      <c r="BU214" s="214"/>
    </row>
    <row r="215" spans="1:77">
      <c r="A215" s="183"/>
      <c r="B215" s="183"/>
      <c r="C215" s="183"/>
      <c r="D215" s="183"/>
      <c r="E215" s="183"/>
      <c r="F215" s="183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3"/>
      <c r="V215" s="183"/>
      <c r="W215" s="183"/>
      <c r="X215" s="183"/>
      <c r="Y215" s="183"/>
      <c r="Z215" s="183"/>
      <c r="AA215" s="183"/>
      <c r="AB215" s="183"/>
      <c r="AC215" s="183"/>
      <c r="AD215" s="183"/>
      <c r="AE215" s="183"/>
      <c r="AF215" s="183"/>
      <c r="AG215" s="183"/>
      <c r="AH215" s="183"/>
      <c r="AI215" s="183"/>
      <c r="AJ215" s="183"/>
      <c r="AK215" s="183"/>
      <c r="AL215" s="183"/>
      <c r="AM215" s="183"/>
      <c r="AN215" s="183"/>
      <c r="AO215" s="183"/>
      <c r="AP215" s="183"/>
      <c r="AQ215" s="183"/>
      <c r="AR215" s="183"/>
      <c r="AS215" s="183"/>
      <c r="AT215" s="183"/>
      <c r="AU215" s="183"/>
      <c r="AV215" s="183"/>
      <c r="AW215" s="183"/>
      <c r="AX215" s="183"/>
      <c r="AY215" s="183"/>
      <c r="AZ215" s="183"/>
      <c r="BA215" s="183"/>
      <c r="BB215" s="183"/>
      <c r="BC215" s="183"/>
      <c r="BD215" s="183"/>
      <c r="BE215" s="183"/>
      <c r="BF215" s="183"/>
      <c r="BG215" s="183"/>
      <c r="BH215" s="183"/>
      <c r="BI215" s="183"/>
      <c r="BJ215" s="183"/>
      <c r="BK215" s="183"/>
      <c r="BL215" s="183"/>
      <c r="BM215" s="183"/>
      <c r="BN215" s="183"/>
      <c r="BO215" s="183"/>
      <c r="BP215" s="183"/>
      <c r="BQ215" s="183"/>
      <c r="BR215" s="183"/>
      <c r="BY215" t="s">
        <v>233</v>
      </c>
    </row>
    <row r="216" spans="1:77" ht="17.25" thickBot="1">
      <c r="A216" s="167" t="s">
        <v>234</v>
      </c>
      <c r="BY216" s="196" t="s">
        <v>235</v>
      </c>
    </row>
    <row r="217" spans="1:77" ht="17.25" thickBot="1">
      <c r="A217" s="186"/>
      <c r="B217" s="187" t="str">
        <f t="shared" ref="B217:AT217" si="345">B201</f>
        <v xml:space="preserve">75/76 </v>
      </c>
      <c r="C217" s="187" t="str">
        <f t="shared" si="345"/>
        <v xml:space="preserve">76/77 </v>
      </c>
      <c r="D217" s="187" t="str">
        <f t="shared" si="345"/>
        <v xml:space="preserve">77/78 </v>
      </c>
      <c r="E217" s="187" t="str">
        <f t="shared" si="345"/>
        <v xml:space="preserve">78/79 </v>
      </c>
      <c r="F217" s="187" t="str">
        <f t="shared" si="345"/>
        <v xml:space="preserve">79/80 </v>
      </c>
      <c r="G217" s="187" t="str">
        <f t="shared" si="345"/>
        <v xml:space="preserve">80/81 </v>
      </c>
      <c r="H217" s="187" t="str">
        <f t="shared" si="345"/>
        <v xml:space="preserve">81/82 </v>
      </c>
      <c r="I217" s="187" t="str">
        <f t="shared" si="345"/>
        <v xml:space="preserve">82/83 </v>
      </c>
      <c r="J217" s="187" t="str">
        <f t="shared" si="345"/>
        <v xml:space="preserve">83/84 </v>
      </c>
      <c r="K217" s="187" t="str">
        <f t="shared" si="345"/>
        <v xml:space="preserve">84/85 </v>
      </c>
      <c r="L217" s="187" t="str">
        <f t="shared" si="345"/>
        <v xml:space="preserve">85/86 </v>
      </c>
      <c r="M217" s="187" t="str">
        <f t="shared" si="345"/>
        <v xml:space="preserve">86/87 </v>
      </c>
      <c r="N217" s="187" t="str">
        <f t="shared" si="345"/>
        <v xml:space="preserve">87/88 </v>
      </c>
      <c r="O217" s="187" t="str">
        <f t="shared" si="345"/>
        <v xml:space="preserve">88/89 </v>
      </c>
      <c r="P217" s="187" t="str">
        <f t="shared" si="345"/>
        <v xml:space="preserve">89/90 </v>
      </c>
      <c r="Q217" s="187" t="str">
        <f t="shared" si="345"/>
        <v xml:space="preserve">90/91 </v>
      </c>
      <c r="R217" s="187" t="str">
        <f t="shared" si="345"/>
        <v xml:space="preserve">91/92 </v>
      </c>
      <c r="S217" s="187" t="str">
        <f t="shared" si="345"/>
        <v xml:space="preserve">92/93 </v>
      </c>
      <c r="T217" s="187" t="str">
        <f t="shared" si="345"/>
        <v xml:space="preserve">93/94 </v>
      </c>
      <c r="U217" s="187" t="str">
        <f t="shared" si="345"/>
        <v xml:space="preserve">94/95 </v>
      </c>
      <c r="V217" s="187" t="str">
        <f t="shared" si="345"/>
        <v xml:space="preserve">95/96 </v>
      </c>
      <c r="W217" s="187" t="str">
        <f t="shared" si="345"/>
        <v xml:space="preserve">96/97 </v>
      </c>
      <c r="X217" s="187" t="str">
        <f t="shared" si="345"/>
        <v xml:space="preserve">97/98 </v>
      </c>
      <c r="Y217" s="187" t="str">
        <f t="shared" si="345"/>
        <v xml:space="preserve">98/99 </v>
      </c>
      <c r="Z217" s="187" t="str">
        <f t="shared" si="345"/>
        <v xml:space="preserve">99/00 </v>
      </c>
      <c r="AA217" s="187" t="str">
        <f t="shared" si="345"/>
        <v xml:space="preserve">00/01 </v>
      </c>
      <c r="AB217" s="187" t="str">
        <f t="shared" si="345"/>
        <v xml:space="preserve">01/02 </v>
      </c>
      <c r="AC217" s="187" t="str">
        <f t="shared" si="345"/>
        <v xml:space="preserve">02/03 </v>
      </c>
      <c r="AD217" s="187" t="str">
        <f t="shared" si="345"/>
        <v xml:space="preserve">03/04 </v>
      </c>
      <c r="AE217" s="187" t="str">
        <f t="shared" si="345"/>
        <v xml:space="preserve">04/05 </v>
      </c>
      <c r="AF217" s="187" t="str">
        <f t="shared" si="345"/>
        <v xml:space="preserve">05/06 </v>
      </c>
      <c r="AG217" s="187" t="str">
        <f t="shared" si="345"/>
        <v xml:space="preserve">06/07 </v>
      </c>
      <c r="AH217" s="187" t="str">
        <f t="shared" si="345"/>
        <v xml:space="preserve">07/08 </v>
      </c>
      <c r="AI217" s="187" t="str">
        <f t="shared" si="345"/>
        <v xml:space="preserve">08/09 </v>
      </c>
      <c r="AJ217" s="187" t="str">
        <f t="shared" si="345"/>
        <v xml:space="preserve">09/10 </v>
      </c>
      <c r="AK217" s="187" t="str">
        <f t="shared" si="345"/>
        <v xml:space="preserve">10/11 </v>
      </c>
      <c r="AL217" s="187" t="str">
        <f t="shared" si="345"/>
        <v xml:space="preserve">11/12 </v>
      </c>
      <c r="AM217" s="187" t="str">
        <f t="shared" si="345"/>
        <v xml:space="preserve">12/13 </v>
      </c>
      <c r="AN217" s="187" t="str">
        <f t="shared" si="345"/>
        <v xml:space="preserve">13/14 </v>
      </c>
      <c r="AO217" s="187" t="str">
        <f t="shared" si="345"/>
        <v xml:space="preserve">14/15 </v>
      </c>
      <c r="AP217" s="187" t="str">
        <f t="shared" si="345"/>
        <v xml:space="preserve">15/16 </v>
      </c>
      <c r="AQ217" s="187" t="str">
        <f t="shared" si="345"/>
        <v xml:space="preserve">16/17 </v>
      </c>
      <c r="AR217" s="187" t="str">
        <f t="shared" si="345"/>
        <v xml:space="preserve">17/18 </v>
      </c>
      <c r="AS217" s="187" t="str">
        <f t="shared" si="345"/>
        <v xml:space="preserve">18/19 </v>
      </c>
      <c r="AT217" s="187" t="str">
        <f t="shared" si="345"/>
        <v>19/20</v>
      </c>
      <c r="AU217" s="187" t="str">
        <f>AU201</f>
        <v>20/21</v>
      </c>
      <c r="AV217" s="187" t="str">
        <f>AV201</f>
        <v>21/22</v>
      </c>
      <c r="AW217" s="187" t="str">
        <f>AW201</f>
        <v>22/23</v>
      </c>
      <c r="AX217" s="187" t="str">
        <f>AX201</f>
        <v>23/24</v>
      </c>
      <c r="AY217" s="187" t="str">
        <f t="shared" ref="AY217:BC217" si="346">AY201</f>
        <v>24/25</v>
      </c>
      <c r="AZ217" s="187" t="str">
        <f t="shared" si="346"/>
        <v>25/26</v>
      </c>
      <c r="BA217" s="187" t="str">
        <f t="shared" si="346"/>
        <v>26/27</v>
      </c>
      <c r="BB217" s="187" t="str">
        <f t="shared" si="346"/>
        <v>27/28</v>
      </c>
      <c r="BC217" s="187" t="str">
        <f t="shared" si="346"/>
        <v>28/29</v>
      </c>
      <c r="BD217" s="187" t="str">
        <f>BD201</f>
        <v>29/30</v>
      </c>
      <c r="BE217" s="187" t="str">
        <f>BE201</f>
        <v>30/31</v>
      </c>
      <c r="BF217" s="187" t="str">
        <f t="shared" ref="BF217:BR217" si="347">BF201</f>
        <v>31/32</v>
      </c>
      <c r="BG217" s="187" t="str">
        <f t="shared" si="347"/>
        <v>32/33</v>
      </c>
      <c r="BH217" s="187" t="str">
        <f t="shared" si="347"/>
        <v>33/34</v>
      </c>
      <c r="BI217" s="187" t="str">
        <f t="shared" si="347"/>
        <v>34/35</v>
      </c>
      <c r="BJ217" s="187" t="str">
        <f t="shared" si="347"/>
        <v>35/36</v>
      </c>
      <c r="BK217" s="187" t="str">
        <f t="shared" si="347"/>
        <v>36/37</v>
      </c>
      <c r="BL217" s="187" t="str">
        <f t="shared" si="347"/>
        <v>37/38</v>
      </c>
      <c r="BM217" s="187" t="str">
        <f t="shared" si="347"/>
        <v>38/39</v>
      </c>
      <c r="BN217" s="187" t="str">
        <f t="shared" si="347"/>
        <v>39/40</v>
      </c>
      <c r="BO217" s="187" t="str">
        <f t="shared" si="347"/>
        <v>40/41</v>
      </c>
      <c r="BP217" s="187" t="str">
        <f t="shared" si="347"/>
        <v>41/42</v>
      </c>
      <c r="BQ217" s="187" t="str">
        <f t="shared" si="347"/>
        <v>42/43</v>
      </c>
      <c r="BR217" s="187" t="str">
        <f t="shared" si="347"/>
        <v>43/44</v>
      </c>
      <c r="BS217" s="213"/>
      <c r="BT217" s="213"/>
      <c r="BU217" s="213"/>
    </row>
    <row r="218" spans="1:77">
      <c r="A218" t="s">
        <v>182</v>
      </c>
      <c r="B218" s="93">
        <v>7.1856287425149712E-2</v>
      </c>
      <c r="C218" s="93">
        <v>6.3959390862944165E-2</v>
      </c>
      <c r="D218" s="93">
        <v>7.6923076923076913E-2</v>
      </c>
      <c r="E218" s="93">
        <v>6.6600397614314133E-2</v>
      </c>
      <c r="F218" s="93">
        <v>6.2886597938144329E-2</v>
      </c>
      <c r="G218" s="93">
        <v>9.1265947006869491E-2</v>
      </c>
      <c r="H218" s="93">
        <v>7.4701195219123509E-2</v>
      </c>
      <c r="I218" s="93">
        <v>7.1856287425149698E-2</v>
      </c>
      <c r="J218" s="93">
        <v>7.0726915520628708E-2</v>
      </c>
      <c r="K218" s="93">
        <v>6.1553985872855696E-2</v>
      </c>
      <c r="L218" s="93">
        <v>7.6228686058174497E-2</v>
      </c>
      <c r="M218" s="93">
        <v>6.8000000000000005E-2</v>
      </c>
      <c r="N218" s="93">
        <v>8.5000000000000006E-2</v>
      </c>
      <c r="O218" s="93">
        <v>0.109</v>
      </c>
      <c r="P218" s="93">
        <v>6.0999999999999999E-2</v>
      </c>
      <c r="Q218" s="93">
        <v>4.7E-2</v>
      </c>
      <c r="R218" s="93">
        <v>0.112</v>
      </c>
      <c r="S218" s="93">
        <v>0.06</v>
      </c>
      <c r="T218" s="93">
        <v>7.8E-2</v>
      </c>
      <c r="U218" s="93">
        <v>0.05</v>
      </c>
      <c r="V218" s="93">
        <v>8.1000000000000003E-2</v>
      </c>
      <c r="W218" s="93">
        <v>0.04</v>
      </c>
      <c r="X218" s="93">
        <v>6.2E-2</v>
      </c>
      <c r="Y218" s="93">
        <v>7.4999999999999997E-2</v>
      </c>
      <c r="Z218" s="93">
        <v>9.5000000000000001E-2</v>
      </c>
      <c r="AA218" s="93">
        <v>0.113</v>
      </c>
      <c r="AB218" s="93">
        <v>7.8E-2</v>
      </c>
      <c r="AC218" s="93">
        <v>7.0999999999999994E-2</v>
      </c>
      <c r="AD218" s="93">
        <v>7.0000000000000007E-2</v>
      </c>
      <c r="AE218" s="93">
        <v>7.8E-2</v>
      </c>
      <c r="AF218" s="93">
        <v>7.400000000000001E-2</v>
      </c>
      <c r="AG218" s="93">
        <v>6.9000000000000006E-2</v>
      </c>
      <c r="AH218" s="93">
        <v>7.9000000000000001E-2</v>
      </c>
      <c r="AI218" s="93">
        <v>4.4999999999999998E-2</v>
      </c>
      <c r="AJ218" s="93">
        <v>5.3999999999999999E-2</v>
      </c>
      <c r="AK218" s="93">
        <v>0.107</v>
      </c>
      <c r="AL218" s="93">
        <v>0.05</v>
      </c>
      <c r="AM218" s="93">
        <v>0.111</v>
      </c>
      <c r="AN218" s="93">
        <v>5.0999999999999997E-2</v>
      </c>
      <c r="AO218" s="93">
        <v>0.06</v>
      </c>
      <c r="AP218" s="93">
        <v>7.5999999999999998E-2</v>
      </c>
      <c r="AQ218" s="93">
        <v>7.5999999999999998E-2</v>
      </c>
      <c r="AR218" s="93">
        <v>6.2E-2</v>
      </c>
      <c r="AS218" s="93">
        <v>7.3999999999999996E-2</v>
      </c>
      <c r="AT218" s="93">
        <v>5.8000000000000003E-2</v>
      </c>
      <c r="AU218" s="200">
        <v>6.8000000000000005E-2</v>
      </c>
      <c r="AV218" s="200">
        <v>5.8000000000000003E-2</v>
      </c>
      <c r="AW218" s="200">
        <v>5.7000000000000002E-2</v>
      </c>
      <c r="AX218" s="201">
        <f>AVERAGE(AU218:AW218)</f>
        <v>6.0999999999999999E-2</v>
      </c>
      <c r="AY218" s="201">
        <f t="shared" ref="AY218:BE229" si="348">AVERAGE(AV218:AX218)</f>
        <v>5.8666666666666666E-2</v>
      </c>
      <c r="AZ218" s="201">
        <f t="shared" si="348"/>
        <v>5.8888888888888886E-2</v>
      </c>
      <c r="BA218" s="201">
        <f t="shared" si="348"/>
        <v>5.9518518518518519E-2</v>
      </c>
      <c r="BB218" s="201">
        <f t="shared" si="348"/>
        <v>5.902469135802469E-2</v>
      </c>
      <c r="BC218" s="201">
        <f t="shared" si="348"/>
        <v>5.9144032921810696E-2</v>
      </c>
      <c r="BD218" s="201">
        <f>AVERAGE(BA218:BC218)</f>
        <v>5.9229080932784638E-2</v>
      </c>
      <c r="BE218" s="201">
        <f>AVERAGE(BB218:BD218)</f>
        <v>5.9132601737540008E-2</v>
      </c>
      <c r="BF218" s="201">
        <f t="shared" ref="BF218:BR229" si="349">AVERAGE(BC218:BE218)</f>
        <v>5.9168571864045116E-2</v>
      </c>
      <c r="BG218" s="201">
        <f t="shared" si="349"/>
        <v>5.9176751511456592E-2</v>
      </c>
      <c r="BH218" s="201">
        <f t="shared" si="349"/>
        <v>5.9159308371013908E-2</v>
      </c>
      <c r="BI218" s="201">
        <f t="shared" si="349"/>
        <v>5.9168210582171872E-2</v>
      </c>
      <c r="BJ218" s="201">
        <f t="shared" si="349"/>
        <v>5.9168090154880788E-2</v>
      </c>
      <c r="BK218" s="201">
        <f t="shared" si="349"/>
        <v>5.9165203036022185E-2</v>
      </c>
      <c r="BL218" s="201">
        <f t="shared" si="349"/>
        <v>5.9167167924358277E-2</v>
      </c>
      <c r="BM218" s="201">
        <f t="shared" si="349"/>
        <v>5.9166820371753748E-2</v>
      </c>
      <c r="BN218" s="201">
        <f t="shared" si="349"/>
        <v>5.9166397110711401E-2</v>
      </c>
      <c r="BO218" s="201">
        <f t="shared" si="349"/>
        <v>5.9166795135607804E-2</v>
      </c>
      <c r="BP218" s="201">
        <f t="shared" si="349"/>
        <v>5.916667087269098E-2</v>
      </c>
      <c r="BQ218" s="201">
        <f t="shared" si="349"/>
        <v>5.9166621039670055E-2</v>
      </c>
      <c r="BR218" s="201">
        <f t="shared" si="349"/>
        <v>5.9166695682656277E-2</v>
      </c>
      <c r="BS218" s="201"/>
      <c r="BT218" s="201"/>
      <c r="BU218" s="201"/>
    </row>
    <row r="219" spans="1:77">
      <c r="A219" t="s">
        <v>184</v>
      </c>
      <c r="B219" s="93">
        <v>0.14171656686626746</v>
      </c>
      <c r="C219" s="93">
        <v>0.12588832487309645</v>
      </c>
      <c r="D219" s="93">
        <v>0.11439842209072974</v>
      </c>
      <c r="E219" s="93">
        <v>0.11530815109343938</v>
      </c>
      <c r="F219" s="93">
        <v>9.4845360824742264E-2</v>
      </c>
      <c r="G219" s="93">
        <v>0.1727183513248283</v>
      </c>
      <c r="H219" s="93">
        <v>0.10557768924302789</v>
      </c>
      <c r="I219" s="93">
        <v>0.11077844311377245</v>
      </c>
      <c r="J219" s="93">
        <v>0.12868369351669945</v>
      </c>
      <c r="K219" s="93">
        <v>0.1281533804238143</v>
      </c>
      <c r="L219" s="93">
        <v>0.12337011033099295</v>
      </c>
      <c r="M219" s="93">
        <v>0.10199999999999999</v>
      </c>
      <c r="N219" s="93">
        <v>0.127</v>
      </c>
      <c r="O219" s="93">
        <v>0.14099999999999999</v>
      </c>
      <c r="P219" s="93">
        <v>0.16300000000000001</v>
      </c>
      <c r="Q219" s="93">
        <v>0.124</v>
      </c>
      <c r="R219" s="93">
        <v>0.17100000000000001</v>
      </c>
      <c r="S219" s="93">
        <v>9.2999999999999999E-2</v>
      </c>
      <c r="T219" s="93">
        <v>0.13800000000000001</v>
      </c>
      <c r="U219" s="93">
        <v>0.112</v>
      </c>
      <c r="V219" s="93">
        <v>0.17100000000000001</v>
      </c>
      <c r="W219" s="93">
        <v>0.114</v>
      </c>
      <c r="X219" s="93">
        <v>0.14099999999999999</v>
      </c>
      <c r="Y219" s="93">
        <v>0.13900000000000001</v>
      </c>
      <c r="Z219" s="93">
        <v>0.14199999999999999</v>
      </c>
      <c r="AA219" s="93">
        <v>0.158</v>
      </c>
      <c r="AB219" s="93">
        <v>0.11</v>
      </c>
      <c r="AC219" s="93">
        <v>0.14000000000000001</v>
      </c>
      <c r="AD219" s="93">
        <v>0.156</v>
      </c>
      <c r="AE219" s="93">
        <v>0.11699999999999999</v>
      </c>
      <c r="AF219" s="93">
        <v>0.113</v>
      </c>
      <c r="AG219" s="93">
        <v>0.14699999999999999</v>
      </c>
      <c r="AH219" s="93">
        <v>0.13699999999999998</v>
      </c>
      <c r="AI219" s="93">
        <v>9.4E-2</v>
      </c>
      <c r="AJ219" s="93">
        <v>6.9000000000000006E-2</v>
      </c>
      <c r="AK219" s="93">
        <v>0.16700000000000001</v>
      </c>
      <c r="AL219" s="93">
        <v>0.13900000000000001</v>
      </c>
      <c r="AM219" s="93">
        <v>0.158</v>
      </c>
      <c r="AN219" s="93">
        <v>0.11600000000000001</v>
      </c>
      <c r="AO219" s="93">
        <v>0.107</v>
      </c>
      <c r="AP219" s="93">
        <v>0.13300000000000001</v>
      </c>
      <c r="AQ219" s="93">
        <v>0.13200000000000001</v>
      </c>
      <c r="AR219" s="93">
        <v>8.4000000000000005E-2</v>
      </c>
      <c r="AS219" s="93">
        <v>0.11700000000000001</v>
      </c>
      <c r="AT219" s="93">
        <v>9.6000000000000002E-2</v>
      </c>
      <c r="AU219" s="200">
        <v>0.154</v>
      </c>
      <c r="AV219" s="200">
        <v>0.13800000000000001</v>
      </c>
      <c r="AW219" s="200">
        <v>0.14199999999999999</v>
      </c>
      <c r="AX219" s="201">
        <f t="shared" ref="AX219:AX229" si="350">AVERAGE(AU219:AW219)</f>
        <v>0.14466666666666669</v>
      </c>
      <c r="AY219" s="201">
        <f t="shared" si="348"/>
        <v>0.14155555555555557</v>
      </c>
      <c r="AZ219" s="201">
        <f t="shared" si="348"/>
        <v>0.14274074074074075</v>
      </c>
      <c r="BA219" s="201">
        <f t="shared" si="348"/>
        <v>0.14298765432098767</v>
      </c>
      <c r="BB219" s="201">
        <f t="shared" si="348"/>
        <v>0.14242798353909467</v>
      </c>
      <c r="BC219" s="201">
        <f t="shared" si="348"/>
        <v>0.14271879286694103</v>
      </c>
      <c r="BD219" s="201">
        <f t="shared" si="348"/>
        <v>0.14271147690900779</v>
      </c>
      <c r="BE219" s="201">
        <f t="shared" si="348"/>
        <v>0.14261941777168116</v>
      </c>
      <c r="BF219" s="201">
        <f t="shared" si="349"/>
        <v>0.14268322918254331</v>
      </c>
      <c r="BG219" s="201">
        <f t="shared" si="349"/>
        <v>0.1426713746210774</v>
      </c>
      <c r="BH219" s="201">
        <f t="shared" si="349"/>
        <v>0.14265800719176727</v>
      </c>
      <c r="BI219" s="201">
        <f t="shared" si="349"/>
        <v>0.14267087033179601</v>
      </c>
      <c r="BJ219" s="201">
        <f t="shared" si="349"/>
        <v>0.14266675071488022</v>
      </c>
      <c r="BK219" s="201">
        <f t="shared" si="349"/>
        <v>0.14266520941281449</v>
      </c>
      <c r="BL219" s="201">
        <f t="shared" si="349"/>
        <v>0.14266761015316357</v>
      </c>
      <c r="BM219" s="201">
        <f t="shared" si="349"/>
        <v>0.14266652342695274</v>
      </c>
      <c r="BN219" s="201">
        <f t="shared" si="349"/>
        <v>0.14266644766431028</v>
      </c>
      <c r="BO219" s="201">
        <f t="shared" si="349"/>
        <v>0.14266686041480883</v>
      </c>
      <c r="BP219" s="201">
        <f t="shared" si="349"/>
        <v>0.14266661050202392</v>
      </c>
      <c r="BQ219" s="201">
        <f t="shared" si="349"/>
        <v>0.1426666395270477</v>
      </c>
      <c r="BR219" s="201">
        <f t="shared" si="349"/>
        <v>0.14266670348129348</v>
      </c>
      <c r="BS219" s="201"/>
      <c r="BT219" s="201"/>
      <c r="BU219" s="201"/>
    </row>
    <row r="220" spans="1:77">
      <c r="A220" t="s">
        <v>186</v>
      </c>
      <c r="B220" s="93">
        <v>0.124750499001996</v>
      </c>
      <c r="C220" s="93">
        <v>0.12994923857868021</v>
      </c>
      <c r="D220" s="93">
        <v>0.13510848126232736</v>
      </c>
      <c r="E220" s="93">
        <v>0.11530815109343938</v>
      </c>
      <c r="F220" s="93">
        <v>0.13298969072164948</v>
      </c>
      <c r="G220" s="93">
        <v>0.10598626104023555</v>
      </c>
      <c r="H220" s="93">
        <v>0.14541832669322707</v>
      </c>
      <c r="I220" s="93">
        <v>0.12275449101796408</v>
      </c>
      <c r="J220" s="93">
        <v>0.10805500982318274</v>
      </c>
      <c r="K220" s="93">
        <v>0.16145307769929362</v>
      </c>
      <c r="L220" s="93">
        <v>0.15947843530591771</v>
      </c>
      <c r="M220" s="93">
        <v>0.105</v>
      </c>
      <c r="N220" s="93">
        <v>7.4999999999999997E-2</v>
      </c>
      <c r="O220" s="93">
        <v>7.2999999999999995E-2</v>
      </c>
      <c r="P220" s="93">
        <v>0.124</v>
      </c>
      <c r="Q220" s="93">
        <v>0.14299999999999999</v>
      </c>
      <c r="R220" s="93">
        <v>7.5999999999999998E-2</v>
      </c>
      <c r="S220" s="93">
        <v>0.14000000000000001</v>
      </c>
      <c r="T220" s="93">
        <v>0.158</v>
      </c>
      <c r="U220" s="93">
        <v>0.122</v>
      </c>
      <c r="V220" s="93">
        <v>0.129</v>
      </c>
      <c r="W220" s="93">
        <v>0.13200000000000001</v>
      </c>
      <c r="X220" s="93">
        <v>0.113</v>
      </c>
      <c r="Y220" s="93">
        <v>0.10299999999999999</v>
      </c>
      <c r="Z220" s="93">
        <v>8.3000000000000004E-2</v>
      </c>
      <c r="AA220" s="93">
        <v>8.5999999999999993E-2</v>
      </c>
      <c r="AB220" s="93">
        <v>0.13300000000000001</v>
      </c>
      <c r="AC220" s="93">
        <v>0.13900000000000001</v>
      </c>
      <c r="AD220" s="93">
        <v>0.11599999999999999</v>
      </c>
      <c r="AE220" s="93">
        <v>0.11699999999999999</v>
      </c>
      <c r="AF220" s="93">
        <v>8.900000000000001E-2</v>
      </c>
      <c r="AG220" s="93">
        <v>0.14599999999999999</v>
      </c>
      <c r="AH220" s="93">
        <v>0.111</v>
      </c>
      <c r="AI220" s="93">
        <v>0.11900000000000001</v>
      </c>
      <c r="AJ220" s="93">
        <v>0.14299999999999999</v>
      </c>
      <c r="AK220" s="93">
        <v>8.5000000000000006E-2</v>
      </c>
      <c r="AL220" s="93">
        <v>0.126</v>
      </c>
      <c r="AM220" s="93">
        <v>9.4E-2</v>
      </c>
      <c r="AN220" s="93">
        <v>0.123</v>
      </c>
      <c r="AO220" s="93">
        <v>0.13100000000000001</v>
      </c>
      <c r="AP220" s="93">
        <v>9.5000000000000001E-2</v>
      </c>
      <c r="AQ220" s="93">
        <v>0.11599999999999999</v>
      </c>
      <c r="AR220" s="93">
        <v>0.14399999999999999</v>
      </c>
      <c r="AS220" s="93">
        <v>0.13400000000000001</v>
      </c>
      <c r="AT220" s="93">
        <v>0.14799999999999999</v>
      </c>
      <c r="AU220" s="200">
        <v>0.112</v>
      </c>
      <c r="AV220" s="200">
        <v>0.126</v>
      </c>
      <c r="AW220" s="200">
        <v>0.112</v>
      </c>
      <c r="AX220" s="201">
        <f t="shared" si="350"/>
        <v>0.11666666666666665</v>
      </c>
      <c r="AY220" s="201">
        <f t="shared" si="348"/>
        <v>0.11822222222222221</v>
      </c>
      <c r="AZ220" s="201">
        <f t="shared" si="348"/>
        <v>0.11562962962962962</v>
      </c>
      <c r="BA220" s="201">
        <f t="shared" si="348"/>
        <v>0.1168395061728395</v>
      </c>
      <c r="BB220" s="201">
        <f t="shared" si="348"/>
        <v>0.11689711934156377</v>
      </c>
      <c r="BC220" s="201">
        <f t="shared" si="348"/>
        <v>0.11645541838134431</v>
      </c>
      <c r="BD220" s="201">
        <f t="shared" si="348"/>
        <v>0.11673068129858254</v>
      </c>
      <c r="BE220" s="201">
        <f t="shared" si="348"/>
        <v>0.11669440634049688</v>
      </c>
      <c r="BF220" s="201">
        <f t="shared" si="349"/>
        <v>0.11662683534014125</v>
      </c>
      <c r="BG220" s="201">
        <f t="shared" si="349"/>
        <v>0.11668397432640688</v>
      </c>
      <c r="BH220" s="201">
        <f t="shared" si="349"/>
        <v>0.11666840533568167</v>
      </c>
      <c r="BI220" s="201">
        <f t="shared" si="349"/>
        <v>0.1166597383340766</v>
      </c>
      <c r="BJ220" s="201">
        <f t="shared" si="349"/>
        <v>0.11667070599872172</v>
      </c>
      <c r="BK220" s="201">
        <f t="shared" si="349"/>
        <v>0.11666628322282667</v>
      </c>
      <c r="BL220" s="201">
        <f t="shared" si="349"/>
        <v>0.11666557585187499</v>
      </c>
      <c r="BM220" s="201">
        <f t="shared" si="349"/>
        <v>0.11666752169114113</v>
      </c>
      <c r="BN220" s="201">
        <f t="shared" si="349"/>
        <v>0.11666646025528093</v>
      </c>
      <c r="BO220" s="201">
        <f t="shared" si="349"/>
        <v>0.11666651926609901</v>
      </c>
      <c r="BP220" s="201">
        <f t="shared" si="349"/>
        <v>0.11666683373750703</v>
      </c>
      <c r="BQ220" s="201">
        <f t="shared" si="349"/>
        <v>0.11666660441962899</v>
      </c>
      <c r="BR220" s="201">
        <f t="shared" si="349"/>
        <v>0.11666665247441167</v>
      </c>
      <c r="BS220" s="201"/>
      <c r="BT220" s="201"/>
      <c r="BU220" s="201"/>
    </row>
    <row r="221" spans="1:77">
      <c r="A221" t="s">
        <v>189</v>
      </c>
      <c r="B221" s="93">
        <v>8.2834331337325359E-2</v>
      </c>
      <c r="C221" s="93">
        <v>9.2385786802030453E-2</v>
      </c>
      <c r="D221" s="93">
        <v>8.7771203155818531E-2</v>
      </c>
      <c r="E221" s="93">
        <v>6.4612326043737595E-2</v>
      </c>
      <c r="F221" s="93">
        <v>8.9690721649484523E-2</v>
      </c>
      <c r="G221" s="93">
        <v>7.0657507360157037E-2</v>
      </c>
      <c r="H221" s="93">
        <v>7.7689243027888447E-2</v>
      </c>
      <c r="I221" s="93">
        <v>8.4830339321357293E-2</v>
      </c>
      <c r="J221" s="93">
        <v>8.1532416502946972E-2</v>
      </c>
      <c r="K221" s="93">
        <v>7.2653884964682128E-2</v>
      </c>
      <c r="L221" s="93">
        <v>0.12738214643931792</v>
      </c>
      <c r="M221" s="93">
        <v>0.08</v>
      </c>
      <c r="N221" s="93">
        <v>4.9000000000000002E-2</v>
      </c>
      <c r="O221" s="93">
        <v>7.8E-2</v>
      </c>
      <c r="P221" s="93">
        <v>6.9000000000000006E-2</v>
      </c>
      <c r="Q221" s="93">
        <v>6.7000000000000004E-2</v>
      </c>
      <c r="R221" s="93">
        <v>8.1000000000000003E-2</v>
      </c>
      <c r="S221" s="93">
        <v>0.128</v>
      </c>
      <c r="T221" s="93">
        <v>9.5000000000000001E-2</v>
      </c>
      <c r="U221" s="93">
        <v>8.5000000000000006E-2</v>
      </c>
      <c r="V221" s="93">
        <v>0.08</v>
      </c>
      <c r="W221" s="93">
        <v>0.08</v>
      </c>
      <c r="X221" s="93">
        <v>8.1000000000000003E-2</v>
      </c>
      <c r="Y221" s="93">
        <v>7.1999999999999995E-2</v>
      </c>
      <c r="Z221" s="93">
        <v>6.9000000000000006E-2</v>
      </c>
      <c r="AA221" s="93">
        <v>6.8000000000000005E-2</v>
      </c>
      <c r="AB221" s="93">
        <v>6.6000000000000003E-2</v>
      </c>
      <c r="AC221" s="93">
        <v>8.199999999999999E-2</v>
      </c>
      <c r="AD221" s="93">
        <v>8.6999999999999994E-2</v>
      </c>
      <c r="AE221" s="93">
        <v>8.5999999999999993E-2</v>
      </c>
      <c r="AF221" s="93">
        <v>7.9000000000000001E-2</v>
      </c>
      <c r="AG221" s="93">
        <v>0.08</v>
      </c>
      <c r="AH221" s="93">
        <v>8.6999999999999994E-2</v>
      </c>
      <c r="AI221" s="93">
        <v>8.900000000000001E-2</v>
      </c>
      <c r="AJ221" s="93">
        <v>0.113</v>
      </c>
      <c r="AK221" s="93">
        <v>8.2000000000000003E-2</v>
      </c>
      <c r="AL221" s="93">
        <v>9.0999999999999998E-2</v>
      </c>
      <c r="AM221" s="93">
        <v>7.4999999999999997E-2</v>
      </c>
      <c r="AN221" s="93">
        <v>8.7999999999999995E-2</v>
      </c>
      <c r="AO221" s="93">
        <v>0.10199999999999999</v>
      </c>
      <c r="AP221" s="93">
        <v>8.5000000000000006E-2</v>
      </c>
      <c r="AQ221" s="93">
        <v>8.1000000000000003E-2</v>
      </c>
      <c r="AR221" s="93">
        <v>8.7999999999999995E-2</v>
      </c>
      <c r="AS221" s="93">
        <v>9.4E-2</v>
      </c>
      <c r="AT221" s="93">
        <v>0.106</v>
      </c>
      <c r="AU221" s="200">
        <v>9.5000000000000001E-2</v>
      </c>
      <c r="AV221" s="200">
        <v>0.108</v>
      </c>
      <c r="AW221" s="200">
        <v>0.09</v>
      </c>
      <c r="AX221" s="201">
        <f t="shared" si="350"/>
        <v>9.7666666666666679E-2</v>
      </c>
      <c r="AY221" s="201">
        <f t="shared" si="348"/>
        <v>9.8555555555555563E-2</v>
      </c>
      <c r="AZ221" s="201">
        <f t="shared" si="348"/>
        <v>9.5407407407407427E-2</v>
      </c>
      <c r="BA221" s="201">
        <f t="shared" si="348"/>
        <v>9.7209876543209894E-2</v>
      </c>
      <c r="BB221" s="201">
        <f t="shared" si="348"/>
        <v>9.7057613168724299E-2</v>
      </c>
      <c r="BC221" s="201">
        <f t="shared" si="348"/>
        <v>9.655829903978054E-2</v>
      </c>
      <c r="BD221" s="201">
        <f t="shared" si="348"/>
        <v>9.6941929583904907E-2</v>
      </c>
      <c r="BE221" s="201">
        <f t="shared" si="348"/>
        <v>9.6852613930803244E-2</v>
      </c>
      <c r="BF221" s="201">
        <f t="shared" si="349"/>
        <v>9.6784280851496221E-2</v>
      </c>
      <c r="BG221" s="201">
        <f t="shared" si="349"/>
        <v>9.6859608122068119E-2</v>
      </c>
      <c r="BH221" s="201">
        <f t="shared" si="349"/>
        <v>9.683216763478919E-2</v>
      </c>
      <c r="BI221" s="201">
        <f t="shared" si="349"/>
        <v>9.6825352202784501E-2</v>
      </c>
      <c r="BJ221" s="201">
        <f t="shared" si="349"/>
        <v>9.6839042653213928E-2</v>
      </c>
      <c r="BK221" s="201">
        <f t="shared" si="349"/>
        <v>9.6832187496929192E-2</v>
      </c>
      <c r="BL221" s="201">
        <f t="shared" si="349"/>
        <v>9.6832194117642545E-2</v>
      </c>
      <c r="BM221" s="201">
        <f t="shared" si="349"/>
        <v>9.6834474755928546E-2</v>
      </c>
      <c r="BN221" s="201">
        <f t="shared" si="349"/>
        <v>9.6832952123500085E-2</v>
      </c>
      <c r="BO221" s="201">
        <f t="shared" si="349"/>
        <v>9.6833206999023716E-2</v>
      </c>
      <c r="BP221" s="201">
        <f t="shared" si="349"/>
        <v>9.6833544626150778E-2</v>
      </c>
      <c r="BQ221" s="201">
        <f t="shared" si="349"/>
        <v>9.6833234582891517E-2</v>
      </c>
      <c r="BR221" s="201">
        <f t="shared" si="349"/>
        <v>9.6833328736022004E-2</v>
      </c>
      <c r="BS221" s="201"/>
      <c r="BT221" s="201"/>
      <c r="BU221" s="201"/>
    </row>
    <row r="222" spans="1:77">
      <c r="A222" t="s">
        <v>191</v>
      </c>
      <c r="B222" s="93">
        <v>0.11477045908183633</v>
      </c>
      <c r="C222" s="93">
        <v>0.11065989847715736</v>
      </c>
      <c r="D222" s="93">
        <v>0.10453648915187375</v>
      </c>
      <c r="E222" s="93">
        <v>0.11133200795228629</v>
      </c>
      <c r="F222" s="93">
        <v>0.1</v>
      </c>
      <c r="G222" s="93">
        <v>0.13935230618253189</v>
      </c>
      <c r="H222" s="93">
        <v>0.10856573705179283</v>
      </c>
      <c r="I222" s="93">
        <v>0.12574850299401197</v>
      </c>
      <c r="J222" s="93">
        <v>0.13850687622789784</v>
      </c>
      <c r="K222" s="93">
        <v>0.11301715438950552</v>
      </c>
      <c r="L222" s="93">
        <v>0.12738214643931792</v>
      </c>
      <c r="M222" s="93">
        <v>0.105</v>
      </c>
      <c r="N222" s="93">
        <v>0.111</v>
      </c>
      <c r="O222" s="93">
        <v>0.11799999999999999</v>
      </c>
      <c r="P222" s="93">
        <v>0.14599999999999999</v>
      </c>
      <c r="Q222" s="93">
        <v>0.13700000000000001</v>
      </c>
      <c r="R222" s="93">
        <v>0.14699999999999999</v>
      </c>
      <c r="S222" s="93">
        <v>0.125</v>
      </c>
      <c r="T222" s="93">
        <v>0.14799999999999999</v>
      </c>
      <c r="U222" s="93">
        <v>0.16300000000000001</v>
      </c>
      <c r="V222" s="93">
        <v>0.17399999999999999</v>
      </c>
      <c r="W222" s="93">
        <v>0.151</v>
      </c>
      <c r="X222" s="93">
        <v>0.14799999999999999</v>
      </c>
      <c r="Y222" s="93">
        <v>0.127</v>
      </c>
      <c r="Z222" s="93">
        <v>0.17199999999999999</v>
      </c>
      <c r="AA222" s="93">
        <v>0.15</v>
      </c>
      <c r="AB222" s="93">
        <v>0.125</v>
      </c>
      <c r="AC222" s="93">
        <v>0.126</v>
      </c>
      <c r="AD222" s="93">
        <v>0.16699999999999998</v>
      </c>
      <c r="AE222" s="93">
        <v>0.124</v>
      </c>
      <c r="AF222" s="93">
        <v>0.154</v>
      </c>
      <c r="AG222" s="93">
        <v>0.153</v>
      </c>
      <c r="AH222" s="93">
        <v>0.16500000000000001</v>
      </c>
      <c r="AI222" s="93">
        <v>0.128</v>
      </c>
      <c r="AJ222" s="93">
        <v>0.113</v>
      </c>
      <c r="AK222" s="93">
        <v>0.157</v>
      </c>
      <c r="AL222" s="93">
        <v>0.152</v>
      </c>
      <c r="AM222" s="93">
        <v>0.14000000000000001</v>
      </c>
      <c r="AN222" s="93">
        <v>0.14199999999999999</v>
      </c>
      <c r="AO222" s="93">
        <v>0.128</v>
      </c>
      <c r="AP222" s="93">
        <v>0.12</v>
      </c>
      <c r="AQ222" s="93">
        <v>0.13</v>
      </c>
      <c r="AR222" s="93">
        <v>0.13100000000000001</v>
      </c>
      <c r="AS222" s="93">
        <v>0.121</v>
      </c>
      <c r="AT222" s="93">
        <v>0.126</v>
      </c>
      <c r="AU222" s="200">
        <v>0.16200000000000001</v>
      </c>
      <c r="AV222" s="200">
        <v>0.14799999999999999</v>
      </c>
      <c r="AW222" s="200">
        <v>0.14499999999999999</v>
      </c>
      <c r="AX222" s="201">
        <f t="shared" si="350"/>
        <v>0.15166666666666664</v>
      </c>
      <c r="AY222" s="201">
        <f t="shared" si="348"/>
        <v>0.14822222222222223</v>
      </c>
      <c r="AZ222" s="201">
        <f t="shared" si="348"/>
        <v>0.14829629629629629</v>
      </c>
      <c r="BA222" s="201">
        <f t="shared" si="348"/>
        <v>0.14939506172839503</v>
      </c>
      <c r="BB222" s="201">
        <f t="shared" si="348"/>
        <v>0.14863786008230451</v>
      </c>
      <c r="BC222" s="201">
        <f t="shared" si="348"/>
        <v>0.14877640603566528</v>
      </c>
      <c r="BD222" s="201">
        <f t="shared" si="348"/>
        <v>0.14893644261545494</v>
      </c>
      <c r="BE222" s="201">
        <f t="shared" si="348"/>
        <v>0.14878356957780825</v>
      </c>
      <c r="BF222" s="201">
        <f t="shared" si="349"/>
        <v>0.14883213940964282</v>
      </c>
      <c r="BG222" s="201">
        <f t="shared" si="349"/>
        <v>0.14885071720096865</v>
      </c>
      <c r="BH222" s="201">
        <f t="shared" si="349"/>
        <v>0.14882214206280656</v>
      </c>
      <c r="BI222" s="201">
        <f t="shared" si="349"/>
        <v>0.14883499955780599</v>
      </c>
      <c r="BJ222" s="201">
        <f t="shared" si="349"/>
        <v>0.14883595294052707</v>
      </c>
      <c r="BK222" s="201">
        <f t="shared" si="349"/>
        <v>0.14883103152037988</v>
      </c>
      <c r="BL222" s="201">
        <f t="shared" si="349"/>
        <v>0.14883399467290434</v>
      </c>
      <c r="BM222" s="201">
        <f t="shared" si="349"/>
        <v>0.14883365971127041</v>
      </c>
      <c r="BN222" s="201">
        <f t="shared" si="349"/>
        <v>0.14883289530151822</v>
      </c>
      <c r="BO222" s="201">
        <f t="shared" si="349"/>
        <v>0.14883351656189767</v>
      </c>
      <c r="BP222" s="201">
        <f t="shared" si="349"/>
        <v>0.1488333571915621</v>
      </c>
      <c r="BQ222" s="201">
        <f t="shared" si="349"/>
        <v>0.14883325635165934</v>
      </c>
      <c r="BR222" s="201">
        <f t="shared" si="349"/>
        <v>0.14883337670170638</v>
      </c>
      <c r="BS222" s="201"/>
      <c r="BT222" s="201"/>
      <c r="BU222" s="201"/>
    </row>
    <row r="223" spans="1:77">
      <c r="A223" t="s">
        <v>193</v>
      </c>
      <c r="B223" s="93">
        <v>7.9840319361277445E-2</v>
      </c>
      <c r="C223" s="93">
        <v>7.6142131979695424E-2</v>
      </c>
      <c r="D223" s="93">
        <v>7.49506903353057E-2</v>
      </c>
      <c r="E223" s="93">
        <v>7.4552683896620286E-2</v>
      </c>
      <c r="F223" s="93">
        <v>7.0103092783505155E-2</v>
      </c>
      <c r="G223" s="93">
        <v>6.2806673209028469E-2</v>
      </c>
      <c r="H223" s="93">
        <v>6.4741035856573703E-2</v>
      </c>
      <c r="I223" s="93">
        <v>7.7844311377245512E-2</v>
      </c>
      <c r="J223" s="93">
        <v>7.2691552062868398E-2</v>
      </c>
      <c r="K223" s="93">
        <v>6.6599394550958618E-2</v>
      </c>
      <c r="L223" s="93">
        <v>4.8144433299899682E-2</v>
      </c>
      <c r="M223" s="93">
        <v>8.1000000000000003E-2</v>
      </c>
      <c r="N223" s="93">
        <v>0.08</v>
      </c>
      <c r="O223" s="93">
        <v>6.0999999999999999E-2</v>
      </c>
      <c r="P223" s="93">
        <v>7.2999999999999995E-2</v>
      </c>
      <c r="Q223" s="93">
        <v>7.4999999999999997E-2</v>
      </c>
      <c r="R223" s="93">
        <v>8.5999999999999993E-2</v>
      </c>
      <c r="S223" s="93">
        <v>7.3999999999999996E-2</v>
      </c>
      <c r="T223" s="93">
        <v>6.8000000000000005E-2</v>
      </c>
      <c r="U223" s="93">
        <v>7.9000000000000001E-2</v>
      </c>
      <c r="V223" s="93">
        <v>8.3000000000000004E-2</v>
      </c>
      <c r="W223" s="93">
        <v>9.8000000000000004E-2</v>
      </c>
      <c r="X223" s="93">
        <v>6.7000000000000004E-2</v>
      </c>
      <c r="Y223" s="93">
        <v>7.5999999999999998E-2</v>
      </c>
      <c r="Z223" s="93">
        <v>6.7000000000000004E-2</v>
      </c>
      <c r="AA223" s="93">
        <v>5.2999999999999999E-2</v>
      </c>
      <c r="AB223" s="93">
        <v>0.06</v>
      </c>
      <c r="AC223" s="93">
        <v>6.0999999999999999E-2</v>
      </c>
      <c r="AD223" s="93">
        <v>7.2000000000000008E-2</v>
      </c>
      <c r="AE223" s="93">
        <v>8.4000000000000005E-2</v>
      </c>
      <c r="AF223" s="93">
        <v>8.199999999999999E-2</v>
      </c>
      <c r="AG223" s="93">
        <v>5.9000000000000004E-2</v>
      </c>
      <c r="AH223" s="93">
        <v>7.2999999999999995E-2</v>
      </c>
      <c r="AI223" s="93">
        <v>6.4000000000000001E-2</v>
      </c>
      <c r="AJ223" s="93">
        <v>6.7000000000000004E-2</v>
      </c>
      <c r="AK223" s="93">
        <v>6.8000000000000005E-2</v>
      </c>
      <c r="AL223" s="93">
        <v>8.1000000000000003E-2</v>
      </c>
      <c r="AM223" s="93">
        <v>6.2E-2</v>
      </c>
      <c r="AN223" s="93">
        <v>9.4E-2</v>
      </c>
      <c r="AO223" s="93">
        <v>6.6000000000000003E-2</v>
      </c>
      <c r="AP223" s="93">
        <v>6.8000000000000005E-2</v>
      </c>
      <c r="AQ223" s="93">
        <v>8.5000000000000006E-2</v>
      </c>
      <c r="AR223" s="93">
        <v>9.5000000000000001E-2</v>
      </c>
      <c r="AS223" s="93">
        <v>6.3E-2</v>
      </c>
      <c r="AT223" s="93">
        <v>6.8000000000000005E-2</v>
      </c>
      <c r="AU223" s="200">
        <v>6.8000000000000005E-2</v>
      </c>
      <c r="AV223" s="200">
        <v>7.3999999999999996E-2</v>
      </c>
      <c r="AW223" s="200">
        <v>7.0000000000000007E-2</v>
      </c>
      <c r="AX223" s="201">
        <f t="shared" si="350"/>
        <v>7.0666666666666669E-2</v>
      </c>
      <c r="AY223" s="201">
        <f t="shared" si="348"/>
        <v>7.1555555555555553E-2</v>
      </c>
      <c r="AZ223" s="201">
        <f t="shared" si="348"/>
        <v>7.0740740740740729E-2</v>
      </c>
      <c r="BA223" s="201">
        <f t="shared" si="348"/>
        <v>7.098765432098765E-2</v>
      </c>
      <c r="BB223" s="201">
        <f t="shared" si="348"/>
        <v>7.109465020576132E-2</v>
      </c>
      <c r="BC223" s="201">
        <f t="shared" si="348"/>
        <v>7.0941015089163229E-2</v>
      </c>
      <c r="BD223" s="201">
        <f t="shared" si="348"/>
        <v>7.1007773205304062E-2</v>
      </c>
      <c r="BE223" s="201">
        <f t="shared" si="348"/>
        <v>7.1014479500076208E-2</v>
      </c>
      <c r="BF223" s="201">
        <f t="shared" si="349"/>
        <v>7.0987755931514504E-2</v>
      </c>
      <c r="BG223" s="201">
        <f t="shared" si="349"/>
        <v>7.1003336212298263E-2</v>
      </c>
      <c r="BH223" s="201">
        <f t="shared" si="349"/>
        <v>7.1001857214629663E-2</v>
      </c>
      <c r="BI223" s="201">
        <f t="shared" si="349"/>
        <v>7.0997649786147476E-2</v>
      </c>
      <c r="BJ223" s="201">
        <f t="shared" si="349"/>
        <v>7.1000947737691791E-2</v>
      </c>
      <c r="BK223" s="201">
        <f t="shared" si="349"/>
        <v>7.1000151579489634E-2</v>
      </c>
      <c r="BL223" s="201">
        <f t="shared" si="349"/>
        <v>7.0999583034442967E-2</v>
      </c>
      <c r="BM223" s="201">
        <f t="shared" si="349"/>
        <v>7.1000227450541464E-2</v>
      </c>
      <c r="BN223" s="201">
        <f t="shared" si="349"/>
        <v>7.0999987354824698E-2</v>
      </c>
      <c r="BO223" s="201">
        <f t="shared" si="349"/>
        <v>7.0999932613269714E-2</v>
      </c>
      <c r="BP223" s="201">
        <f t="shared" si="349"/>
        <v>7.1000049139545288E-2</v>
      </c>
      <c r="BQ223" s="201">
        <f t="shared" si="349"/>
        <v>7.0999989702546562E-2</v>
      </c>
      <c r="BR223" s="201">
        <f t="shared" si="349"/>
        <v>7.0999990485120526E-2</v>
      </c>
      <c r="BS223" s="201"/>
      <c r="BT223" s="201"/>
      <c r="BU223" s="201"/>
    </row>
    <row r="224" spans="1:77">
      <c r="A224" t="s">
        <v>194</v>
      </c>
      <c r="B224" s="93">
        <v>7.1856287425149712E-2</v>
      </c>
      <c r="C224" s="93">
        <v>7.8172588832487316E-2</v>
      </c>
      <c r="D224" s="93">
        <v>8.4812623274161711E-2</v>
      </c>
      <c r="E224" s="93">
        <v>7.057654075546721E-2</v>
      </c>
      <c r="F224" s="93">
        <v>7.3195876288659784E-2</v>
      </c>
      <c r="G224" s="93">
        <v>7.6545632973503447E-2</v>
      </c>
      <c r="H224" s="93">
        <v>8.2669322709163356E-2</v>
      </c>
      <c r="I224" s="93">
        <v>7.5848303393213565E-2</v>
      </c>
      <c r="J224" s="93">
        <v>0.10805500982318274</v>
      </c>
      <c r="K224" s="93">
        <v>9.1826437941473243E-2</v>
      </c>
      <c r="L224" s="93">
        <v>4.9147442326980928E-2</v>
      </c>
      <c r="M224" s="93">
        <v>8.8999999999999996E-2</v>
      </c>
      <c r="N224" s="93">
        <v>8.5000000000000006E-2</v>
      </c>
      <c r="O224" s="93">
        <v>8.1000000000000003E-2</v>
      </c>
      <c r="P224" s="93">
        <v>7.5999999999999998E-2</v>
      </c>
      <c r="Q224" s="93">
        <v>6.6000000000000003E-2</v>
      </c>
      <c r="R224" s="93">
        <v>0.08</v>
      </c>
      <c r="S224" s="93">
        <v>8.5000000000000006E-2</v>
      </c>
      <c r="T224" s="93">
        <v>6.6000000000000003E-2</v>
      </c>
      <c r="U224" s="93">
        <v>7.6999999999999999E-2</v>
      </c>
      <c r="V224" s="93">
        <v>8.5000000000000006E-2</v>
      </c>
      <c r="W224" s="93">
        <v>0.08</v>
      </c>
      <c r="X224" s="93">
        <v>7.3999999999999996E-2</v>
      </c>
      <c r="Y224" s="93">
        <v>0.09</v>
      </c>
      <c r="Z224" s="93">
        <v>0.08</v>
      </c>
      <c r="AA224" s="93">
        <v>6.4000000000000001E-2</v>
      </c>
      <c r="AB224" s="93">
        <v>6.2E-2</v>
      </c>
      <c r="AC224" s="93">
        <v>6.7000000000000004E-2</v>
      </c>
      <c r="AD224" s="93">
        <v>0.08</v>
      </c>
      <c r="AE224" s="93">
        <v>8.199999999999999E-2</v>
      </c>
      <c r="AF224" s="93">
        <v>6.8000000000000005E-2</v>
      </c>
      <c r="AG224" s="93">
        <v>6.6000000000000003E-2</v>
      </c>
      <c r="AH224" s="93">
        <v>7.4999999999999997E-2</v>
      </c>
      <c r="AI224" s="93">
        <v>9.6000000000000002E-2</v>
      </c>
      <c r="AJ224" s="93">
        <v>7.1999999999999995E-2</v>
      </c>
      <c r="AK224" s="93">
        <v>7.3999999999999996E-2</v>
      </c>
      <c r="AL224" s="93">
        <v>8.7999999999999995E-2</v>
      </c>
      <c r="AM224" s="93">
        <v>8.6999999999999994E-2</v>
      </c>
      <c r="AN224" s="93">
        <v>9.0999999999999998E-2</v>
      </c>
      <c r="AO224" s="93">
        <v>7.3999999999999996E-2</v>
      </c>
      <c r="AP224" s="93">
        <v>7.2999999999999995E-2</v>
      </c>
      <c r="AQ224" s="93">
        <v>5.7000000000000002E-2</v>
      </c>
      <c r="AR224" s="93">
        <v>7.9000000000000001E-2</v>
      </c>
      <c r="AS224" s="93">
        <v>6.3E-2</v>
      </c>
      <c r="AT224" s="93">
        <v>6.4000000000000001E-2</v>
      </c>
      <c r="AU224" s="200">
        <v>7.9000000000000001E-2</v>
      </c>
      <c r="AV224" s="200">
        <v>8.6999999999999994E-2</v>
      </c>
      <c r="AW224" s="200">
        <v>7.4999999999999997E-2</v>
      </c>
      <c r="AX224" s="201">
        <f t="shared" si="350"/>
        <v>8.0333333333333326E-2</v>
      </c>
      <c r="AY224" s="201">
        <f t="shared" si="348"/>
        <v>8.0777777777777768E-2</v>
      </c>
      <c r="AZ224" s="201">
        <f t="shared" si="348"/>
        <v>7.8703703703703706E-2</v>
      </c>
      <c r="BA224" s="201">
        <f t="shared" si="348"/>
        <v>7.9938271604938271E-2</v>
      </c>
      <c r="BB224" s="201">
        <f t="shared" si="348"/>
        <v>7.9806584362139915E-2</v>
      </c>
      <c r="BC224" s="201">
        <f t="shared" si="348"/>
        <v>7.9482853223593969E-2</v>
      </c>
      <c r="BD224" s="201">
        <f t="shared" si="348"/>
        <v>7.9742569730224047E-2</v>
      </c>
      <c r="BE224" s="201">
        <f t="shared" si="348"/>
        <v>7.9677335771985977E-2</v>
      </c>
      <c r="BF224" s="201">
        <f t="shared" si="349"/>
        <v>7.9634252908601336E-2</v>
      </c>
      <c r="BG224" s="201">
        <f t="shared" si="349"/>
        <v>7.9684719470270449E-2</v>
      </c>
      <c r="BH224" s="201">
        <f t="shared" si="349"/>
        <v>7.966543605028592E-2</v>
      </c>
      <c r="BI224" s="201">
        <f t="shared" si="349"/>
        <v>7.9661469476385902E-2</v>
      </c>
      <c r="BJ224" s="201">
        <f t="shared" si="349"/>
        <v>7.9670541665647424E-2</v>
      </c>
      <c r="BK224" s="201">
        <f t="shared" si="349"/>
        <v>7.9665815730773082E-2</v>
      </c>
      <c r="BL224" s="201">
        <f t="shared" si="349"/>
        <v>7.9665942290935474E-2</v>
      </c>
      <c r="BM224" s="201">
        <f t="shared" si="349"/>
        <v>7.9667433229118664E-2</v>
      </c>
      <c r="BN224" s="201">
        <f t="shared" si="349"/>
        <v>7.9666397083609078E-2</v>
      </c>
      <c r="BO224" s="201">
        <f t="shared" si="349"/>
        <v>7.9666590867887743E-2</v>
      </c>
      <c r="BP224" s="201">
        <f t="shared" si="349"/>
        <v>7.9666807060205166E-2</v>
      </c>
      <c r="BQ224" s="201">
        <f t="shared" si="349"/>
        <v>7.9666598337233996E-2</v>
      </c>
      <c r="BR224" s="201">
        <f t="shared" si="349"/>
        <v>7.966666542177564E-2</v>
      </c>
      <c r="BS224" s="201"/>
      <c r="BT224" s="201"/>
      <c r="BU224" s="201"/>
    </row>
    <row r="225" spans="1:75">
      <c r="A225" t="s">
        <v>195</v>
      </c>
      <c r="B225" s="93">
        <v>5.8882235528942117E-2</v>
      </c>
      <c r="C225" s="93">
        <v>6.3959390862944165E-2</v>
      </c>
      <c r="D225" s="93">
        <v>7.1005917159763302E-2</v>
      </c>
      <c r="E225" s="93">
        <v>7.3558648111332031E-2</v>
      </c>
      <c r="F225" s="93">
        <v>5.8762886597938144E-2</v>
      </c>
      <c r="G225" s="93">
        <v>6.6732090284592746E-2</v>
      </c>
      <c r="H225" s="93">
        <v>8.3665338645418336E-2</v>
      </c>
      <c r="I225" s="93">
        <v>5.9880239520958084E-2</v>
      </c>
      <c r="J225" s="93">
        <v>7.1709233791748539E-2</v>
      </c>
      <c r="K225" s="93">
        <v>7.4672048435923302E-2</v>
      </c>
      <c r="L225" s="93">
        <v>6.0180541624874601E-2</v>
      </c>
      <c r="M225" s="93">
        <v>9.5000000000000001E-2</v>
      </c>
      <c r="N225" s="93">
        <v>0.06</v>
      </c>
      <c r="O225" s="93">
        <v>6.3E-2</v>
      </c>
      <c r="P225" s="93">
        <v>7.6999999999999999E-2</v>
      </c>
      <c r="Q225" s="93">
        <v>8.2000000000000003E-2</v>
      </c>
      <c r="R225" s="93">
        <v>0.04</v>
      </c>
      <c r="S225" s="93">
        <v>6.5000000000000002E-2</v>
      </c>
      <c r="T225" s="93">
        <v>0.04</v>
      </c>
      <c r="U225" s="93">
        <v>5.2999999999999999E-2</v>
      </c>
      <c r="V225" s="93">
        <v>6.2E-2</v>
      </c>
      <c r="W225" s="93">
        <v>6.0999999999999999E-2</v>
      </c>
      <c r="X225" s="93">
        <v>5.1999999999999998E-2</v>
      </c>
      <c r="Y225" s="93">
        <v>4.8000000000000001E-2</v>
      </c>
      <c r="Z225" s="93">
        <v>5.5E-2</v>
      </c>
      <c r="AA225" s="93">
        <v>4.9000000000000002E-2</v>
      </c>
      <c r="AB225" s="93">
        <v>0.06</v>
      </c>
      <c r="AC225" s="93">
        <v>6.5000000000000002E-2</v>
      </c>
      <c r="AD225" s="93">
        <v>5.7000000000000002E-2</v>
      </c>
      <c r="AE225" s="93">
        <v>5.2000000000000005E-2</v>
      </c>
      <c r="AF225" s="93">
        <v>6.4000000000000001E-2</v>
      </c>
      <c r="AG225" s="93">
        <v>4.4000000000000004E-2</v>
      </c>
      <c r="AH225" s="93">
        <v>6.2E-2</v>
      </c>
      <c r="AI225" s="93">
        <v>6.7000000000000004E-2</v>
      </c>
      <c r="AJ225" s="93">
        <v>7.0999999999999994E-2</v>
      </c>
      <c r="AK225" s="93">
        <v>5.8999999999999997E-2</v>
      </c>
      <c r="AL225" s="93">
        <v>5.2999999999999999E-2</v>
      </c>
      <c r="AM225" s="93">
        <v>4.9000000000000002E-2</v>
      </c>
      <c r="AN225" s="93">
        <v>7.2999999999999995E-2</v>
      </c>
      <c r="AO225" s="93">
        <v>5.1999999999999998E-2</v>
      </c>
      <c r="AP225" s="93">
        <v>8.2000000000000003E-2</v>
      </c>
      <c r="AQ225" s="93">
        <v>4.5999999999999999E-2</v>
      </c>
      <c r="AR225" s="93">
        <v>6.6000000000000003E-2</v>
      </c>
      <c r="AS225" s="93">
        <v>4.8000000000000001E-2</v>
      </c>
      <c r="AT225" s="93">
        <v>4.2999999999999997E-2</v>
      </c>
      <c r="AU225" s="200">
        <v>6.5000000000000002E-2</v>
      </c>
      <c r="AV225" s="200">
        <v>0.06</v>
      </c>
      <c r="AW225" s="200">
        <v>0.06</v>
      </c>
      <c r="AX225" s="201">
        <f t="shared" si="350"/>
        <v>6.1666666666666668E-2</v>
      </c>
      <c r="AY225" s="201">
        <f t="shared" si="348"/>
        <v>6.0555555555555557E-2</v>
      </c>
      <c r="AZ225" s="201">
        <f t="shared" si="348"/>
        <v>6.0740740740740741E-2</v>
      </c>
      <c r="BA225" s="201">
        <f t="shared" si="348"/>
        <v>6.0987654320987655E-2</v>
      </c>
      <c r="BB225" s="201">
        <f t="shared" si="348"/>
        <v>6.076131687242798E-2</v>
      </c>
      <c r="BC225" s="201">
        <f t="shared" si="348"/>
        <v>6.0829903978052123E-2</v>
      </c>
      <c r="BD225" s="201">
        <f t="shared" si="348"/>
        <v>6.0859625057155919E-2</v>
      </c>
      <c r="BE225" s="201">
        <f t="shared" si="348"/>
        <v>6.0816948635878672E-2</v>
      </c>
      <c r="BF225" s="201">
        <f t="shared" si="349"/>
        <v>6.0835492557028907E-2</v>
      </c>
      <c r="BG225" s="201">
        <f t="shared" si="349"/>
        <v>6.0837355416687833E-2</v>
      </c>
      <c r="BH225" s="201">
        <f t="shared" si="349"/>
        <v>6.0829932203198468E-2</v>
      </c>
      <c r="BI225" s="201">
        <f t="shared" si="349"/>
        <v>6.0834260058971738E-2</v>
      </c>
      <c r="BJ225" s="201">
        <f t="shared" si="349"/>
        <v>6.0833849226286013E-2</v>
      </c>
      <c r="BK225" s="201">
        <f t="shared" si="349"/>
        <v>6.0832680496152071E-2</v>
      </c>
      <c r="BL225" s="201">
        <f t="shared" si="349"/>
        <v>6.0833596593803274E-2</v>
      </c>
      <c r="BM225" s="201">
        <f t="shared" si="349"/>
        <v>6.0833375438747117E-2</v>
      </c>
      <c r="BN225" s="201">
        <f t="shared" si="349"/>
        <v>6.0833217509567487E-2</v>
      </c>
      <c r="BO225" s="201">
        <f t="shared" si="349"/>
        <v>6.0833396514039295E-2</v>
      </c>
      <c r="BP225" s="201">
        <f t="shared" si="349"/>
        <v>6.0833329820784633E-2</v>
      </c>
      <c r="BQ225" s="201">
        <f t="shared" si="349"/>
        <v>6.0833314614797136E-2</v>
      </c>
      <c r="BR225" s="201">
        <f t="shared" si="349"/>
        <v>6.0833346983207019E-2</v>
      </c>
      <c r="BS225" s="201"/>
      <c r="BT225" s="201"/>
      <c r="BU225" s="201"/>
    </row>
    <row r="226" spans="1:75">
      <c r="A226" t="s">
        <v>62</v>
      </c>
      <c r="B226" s="93">
        <v>6.3872255489021951E-2</v>
      </c>
      <c r="C226" s="93">
        <v>5.3807106598984772E-2</v>
      </c>
      <c r="D226" s="93">
        <v>6.7061143984220903E-2</v>
      </c>
      <c r="E226" s="93">
        <v>6.7594433399602402E-2</v>
      </c>
      <c r="F226" s="93">
        <v>6.2886597938144329E-2</v>
      </c>
      <c r="G226" s="93">
        <v>4.906771344455349E-2</v>
      </c>
      <c r="H226" s="93">
        <v>6.6733067729083675E-2</v>
      </c>
      <c r="I226" s="93">
        <v>5.8882235528942117E-2</v>
      </c>
      <c r="J226" s="93">
        <v>5.4027504911591369E-2</v>
      </c>
      <c r="K226" s="93">
        <v>5.8526740665993927E-2</v>
      </c>
      <c r="L226" s="93">
        <v>6.8204613841524556E-2</v>
      </c>
      <c r="M226" s="93">
        <v>8.1000000000000003E-2</v>
      </c>
      <c r="N226" s="93">
        <v>6.9000000000000006E-2</v>
      </c>
      <c r="O226" s="93">
        <v>7.0999999999999994E-2</v>
      </c>
      <c r="P226" s="93">
        <v>5.8999999999999997E-2</v>
      </c>
      <c r="Q226" s="93">
        <v>4.7E-2</v>
      </c>
      <c r="R226" s="93">
        <v>4.3999999999999997E-2</v>
      </c>
      <c r="S226" s="93">
        <v>4.9000000000000002E-2</v>
      </c>
      <c r="T226" s="93">
        <v>4.4999999999999998E-2</v>
      </c>
      <c r="U226" s="93">
        <v>5.8000000000000003E-2</v>
      </c>
      <c r="V226" s="93">
        <v>4.2999999999999997E-2</v>
      </c>
      <c r="W226" s="93">
        <v>4.8000000000000001E-2</v>
      </c>
      <c r="X226" s="93">
        <v>5.2999999999999999E-2</v>
      </c>
      <c r="Y226" s="93">
        <v>4.2999999999999997E-2</v>
      </c>
      <c r="Z226" s="93">
        <v>4.2000000000000003E-2</v>
      </c>
      <c r="AA226" s="93">
        <v>4.5999999999999999E-2</v>
      </c>
      <c r="AB226" s="93">
        <v>6.3E-2</v>
      </c>
      <c r="AC226" s="93">
        <v>6.5000000000000002E-2</v>
      </c>
      <c r="AD226" s="93">
        <v>3.3000000000000002E-2</v>
      </c>
      <c r="AE226" s="93">
        <v>5.9000000000000004E-2</v>
      </c>
      <c r="AF226" s="93">
        <v>6.4000000000000001E-2</v>
      </c>
      <c r="AG226" s="93">
        <v>4.7E-2</v>
      </c>
      <c r="AH226" s="93">
        <v>4.5999999999999999E-2</v>
      </c>
      <c r="AI226" s="93">
        <v>9.0999999999999998E-2</v>
      </c>
      <c r="AJ226" s="93">
        <v>6.4000000000000001E-2</v>
      </c>
      <c r="AK226" s="93">
        <v>4.7E-2</v>
      </c>
      <c r="AL226" s="93">
        <v>5.0999999999999997E-2</v>
      </c>
      <c r="AM226" s="93">
        <v>5.1999999999999998E-2</v>
      </c>
      <c r="AN226" s="93">
        <v>4.8000000000000001E-2</v>
      </c>
      <c r="AO226" s="93">
        <v>4.8000000000000001E-2</v>
      </c>
      <c r="AP226" s="93">
        <v>6.5000000000000002E-2</v>
      </c>
      <c r="AQ226" s="93">
        <v>5.5E-2</v>
      </c>
      <c r="AR226" s="93">
        <v>5.6000000000000001E-2</v>
      </c>
      <c r="AS226" s="93">
        <v>9.1999999999999998E-2</v>
      </c>
      <c r="AT226" s="93">
        <v>4.1000000000000002E-2</v>
      </c>
      <c r="AU226" s="200">
        <v>5.3999999999999999E-2</v>
      </c>
      <c r="AV226" s="200">
        <v>4.3999999999999997E-2</v>
      </c>
      <c r="AW226" s="200">
        <v>5.2999999999999999E-2</v>
      </c>
      <c r="AX226" s="201">
        <f t="shared" si="350"/>
        <v>5.0333333333333334E-2</v>
      </c>
      <c r="AY226" s="201">
        <f t="shared" si="348"/>
        <v>4.9111111111111112E-2</v>
      </c>
      <c r="AZ226" s="201">
        <f t="shared" si="348"/>
        <v>5.0814814814814813E-2</v>
      </c>
      <c r="BA226" s="201">
        <f t="shared" si="348"/>
        <v>5.008641975308642E-2</v>
      </c>
      <c r="BB226" s="201">
        <f t="shared" si="348"/>
        <v>5.0004115226337444E-2</v>
      </c>
      <c r="BC226" s="201">
        <f t="shared" si="348"/>
        <v>5.0301783264746221E-2</v>
      </c>
      <c r="BD226" s="201">
        <f t="shared" si="348"/>
        <v>5.013077274805669E-2</v>
      </c>
      <c r="BE226" s="201">
        <f t="shared" si="348"/>
        <v>5.0145557079713445E-2</v>
      </c>
      <c r="BF226" s="201">
        <f t="shared" si="349"/>
        <v>5.0192704364172114E-2</v>
      </c>
      <c r="BG226" s="201">
        <f t="shared" si="349"/>
        <v>5.0156344730647416E-2</v>
      </c>
      <c r="BH226" s="201">
        <f t="shared" si="349"/>
        <v>5.0164868724844325E-2</v>
      </c>
      <c r="BI226" s="201">
        <f t="shared" si="349"/>
        <v>5.0171305939887952E-2</v>
      </c>
      <c r="BJ226" s="201">
        <f t="shared" si="349"/>
        <v>5.0164173131793229E-2</v>
      </c>
      <c r="BK226" s="201">
        <f t="shared" si="349"/>
        <v>5.016678259884183E-2</v>
      </c>
      <c r="BL226" s="201">
        <f t="shared" si="349"/>
        <v>5.0167420556841001E-2</v>
      </c>
      <c r="BM226" s="201">
        <f t="shared" si="349"/>
        <v>5.0166125429158687E-2</v>
      </c>
      <c r="BN226" s="201">
        <f t="shared" si="349"/>
        <v>5.0166776194947173E-2</v>
      </c>
      <c r="BO226" s="201">
        <f t="shared" si="349"/>
        <v>5.0166774060315618E-2</v>
      </c>
      <c r="BP226" s="201">
        <f t="shared" si="349"/>
        <v>5.0166558561473819E-2</v>
      </c>
      <c r="BQ226" s="201">
        <f t="shared" si="349"/>
        <v>5.0166702938912205E-2</v>
      </c>
      <c r="BR226" s="201">
        <f t="shared" si="349"/>
        <v>5.0166678520233876E-2</v>
      </c>
      <c r="BS226" s="201"/>
      <c r="BT226" s="201"/>
      <c r="BU226" s="201"/>
    </row>
    <row r="227" spans="1:75">
      <c r="A227" t="s">
        <v>196</v>
      </c>
      <c r="B227" s="93">
        <v>6.7864271457085831E-2</v>
      </c>
      <c r="C227" s="93">
        <v>6.1928934010152287E-2</v>
      </c>
      <c r="D227" s="93">
        <v>6.9033530571992102E-2</v>
      </c>
      <c r="E227" s="93">
        <v>8.0516898608349916E-2</v>
      </c>
      <c r="F227" s="93">
        <v>7.2164948453608255E-2</v>
      </c>
      <c r="G227" s="93">
        <v>4.6123650637880279E-2</v>
      </c>
      <c r="H227" s="93">
        <v>6.9721115537848613E-2</v>
      </c>
      <c r="I227" s="93">
        <v>7.0858283433133731E-2</v>
      </c>
      <c r="J227" s="93">
        <v>5.1080550098231842E-2</v>
      </c>
      <c r="K227" s="93">
        <v>5.4490413723511599E-2</v>
      </c>
      <c r="L227" s="93">
        <v>5.9177532597793361E-2</v>
      </c>
      <c r="M227" s="93">
        <v>7.1999999999999995E-2</v>
      </c>
      <c r="N227" s="93">
        <v>0.10199999999999999</v>
      </c>
      <c r="O227" s="93">
        <v>6.7000000000000004E-2</v>
      </c>
      <c r="P227" s="93">
        <v>5.5E-2</v>
      </c>
      <c r="Q227" s="93">
        <v>5.7000000000000002E-2</v>
      </c>
      <c r="R227" s="93">
        <v>5.0999999999999997E-2</v>
      </c>
      <c r="S227" s="93">
        <v>5.3999999999999999E-2</v>
      </c>
      <c r="T227" s="93">
        <v>4.9000000000000002E-2</v>
      </c>
      <c r="U227" s="93">
        <v>6.2E-2</v>
      </c>
      <c r="V227" s="93">
        <v>3.3000000000000002E-2</v>
      </c>
      <c r="W227" s="93">
        <v>5.6000000000000001E-2</v>
      </c>
      <c r="X227" s="93">
        <v>7.3999999999999996E-2</v>
      </c>
      <c r="Y227" s="93">
        <v>5.8000000000000003E-2</v>
      </c>
      <c r="Z227" s="93">
        <v>4.2999999999999997E-2</v>
      </c>
      <c r="AA227" s="93">
        <v>5.3999999999999999E-2</v>
      </c>
      <c r="AB227" s="93">
        <v>7.4999999999999997E-2</v>
      </c>
      <c r="AC227" s="93">
        <v>5.2999999999999999E-2</v>
      </c>
      <c r="AD227" s="93">
        <v>5.2999999999999999E-2</v>
      </c>
      <c r="AE227" s="93">
        <v>7.2000000000000008E-2</v>
      </c>
      <c r="AF227" s="93">
        <v>6.9000000000000006E-2</v>
      </c>
      <c r="AG227" s="93">
        <v>6.6000000000000003E-2</v>
      </c>
      <c r="AH227" s="93">
        <v>6.0999999999999999E-2</v>
      </c>
      <c r="AI227" s="93">
        <v>7.400000000000001E-2</v>
      </c>
      <c r="AJ227" s="93">
        <v>6.8000000000000005E-2</v>
      </c>
      <c r="AK227" s="93">
        <v>5.2999999999999999E-2</v>
      </c>
      <c r="AL227" s="93">
        <v>5.8999999999999997E-2</v>
      </c>
      <c r="AM227" s="93">
        <v>5.8000000000000003E-2</v>
      </c>
      <c r="AN227" s="93">
        <v>5.7000000000000002E-2</v>
      </c>
      <c r="AO227" s="93">
        <v>9.4E-2</v>
      </c>
      <c r="AP227" s="93">
        <v>8.2000000000000003E-2</v>
      </c>
      <c r="AQ227" s="93">
        <v>7.8E-2</v>
      </c>
      <c r="AR227" s="93">
        <v>5.8999999999999997E-2</v>
      </c>
      <c r="AS227" s="93">
        <v>7.5999999999999998E-2</v>
      </c>
      <c r="AT227" s="93">
        <v>8.7999999999999995E-2</v>
      </c>
      <c r="AU227" s="200">
        <v>5.6000000000000001E-2</v>
      </c>
      <c r="AV227" s="200">
        <v>5.6000000000000001E-2</v>
      </c>
      <c r="AW227" s="200">
        <v>8.3000000000000004E-2</v>
      </c>
      <c r="AX227" s="201">
        <f t="shared" si="350"/>
        <v>6.5000000000000002E-2</v>
      </c>
      <c r="AY227" s="201">
        <f t="shared" si="348"/>
        <v>6.8000000000000005E-2</v>
      </c>
      <c r="AZ227" s="201">
        <f t="shared" si="348"/>
        <v>7.2000000000000008E-2</v>
      </c>
      <c r="BA227" s="201">
        <f t="shared" si="348"/>
        <v>6.8333333333333343E-2</v>
      </c>
      <c r="BB227" s="201">
        <f t="shared" si="348"/>
        <v>6.9444444444444461E-2</v>
      </c>
      <c r="BC227" s="201">
        <f t="shared" si="348"/>
        <v>6.9925925925925947E-2</v>
      </c>
      <c r="BD227" s="201">
        <f t="shared" si="348"/>
        <v>6.9234567901234584E-2</v>
      </c>
      <c r="BE227" s="201">
        <f t="shared" si="348"/>
        <v>6.953497942386834E-2</v>
      </c>
      <c r="BF227" s="201">
        <f t="shared" si="349"/>
        <v>6.9565157750342957E-2</v>
      </c>
      <c r="BG227" s="201">
        <f t="shared" si="349"/>
        <v>6.9444901691815289E-2</v>
      </c>
      <c r="BH227" s="201">
        <f t="shared" si="349"/>
        <v>6.9515012955342195E-2</v>
      </c>
      <c r="BI227" s="201">
        <f t="shared" si="349"/>
        <v>6.950835746583349E-2</v>
      </c>
      <c r="BJ227" s="201">
        <f t="shared" si="349"/>
        <v>6.9489424037663658E-2</v>
      </c>
      <c r="BK227" s="201">
        <f t="shared" si="349"/>
        <v>6.9504264819613124E-2</v>
      </c>
      <c r="BL227" s="201">
        <f t="shared" si="349"/>
        <v>6.9500682107703424E-2</v>
      </c>
      <c r="BM227" s="201">
        <f t="shared" si="349"/>
        <v>6.9498123654993402E-2</v>
      </c>
      <c r="BN227" s="201">
        <f t="shared" si="349"/>
        <v>6.9501023527436645E-2</v>
      </c>
      <c r="BO227" s="201">
        <f t="shared" si="349"/>
        <v>6.9499943096711161E-2</v>
      </c>
      <c r="BP227" s="201">
        <f t="shared" si="349"/>
        <v>6.9499696759713736E-2</v>
      </c>
      <c r="BQ227" s="201">
        <f t="shared" si="349"/>
        <v>6.9500221127953843E-2</v>
      </c>
      <c r="BR227" s="201">
        <f t="shared" si="349"/>
        <v>6.9499953661459571E-2</v>
      </c>
      <c r="BS227" s="201"/>
      <c r="BT227" s="201"/>
      <c r="BU227" s="201"/>
    </row>
    <row r="228" spans="1:75">
      <c r="A228" t="s">
        <v>197</v>
      </c>
      <c r="B228" s="93">
        <v>6.0878243512974051E-2</v>
      </c>
      <c r="C228" s="93">
        <v>6.8020304568527923E-2</v>
      </c>
      <c r="D228" s="93">
        <v>5.325443786982248E-2</v>
      </c>
      <c r="E228" s="93">
        <v>8.7475149105367828E-2</v>
      </c>
      <c r="F228" s="93">
        <v>8.9690721649484523E-2</v>
      </c>
      <c r="G228" s="93">
        <v>5.7899901864573118E-2</v>
      </c>
      <c r="H228" s="93">
        <v>6.1752988047808773E-2</v>
      </c>
      <c r="I228" s="93">
        <v>6.2874251497005984E-2</v>
      </c>
      <c r="J228" s="93">
        <v>6.3850687622789795E-2</v>
      </c>
      <c r="K228" s="93">
        <v>6.3572149344096857E-2</v>
      </c>
      <c r="L228" s="93">
        <v>4.8144433299899682E-2</v>
      </c>
      <c r="M228" s="93">
        <v>5.3999999999999999E-2</v>
      </c>
      <c r="N228" s="93">
        <v>8.5000000000000006E-2</v>
      </c>
      <c r="O228" s="93">
        <v>6.2E-2</v>
      </c>
      <c r="P228" s="93">
        <v>4.2999999999999997E-2</v>
      </c>
      <c r="Q228" s="93">
        <v>7.4999999999999997E-2</v>
      </c>
      <c r="R228" s="93">
        <v>5.8000000000000003E-2</v>
      </c>
      <c r="S228" s="93">
        <v>6.7000000000000004E-2</v>
      </c>
      <c r="T228" s="93">
        <v>5.5E-2</v>
      </c>
      <c r="U228" s="93">
        <v>6.9000000000000006E-2</v>
      </c>
      <c r="V228" s="93">
        <v>3.4000000000000002E-2</v>
      </c>
      <c r="W228" s="93">
        <v>6.7000000000000004E-2</v>
      </c>
      <c r="X228" s="93">
        <v>6.2E-2</v>
      </c>
      <c r="Y228" s="93">
        <v>7.3999999999999996E-2</v>
      </c>
      <c r="Z228" s="93">
        <v>6.0999999999999999E-2</v>
      </c>
      <c r="AA228" s="93">
        <v>8.2000000000000003E-2</v>
      </c>
      <c r="AB228" s="93">
        <v>8.7999999999999995E-2</v>
      </c>
      <c r="AC228" s="93">
        <v>0.06</v>
      </c>
      <c r="AD228" s="93">
        <v>5.5999999999999994E-2</v>
      </c>
      <c r="AE228" s="93">
        <v>7.0000000000000007E-2</v>
      </c>
      <c r="AF228" s="93">
        <v>7.4999999999999997E-2</v>
      </c>
      <c r="AG228" s="93">
        <v>6.2E-2</v>
      </c>
      <c r="AH228" s="93">
        <v>6.4000000000000001E-2</v>
      </c>
      <c r="AI228" s="93">
        <v>6.9000000000000006E-2</v>
      </c>
      <c r="AJ228" s="93">
        <v>8.8999999999999996E-2</v>
      </c>
      <c r="AK228" s="93">
        <v>5.5E-2</v>
      </c>
      <c r="AL228" s="93">
        <v>5.7000000000000002E-2</v>
      </c>
      <c r="AM228" s="93">
        <v>0.06</v>
      </c>
      <c r="AN228" s="93">
        <v>5.8999999999999997E-2</v>
      </c>
      <c r="AO228" s="93">
        <v>8.4000000000000005E-2</v>
      </c>
      <c r="AP228" s="93">
        <v>5.0999999999999997E-2</v>
      </c>
      <c r="AQ228" s="93">
        <v>7.4999999999999997E-2</v>
      </c>
      <c r="AR228" s="93">
        <v>6.4000000000000001E-2</v>
      </c>
      <c r="AS228" s="93">
        <v>6.3E-2</v>
      </c>
      <c r="AT228" s="93">
        <v>8.1000000000000003E-2</v>
      </c>
      <c r="AU228" s="200">
        <v>4.4999999999999998E-2</v>
      </c>
      <c r="AV228" s="200">
        <v>4.8000000000000001E-2</v>
      </c>
      <c r="AW228" s="200">
        <v>5.2999999999999999E-2</v>
      </c>
      <c r="AX228" s="201">
        <f t="shared" si="350"/>
        <v>4.8666666666666664E-2</v>
      </c>
      <c r="AY228" s="201">
        <f t="shared" si="348"/>
        <v>4.9888888888888892E-2</v>
      </c>
      <c r="AZ228" s="201">
        <f t="shared" si="348"/>
        <v>5.0518518518518518E-2</v>
      </c>
      <c r="BA228" s="201">
        <f t="shared" si="348"/>
        <v>4.9691358024691358E-2</v>
      </c>
      <c r="BB228" s="201">
        <f t="shared" si="348"/>
        <v>5.0032921810699592E-2</v>
      </c>
      <c r="BC228" s="201">
        <f t="shared" si="348"/>
        <v>5.0080932784636489E-2</v>
      </c>
      <c r="BD228" s="201">
        <f t="shared" si="348"/>
        <v>4.993507087334248E-2</v>
      </c>
      <c r="BE228" s="201">
        <f t="shared" si="348"/>
        <v>5.001630848955952E-2</v>
      </c>
      <c r="BF228" s="201">
        <f t="shared" si="349"/>
        <v>5.0010770715846163E-2</v>
      </c>
      <c r="BG228" s="201">
        <f t="shared" si="349"/>
        <v>4.9987383359582721E-2</v>
      </c>
      <c r="BH228" s="201">
        <f t="shared" si="349"/>
        <v>5.0004820854996135E-2</v>
      </c>
      <c r="BI228" s="201">
        <f t="shared" si="349"/>
        <v>5.0000991643475011E-2</v>
      </c>
      <c r="BJ228" s="201">
        <f t="shared" si="349"/>
        <v>4.9997731952684622E-2</v>
      </c>
      <c r="BK228" s="201">
        <f t="shared" si="349"/>
        <v>5.0001181483718592E-2</v>
      </c>
      <c r="BL228" s="201">
        <f t="shared" si="349"/>
        <v>4.9999968359959408E-2</v>
      </c>
      <c r="BM228" s="201">
        <f t="shared" si="349"/>
        <v>4.9999627265454205E-2</v>
      </c>
      <c r="BN228" s="201">
        <f t="shared" si="349"/>
        <v>5.0000259036377399E-2</v>
      </c>
      <c r="BO228" s="201">
        <f t="shared" si="349"/>
        <v>4.9999951553930333E-2</v>
      </c>
      <c r="BP228" s="201">
        <f t="shared" si="349"/>
        <v>4.9999945951920644E-2</v>
      </c>
      <c r="BQ228" s="201">
        <f t="shared" si="349"/>
        <v>5.0000052180742792E-2</v>
      </c>
      <c r="BR228" s="201">
        <f t="shared" si="349"/>
        <v>4.9999983228864592E-2</v>
      </c>
      <c r="BS228" s="201"/>
      <c r="BT228" s="201"/>
      <c r="BU228" s="201"/>
    </row>
    <row r="229" spans="1:75">
      <c r="A229" t="s">
        <v>198</v>
      </c>
      <c r="B229" s="93">
        <v>6.0878243512974058E-2</v>
      </c>
      <c r="C229" s="93">
        <v>7.5126903553299484E-2</v>
      </c>
      <c r="D229" s="93">
        <v>6.1143984220907284E-2</v>
      </c>
      <c r="E229" s="93">
        <v>7.2564612326043762E-2</v>
      </c>
      <c r="F229" s="93">
        <v>9.2783505154639165E-2</v>
      </c>
      <c r="G229" s="93">
        <v>6.0843964671246323E-2</v>
      </c>
      <c r="H229" s="93">
        <v>5.8764940239043828E-2</v>
      </c>
      <c r="I229" s="93">
        <v>7.7844311377245512E-2</v>
      </c>
      <c r="J229" s="93">
        <v>5.1080550098231835E-2</v>
      </c>
      <c r="K229" s="93">
        <v>5.3481331987891005E-2</v>
      </c>
      <c r="L229" s="93">
        <v>5.3159478435305899E-2</v>
      </c>
      <c r="M229" s="93">
        <v>6.8000000000000005E-2</v>
      </c>
      <c r="N229" s="93">
        <v>7.1999999999999995E-2</v>
      </c>
      <c r="O229" s="93">
        <v>7.5999999999999998E-2</v>
      </c>
      <c r="P229" s="93">
        <v>5.3999999999999999E-2</v>
      </c>
      <c r="Q229" s="93">
        <v>0.08</v>
      </c>
      <c r="R229" s="93">
        <v>5.3999999999999999E-2</v>
      </c>
      <c r="S229" s="93">
        <v>0.06</v>
      </c>
      <c r="T229" s="93">
        <v>0.06</v>
      </c>
      <c r="U229" s="93">
        <v>7.0000000000000007E-2</v>
      </c>
      <c r="V229" s="93">
        <v>2.5000000000000001E-2</v>
      </c>
      <c r="W229" s="93">
        <v>7.2999999999999995E-2</v>
      </c>
      <c r="X229" s="93">
        <v>7.2999999999999995E-2</v>
      </c>
      <c r="Y229" s="93">
        <v>9.5000000000000001E-2</v>
      </c>
      <c r="Z229" s="93">
        <v>9.0999999999999998E-2</v>
      </c>
      <c r="AA229" s="93">
        <v>7.6999999999999999E-2</v>
      </c>
      <c r="AB229" s="93">
        <v>0.08</v>
      </c>
      <c r="AC229" s="93">
        <v>7.0999999999999994E-2</v>
      </c>
      <c r="AD229" s="93">
        <v>5.2999999999999999E-2</v>
      </c>
      <c r="AE229" s="93">
        <v>5.9000000000000004E-2</v>
      </c>
      <c r="AF229" s="93">
        <v>6.9000000000000006E-2</v>
      </c>
      <c r="AG229" s="93">
        <v>6.0999999999999999E-2</v>
      </c>
      <c r="AH229" s="93">
        <v>0.04</v>
      </c>
      <c r="AI229" s="93">
        <v>6.4000000000000001E-2</v>
      </c>
      <c r="AJ229" s="93">
        <v>7.6999999999999999E-2</v>
      </c>
      <c r="AK229" s="93">
        <v>4.5999999999999999E-2</v>
      </c>
      <c r="AL229" s="93">
        <v>5.2999999999999999E-2</v>
      </c>
      <c r="AM229" s="93">
        <v>5.3999999999999999E-2</v>
      </c>
      <c r="AN229" s="93">
        <v>5.8000000000000003E-2</v>
      </c>
      <c r="AO229" s="93">
        <v>5.3999999999999999E-2</v>
      </c>
      <c r="AP229" s="93">
        <v>7.0000000000000007E-2</v>
      </c>
      <c r="AQ229" s="93">
        <v>6.9000000000000006E-2</v>
      </c>
      <c r="AR229" s="93">
        <v>7.1999999999999995E-2</v>
      </c>
      <c r="AS229" s="93">
        <v>5.5E-2</v>
      </c>
      <c r="AT229" s="93">
        <v>8.1000000000000003E-2</v>
      </c>
      <c r="AU229" s="200">
        <v>4.2000000000000003E-2</v>
      </c>
      <c r="AV229" s="200">
        <v>5.2999999999999999E-2</v>
      </c>
      <c r="AW229" s="200">
        <v>0.06</v>
      </c>
      <c r="AX229" s="201">
        <f t="shared" si="350"/>
        <v>5.1666666666666666E-2</v>
      </c>
      <c r="AY229" s="201">
        <f t="shared" si="348"/>
        <v>5.4888888888888883E-2</v>
      </c>
      <c r="AZ229" s="201">
        <f t="shared" si="348"/>
        <v>5.5518518518518516E-2</v>
      </c>
      <c r="BA229" s="201">
        <f t="shared" si="348"/>
        <v>5.4024691358024686E-2</v>
      </c>
      <c r="BB229" s="201">
        <f t="shared" si="348"/>
        <v>5.4810699588477362E-2</v>
      </c>
      <c r="BC229" s="201">
        <f t="shared" si="348"/>
        <v>5.4784636488340192E-2</v>
      </c>
      <c r="BD229" s="201">
        <f t="shared" si="348"/>
        <v>5.4540009144947416E-2</v>
      </c>
      <c r="BE229" s="201">
        <f t="shared" si="348"/>
        <v>5.4711781740588328E-2</v>
      </c>
      <c r="BF229" s="201">
        <f t="shared" si="349"/>
        <v>5.4678809124625312E-2</v>
      </c>
      <c r="BG229" s="201">
        <f t="shared" si="349"/>
        <v>5.4643533336720347E-2</v>
      </c>
      <c r="BH229" s="201">
        <f t="shared" si="349"/>
        <v>5.467804140064466E-2</v>
      </c>
      <c r="BI229" s="201">
        <f t="shared" si="349"/>
        <v>5.4666794620663435E-2</v>
      </c>
      <c r="BJ229" s="201">
        <f t="shared" si="349"/>
        <v>5.4662789786009476E-2</v>
      </c>
      <c r="BK229" s="201">
        <f t="shared" si="349"/>
        <v>5.4669208602439186E-2</v>
      </c>
      <c r="BL229" s="201">
        <f t="shared" si="349"/>
        <v>5.4666264336370701E-2</v>
      </c>
      <c r="BM229" s="201">
        <f t="shared" si="349"/>
        <v>5.4666087574939792E-2</v>
      </c>
      <c r="BN229" s="201">
        <f t="shared" si="349"/>
        <v>5.4667186837916555E-2</v>
      </c>
      <c r="BO229" s="201">
        <f t="shared" si="349"/>
        <v>5.4666512916409012E-2</v>
      </c>
      <c r="BP229" s="201">
        <f t="shared" si="349"/>
        <v>5.4666595776421779E-2</v>
      </c>
      <c r="BQ229" s="201">
        <f t="shared" si="349"/>
        <v>5.4666765176915787E-2</v>
      </c>
      <c r="BR229" s="201">
        <f t="shared" si="349"/>
        <v>5.4666624623248859E-2</v>
      </c>
      <c r="BS229" s="201"/>
      <c r="BT229" s="201"/>
      <c r="BU229" s="201"/>
    </row>
    <row r="230" spans="1:75" ht="13.5" thickBot="1">
      <c r="A230" t="s">
        <v>228</v>
      </c>
      <c r="B230" s="200">
        <f t="shared" ref="B230:AQ230" si="351">SUM(B218:B229)</f>
        <v>1</v>
      </c>
      <c r="C230" s="200">
        <f t="shared" si="351"/>
        <v>1</v>
      </c>
      <c r="D230" s="200">
        <f t="shared" si="351"/>
        <v>0.99999999999999989</v>
      </c>
      <c r="E230" s="200">
        <f t="shared" si="351"/>
        <v>1</v>
      </c>
      <c r="F230" s="200">
        <f t="shared" si="351"/>
        <v>0.99999999999999989</v>
      </c>
      <c r="G230" s="200">
        <f t="shared" si="351"/>
        <v>1.0000000000000002</v>
      </c>
      <c r="H230" s="200">
        <f t="shared" si="351"/>
        <v>1.0000000000000002</v>
      </c>
      <c r="I230" s="200">
        <f t="shared" si="351"/>
        <v>1</v>
      </c>
      <c r="J230" s="200">
        <f t="shared" si="351"/>
        <v>1.0000000000000002</v>
      </c>
      <c r="K230" s="200">
        <f t="shared" si="351"/>
        <v>0.99999999999999989</v>
      </c>
      <c r="L230" s="200">
        <f t="shared" si="351"/>
        <v>0.99999999999999967</v>
      </c>
      <c r="M230" s="200">
        <f t="shared" si="351"/>
        <v>0.99999999999999978</v>
      </c>
      <c r="N230" s="200">
        <f t="shared" si="351"/>
        <v>0.99999999999999978</v>
      </c>
      <c r="O230" s="200">
        <f t="shared" si="351"/>
        <v>0.99999999999999989</v>
      </c>
      <c r="P230" s="200">
        <f t="shared" si="351"/>
        <v>1</v>
      </c>
      <c r="Q230" s="200">
        <f t="shared" si="351"/>
        <v>1</v>
      </c>
      <c r="R230" s="200">
        <f t="shared" si="351"/>
        <v>1.0000000000000002</v>
      </c>
      <c r="S230" s="200">
        <f t="shared" si="351"/>
        <v>1.0000000000000002</v>
      </c>
      <c r="T230" s="200">
        <f t="shared" si="351"/>
        <v>1.0000000000000002</v>
      </c>
      <c r="U230" s="200">
        <f t="shared" si="351"/>
        <v>1</v>
      </c>
      <c r="V230" s="200">
        <f t="shared" si="351"/>
        <v>1</v>
      </c>
      <c r="W230" s="200">
        <f t="shared" si="351"/>
        <v>1</v>
      </c>
      <c r="X230" s="200">
        <f t="shared" si="351"/>
        <v>1</v>
      </c>
      <c r="Y230" s="200">
        <f t="shared" si="351"/>
        <v>1</v>
      </c>
      <c r="Z230" s="200">
        <f t="shared" si="351"/>
        <v>1</v>
      </c>
      <c r="AA230" s="200">
        <f t="shared" si="351"/>
        <v>1</v>
      </c>
      <c r="AB230" s="200">
        <f t="shared" si="351"/>
        <v>1</v>
      </c>
      <c r="AC230" s="200">
        <f t="shared" si="351"/>
        <v>0.99999999999999978</v>
      </c>
      <c r="AD230" s="200">
        <f t="shared" si="351"/>
        <v>1</v>
      </c>
      <c r="AE230" s="200">
        <f t="shared" si="351"/>
        <v>1</v>
      </c>
      <c r="AF230" s="200">
        <f t="shared" si="351"/>
        <v>1</v>
      </c>
      <c r="AG230" s="200">
        <f t="shared" si="351"/>
        <v>1</v>
      </c>
      <c r="AH230" s="200">
        <f t="shared" si="351"/>
        <v>1</v>
      </c>
      <c r="AI230" s="200">
        <f t="shared" si="351"/>
        <v>1</v>
      </c>
      <c r="AJ230" s="200">
        <f t="shared" si="351"/>
        <v>0.99999999999999978</v>
      </c>
      <c r="AK230" s="200">
        <f t="shared" si="351"/>
        <v>1.0000000000000002</v>
      </c>
      <c r="AL230" s="200">
        <f t="shared" si="351"/>
        <v>1.0000000000000002</v>
      </c>
      <c r="AM230" s="200">
        <f t="shared" si="351"/>
        <v>1.0000000000000002</v>
      </c>
      <c r="AN230" s="200">
        <f t="shared" si="351"/>
        <v>1</v>
      </c>
      <c r="AO230" s="200">
        <f t="shared" si="351"/>
        <v>1</v>
      </c>
      <c r="AP230" s="200">
        <f t="shared" si="351"/>
        <v>1.0000000000000002</v>
      </c>
      <c r="AQ230" s="200">
        <f t="shared" si="351"/>
        <v>1</v>
      </c>
      <c r="AR230" s="200">
        <f>SUM(AR218:AR229)</f>
        <v>0.99999999999999989</v>
      </c>
      <c r="AS230" s="200">
        <f t="shared" ref="AS230:BR230" si="352">SUM(AS218:AS229)</f>
        <v>0.99999999999999989</v>
      </c>
      <c r="AT230" s="200">
        <f t="shared" si="352"/>
        <v>1.0000000000000002</v>
      </c>
      <c r="AU230" s="200">
        <f t="shared" si="352"/>
        <v>1</v>
      </c>
      <c r="AV230" s="200">
        <f t="shared" si="352"/>
        <v>1</v>
      </c>
      <c r="AW230" s="200">
        <f t="shared" si="352"/>
        <v>1.0000000000000002</v>
      </c>
      <c r="AX230" s="201">
        <f t="shared" si="352"/>
        <v>0.99999999999999989</v>
      </c>
      <c r="AY230" s="201">
        <f t="shared" si="352"/>
        <v>1.0000000000000002</v>
      </c>
      <c r="AZ230" s="201">
        <f t="shared" si="352"/>
        <v>1</v>
      </c>
      <c r="BA230" s="201">
        <f t="shared" si="352"/>
        <v>1</v>
      </c>
      <c r="BB230" s="201">
        <f t="shared" si="352"/>
        <v>1</v>
      </c>
      <c r="BC230" s="201">
        <f t="shared" si="352"/>
        <v>0.99999999999999978</v>
      </c>
      <c r="BD230" s="201">
        <f t="shared" si="352"/>
        <v>1</v>
      </c>
      <c r="BE230" s="201">
        <f t="shared" si="352"/>
        <v>1</v>
      </c>
      <c r="BF230" s="201">
        <f t="shared" si="352"/>
        <v>1.0000000000000002</v>
      </c>
      <c r="BG230" s="201">
        <f t="shared" si="352"/>
        <v>1</v>
      </c>
      <c r="BH230" s="201">
        <f t="shared" si="352"/>
        <v>1</v>
      </c>
      <c r="BI230" s="201">
        <f t="shared" si="352"/>
        <v>1</v>
      </c>
      <c r="BJ230" s="201">
        <f t="shared" si="352"/>
        <v>1</v>
      </c>
      <c r="BK230" s="201">
        <f t="shared" si="352"/>
        <v>0.99999999999999989</v>
      </c>
      <c r="BL230" s="201">
        <f t="shared" si="352"/>
        <v>1</v>
      </c>
      <c r="BM230" s="201">
        <f t="shared" si="352"/>
        <v>1</v>
      </c>
      <c r="BN230" s="201">
        <f t="shared" si="352"/>
        <v>1</v>
      </c>
      <c r="BO230" s="201">
        <f t="shared" si="352"/>
        <v>1</v>
      </c>
      <c r="BP230" s="201">
        <f t="shared" si="352"/>
        <v>0.99999999999999989</v>
      </c>
      <c r="BQ230" s="201">
        <f t="shared" si="352"/>
        <v>1</v>
      </c>
      <c r="BR230" s="201">
        <f t="shared" si="352"/>
        <v>0.99999999999999978</v>
      </c>
      <c r="BS230" s="201"/>
      <c r="BT230" s="201"/>
      <c r="BU230" s="201"/>
    </row>
    <row r="231" spans="1:75">
      <c r="A231" s="183"/>
      <c r="B231" s="183">
        <v>1975</v>
      </c>
      <c r="C231" s="183">
        <v>1976</v>
      </c>
      <c r="D231" s="183">
        <v>1977</v>
      </c>
      <c r="E231" s="183">
        <v>1978</v>
      </c>
      <c r="F231" s="183">
        <v>1979</v>
      </c>
      <c r="G231" s="183">
        <v>1980</v>
      </c>
      <c r="H231" s="183">
        <v>1981</v>
      </c>
      <c r="I231" s="183">
        <v>1982</v>
      </c>
      <c r="J231" s="183">
        <v>1983</v>
      </c>
      <c r="K231" s="183">
        <v>1984</v>
      </c>
      <c r="L231" s="183">
        <v>1985</v>
      </c>
      <c r="M231" s="183">
        <v>1986</v>
      </c>
      <c r="N231" s="183">
        <v>1987</v>
      </c>
      <c r="O231" s="183">
        <v>1988</v>
      </c>
      <c r="P231" s="183">
        <v>1989</v>
      </c>
      <c r="Q231" s="183">
        <v>1990</v>
      </c>
      <c r="R231" s="183">
        <v>1991</v>
      </c>
      <c r="S231" s="183">
        <v>1992</v>
      </c>
      <c r="T231" s="183">
        <v>1993</v>
      </c>
      <c r="U231" s="183">
        <v>1994</v>
      </c>
      <c r="V231" s="183">
        <v>1995</v>
      </c>
      <c r="W231" s="183">
        <v>1996</v>
      </c>
      <c r="X231" s="183">
        <v>1997</v>
      </c>
      <c r="Y231" s="183">
        <v>1998</v>
      </c>
      <c r="Z231" s="183">
        <v>1999</v>
      </c>
      <c r="AA231" s="183">
        <v>2000</v>
      </c>
      <c r="AB231" s="183">
        <v>2001</v>
      </c>
      <c r="AC231" s="183">
        <v>2002</v>
      </c>
      <c r="AD231" s="183">
        <v>2003</v>
      </c>
      <c r="AE231" s="183">
        <v>2004</v>
      </c>
      <c r="AF231" s="183">
        <v>2005</v>
      </c>
      <c r="AG231" s="183">
        <v>2006</v>
      </c>
      <c r="AH231" s="183">
        <v>2007</v>
      </c>
      <c r="AI231" s="183">
        <v>2008</v>
      </c>
      <c r="AJ231" s="183">
        <v>2009</v>
      </c>
      <c r="AK231" s="183">
        <v>2010</v>
      </c>
      <c r="AL231" s="183">
        <v>2011</v>
      </c>
      <c r="AM231" s="183">
        <v>2012</v>
      </c>
      <c r="AN231" s="183">
        <v>2013</v>
      </c>
      <c r="AO231" s="183">
        <v>2014</v>
      </c>
      <c r="AP231" s="183">
        <v>2015</v>
      </c>
      <c r="AQ231" s="183">
        <v>2016</v>
      </c>
      <c r="AR231" s="183">
        <v>2017</v>
      </c>
      <c r="AS231" s="183">
        <v>2018</v>
      </c>
      <c r="AT231" s="183">
        <v>2019</v>
      </c>
      <c r="AU231" s="183">
        <v>2020</v>
      </c>
      <c r="AV231" s="183">
        <v>2021</v>
      </c>
      <c r="AW231" s="183">
        <v>2022</v>
      </c>
      <c r="AX231" s="183">
        <v>2023</v>
      </c>
      <c r="AY231" s="183">
        <v>2024</v>
      </c>
      <c r="AZ231" s="183"/>
      <c r="BA231" s="183"/>
      <c r="BB231" s="183"/>
      <c r="BC231" s="183"/>
      <c r="BD231" s="183"/>
      <c r="BE231" s="183"/>
      <c r="BF231" s="183"/>
      <c r="BG231" s="183"/>
      <c r="BH231" s="183"/>
      <c r="BI231" s="183"/>
      <c r="BJ231" s="183"/>
      <c r="BK231" s="183"/>
      <c r="BL231" s="183"/>
      <c r="BM231" s="183"/>
      <c r="BN231" s="183"/>
      <c r="BO231" s="183"/>
      <c r="BP231" s="183"/>
      <c r="BQ231" s="183"/>
      <c r="BR231" s="183"/>
    </row>
    <row r="232" spans="1:75">
      <c r="A232" t="s">
        <v>236</v>
      </c>
      <c r="B232" s="215">
        <f>B4</f>
        <v>78.718999999999994</v>
      </c>
      <c r="C232" s="215">
        <f t="shared" ref="C232:BN232" si="353">C4</f>
        <v>84.587999999999994</v>
      </c>
      <c r="D232" s="215">
        <f t="shared" si="353"/>
        <v>84.328000000000003</v>
      </c>
      <c r="E232" s="215">
        <f t="shared" si="353"/>
        <v>81.674999999999997</v>
      </c>
      <c r="F232" s="215">
        <f t="shared" si="353"/>
        <v>81.394000000000005</v>
      </c>
      <c r="G232" s="215">
        <f t="shared" si="353"/>
        <v>84.043000000000006</v>
      </c>
      <c r="H232" s="215">
        <f t="shared" si="353"/>
        <v>84.096999999999994</v>
      </c>
      <c r="I232" s="215">
        <f t="shared" si="353"/>
        <v>81.856999999999999</v>
      </c>
      <c r="J232" s="215">
        <f t="shared" si="353"/>
        <v>60.207000000000001</v>
      </c>
      <c r="K232" s="215">
        <f t="shared" si="353"/>
        <v>80.516999999999996</v>
      </c>
      <c r="L232" s="215">
        <f t="shared" si="353"/>
        <v>83.397999999999996</v>
      </c>
      <c r="M232" s="215">
        <f t="shared" si="353"/>
        <v>76.58</v>
      </c>
      <c r="N232" s="215">
        <f t="shared" si="353"/>
        <v>66.2</v>
      </c>
      <c r="O232" s="215">
        <f t="shared" si="353"/>
        <v>67.716999999999999</v>
      </c>
      <c r="P232" s="215">
        <f t="shared" si="353"/>
        <v>72.322000000000003</v>
      </c>
      <c r="Q232" s="215">
        <f t="shared" si="353"/>
        <v>74.165999999999997</v>
      </c>
      <c r="R232" s="215">
        <f t="shared" si="353"/>
        <v>75.956999999999994</v>
      </c>
      <c r="S232" s="215">
        <f t="shared" si="353"/>
        <v>79.311000000000007</v>
      </c>
      <c r="T232" s="215">
        <f t="shared" si="353"/>
        <v>73.239000000000004</v>
      </c>
      <c r="U232" s="215">
        <f t="shared" si="353"/>
        <v>78.921000000000006</v>
      </c>
      <c r="V232" s="215">
        <f t="shared" si="353"/>
        <v>71.478999999999999</v>
      </c>
      <c r="W232" s="215">
        <f t="shared" si="353"/>
        <v>79.228999999999999</v>
      </c>
      <c r="X232" s="215">
        <f t="shared" si="353"/>
        <v>79.537000000000006</v>
      </c>
      <c r="Y232" s="215">
        <f t="shared" si="353"/>
        <v>80.165000000000006</v>
      </c>
      <c r="Z232" s="215">
        <f t="shared" si="353"/>
        <v>77.385999999999996</v>
      </c>
      <c r="AA232" s="215">
        <f t="shared" si="353"/>
        <v>79.551000000000002</v>
      </c>
      <c r="AB232" s="215">
        <f t="shared" si="353"/>
        <v>75.701999999999998</v>
      </c>
      <c r="AC232" s="215">
        <f t="shared" si="353"/>
        <v>78.894000000000005</v>
      </c>
      <c r="AD232" s="215">
        <f t="shared" si="353"/>
        <v>78.602999999999994</v>
      </c>
      <c r="AE232" s="215">
        <f t="shared" si="353"/>
        <v>80.929000000000002</v>
      </c>
      <c r="AF232" s="215">
        <f t="shared" si="353"/>
        <v>81.778999999999996</v>
      </c>
      <c r="AG232" s="215">
        <f t="shared" si="353"/>
        <v>78.326999999999998</v>
      </c>
      <c r="AH232" s="215">
        <f t="shared" si="353"/>
        <v>93.527000000000001</v>
      </c>
      <c r="AI232" s="215">
        <f t="shared" si="353"/>
        <v>85.981999999999999</v>
      </c>
      <c r="AJ232" s="215">
        <f t="shared" si="353"/>
        <v>86.382000000000005</v>
      </c>
      <c r="AK232" s="215">
        <f t="shared" si="353"/>
        <v>88.191999999999993</v>
      </c>
      <c r="AL232" s="215">
        <f t="shared" si="353"/>
        <v>91.936000000000007</v>
      </c>
      <c r="AM232" s="215">
        <f t="shared" si="353"/>
        <v>97.290999999999997</v>
      </c>
      <c r="AN232" s="215">
        <f t="shared" si="353"/>
        <v>95.364999999999995</v>
      </c>
      <c r="AO232" s="215">
        <f t="shared" si="353"/>
        <v>90.596999999999994</v>
      </c>
      <c r="AP232" s="215">
        <f t="shared" si="353"/>
        <v>88.019000000000005</v>
      </c>
      <c r="AQ232" s="215">
        <f t="shared" si="353"/>
        <v>94.004000000000005</v>
      </c>
      <c r="AR232" s="215">
        <f t="shared" si="353"/>
        <v>90.167000000000002</v>
      </c>
      <c r="AS232" s="215">
        <f t="shared" si="353"/>
        <v>88.820999999999998</v>
      </c>
      <c r="AT232" s="215">
        <f t="shared" si="353"/>
        <v>89.37</v>
      </c>
      <c r="AU232" s="215">
        <f t="shared" si="353"/>
        <v>90.432000000000002</v>
      </c>
      <c r="AV232" s="215">
        <f t="shared" si="353"/>
        <v>92.900999999999996</v>
      </c>
      <c r="AW232" s="215">
        <f t="shared" si="353"/>
        <v>88.162000000000006</v>
      </c>
      <c r="AX232" s="215">
        <f t="shared" si="353"/>
        <v>94.641000000000005</v>
      </c>
      <c r="AY232" s="215">
        <f t="shared" si="353"/>
        <v>90.593999999999994</v>
      </c>
      <c r="AZ232" s="61">
        <f t="shared" si="353"/>
        <v>89</v>
      </c>
      <c r="BA232" s="61">
        <f t="shared" si="353"/>
        <v>87.5</v>
      </c>
      <c r="BB232" s="61">
        <f t="shared" si="353"/>
        <v>86</v>
      </c>
      <c r="BC232" s="61">
        <f t="shared" si="353"/>
        <v>85</v>
      </c>
      <c r="BD232" s="61">
        <f t="shared" si="353"/>
        <v>84.5</v>
      </c>
      <c r="BE232" s="61">
        <f t="shared" si="353"/>
        <v>84.5</v>
      </c>
      <c r="BF232" s="61">
        <f t="shared" si="353"/>
        <v>85.5</v>
      </c>
      <c r="BG232" s="61">
        <f t="shared" si="353"/>
        <v>86.5</v>
      </c>
      <c r="BH232" s="61">
        <f t="shared" si="353"/>
        <v>87.5</v>
      </c>
      <c r="BI232" s="61">
        <f t="shared" si="353"/>
        <v>88.5</v>
      </c>
      <c r="BJ232" s="61">
        <f t="shared" si="353"/>
        <v>89.5</v>
      </c>
      <c r="BK232" s="61">
        <f t="shared" si="353"/>
        <v>90.5</v>
      </c>
      <c r="BL232" s="61">
        <f t="shared" si="353"/>
        <v>91.5</v>
      </c>
      <c r="BM232" s="61">
        <f t="shared" si="353"/>
        <v>92.5</v>
      </c>
      <c r="BN232" s="61">
        <f t="shared" si="353"/>
        <v>93.5</v>
      </c>
      <c r="BO232" s="61">
        <f t="shared" ref="BO232:BZ232" si="354">BO4</f>
        <v>94.5</v>
      </c>
      <c r="BP232" s="61">
        <f t="shared" si="354"/>
        <v>95.5</v>
      </c>
      <c r="BQ232" s="61">
        <f t="shared" si="354"/>
        <v>96.5</v>
      </c>
      <c r="BR232" s="61">
        <f t="shared" si="354"/>
        <v>97.5</v>
      </c>
      <c r="BS232" s="61"/>
      <c r="BT232" s="61"/>
      <c r="BU232" s="61"/>
      <c r="BV232" s="61"/>
      <c r="BW232" s="61"/>
    </row>
    <row r="233" spans="1:75">
      <c r="A233" t="s">
        <v>237</v>
      </c>
      <c r="B233" s="215">
        <f>'[4]Soy Complex'!Q$4</f>
        <v>54.59</v>
      </c>
      <c r="C233" s="215">
        <f>'[4]Soy Complex'!R$4</f>
        <v>50.268999999999998</v>
      </c>
      <c r="D233" s="215">
        <f>'[4]Soy Complex'!S$4</f>
        <v>58.978000000000002</v>
      </c>
      <c r="E233" s="215">
        <f>'[4]Soy Complex'!T$4</f>
        <v>64.707999999999998</v>
      </c>
      <c r="F233" s="215">
        <f>'[4]Soy Complex'!U$4</f>
        <v>71.411000000000001</v>
      </c>
      <c r="G233" s="215">
        <f>'[4]Soy Complex'!V$4</f>
        <v>69.930000000000007</v>
      </c>
      <c r="H233" s="215">
        <f>'[4]Soy Complex'!W$4</f>
        <v>67.543000000000006</v>
      </c>
      <c r="I233" s="215">
        <f>'[4]Soy Complex'!X$4</f>
        <v>70.884</v>
      </c>
      <c r="J233" s="215">
        <f>'[4]Soy Complex'!Y$4</f>
        <v>63.779000000000003</v>
      </c>
      <c r="K233" s="215">
        <f>'[4]Soy Complex'!Z$4</f>
        <v>67.754999999999995</v>
      </c>
      <c r="L233" s="215">
        <f>'[4]Soy Complex'!AA$4</f>
        <v>63.145000000000003</v>
      </c>
      <c r="M233" s="215">
        <f>'[4]Soy Complex'!AB$4</f>
        <v>60.405000000000001</v>
      </c>
      <c r="N233" s="215">
        <f>'[4]Soy Complex'!AC$4</f>
        <v>58.18</v>
      </c>
      <c r="O233" s="215">
        <f>'[4]Soy Complex'!AD$4</f>
        <v>58.84</v>
      </c>
      <c r="P233" s="215">
        <f>'[4]Soy Complex'!AE$4</f>
        <v>60.82</v>
      </c>
      <c r="Q233" s="215">
        <f>'[4]Soy Complex'!AF$4</f>
        <v>57.795000000000002</v>
      </c>
      <c r="R233" s="215">
        <f>'[4]Soy Complex'!AG$4</f>
        <v>59.18</v>
      </c>
      <c r="S233" s="215">
        <f>'[4]Soy Complex'!AH$4</f>
        <v>59.18</v>
      </c>
      <c r="T233" s="215">
        <f>'[4]Soy Complex'!AI$4</f>
        <v>60.085000000000001</v>
      </c>
      <c r="U233" s="215">
        <f>'[4]Soy Complex'!AJ$4</f>
        <v>61.62</v>
      </c>
      <c r="V233" s="215">
        <f>'[4]Soy Complex'!AK$4</f>
        <v>62.494999999999997</v>
      </c>
      <c r="W233" s="215">
        <f>'[4]Soy Complex'!AL$4</f>
        <v>64.194999999999993</v>
      </c>
      <c r="X233" s="215">
        <f>'[4]Soy Complex'!AM$4</f>
        <v>70.004999999999995</v>
      </c>
      <c r="Y233" s="215">
        <f>'[4]Soy Complex'!AN$4</f>
        <v>72.025000000000006</v>
      </c>
      <c r="Z233" s="215">
        <f>'[4]Soy Complex'!AO$4</f>
        <v>73.73</v>
      </c>
      <c r="AA233" s="215">
        <f>'[4]Soy Complex'!AP$4</f>
        <v>74.266000000000005</v>
      </c>
      <c r="AB233" s="215">
        <f>'[4]Soy Complex'!AQ$4</f>
        <v>74.075000000000003</v>
      </c>
      <c r="AC233" s="215">
        <f>'[4]Soy Complex'!AR$4</f>
        <v>73.962999999999994</v>
      </c>
      <c r="AD233" s="215">
        <f>'[4]Soy Complex'!AS$4</f>
        <v>73.403999999999996</v>
      </c>
      <c r="AE233" s="215">
        <f>'[4]Soy Complex'!AT$4</f>
        <v>75.207999999999998</v>
      </c>
      <c r="AF233" s="215">
        <f>'[4]Soy Complex'!AU$4</f>
        <v>72.031999999999996</v>
      </c>
      <c r="AG233" s="215">
        <f>'[4]Soy Complex'!AV$4</f>
        <v>75.522000000000006</v>
      </c>
      <c r="AH233" s="215">
        <f>'[4]Soy Complex'!AW$4</f>
        <v>64.741</v>
      </c>
      <c r="AI233" s="215">
        <f>'[4]Soy Complex'!AX$4</f>
        <v>75.718000000000004</v>
      </c>
      <c r="AJ233" s="215">
        <f>'[4]Soy Complex'!AY$4</f>
        <v>77.450999999999993</v>
      </c>
      <c r="AK233" s="215">
        <f>'[4]Soy Complex'!AZ$4</f>
        <v>77.403999999999996</v>
      </c>
      <c r="AL233" s="215">
        <f>'[4]Soy Complex'!BA$4</f>
        <v>75.046000000000006</v>
      </c>
      <c r="AM233" s="215">
        <f>'[4]Soy Complex'!BB$4</f>
        <v>77.197999999999993</v>
      </c>
      <c r="AN233" s="215">
        <f>'[4]Soy Complex'!BC$4</f>
        <v>76.84</v>
      </c>
      <c r="AO233" s="215">
        <f>'[4]Soy Complex'!BD$4</f>
        <v>83.275999999999996</v>
      </c>
      <c r="AP233" s="215">
        <f>'[4]Soy Complex'!BE$4</f>
        <v>82.65</v>
      </c>
      <c r="AQ233" s="215">
        <f>'[4]Soy Complex'!BF$4</f>
        <v>83.453000000000003</v>
      </c>
      <c r="AR233" s="215">
        <f>'[4]Soy Complex'!BG$4</f>
        <v>90.162000000000006</v>
      </c>
      <c r="AS233" s="215">
        <f>'[4]Soy Complex'!BH$4</f>
        <v>89.167000000000002</v>
      </c>
      <c r="AT233" s="215">
        <f>'[4]Soy Complex'!BI$4</f>
        <v>76.099999999999994</v>
      </c>
      <c r="AU233" s="215">
        <f>'[4]Soy Complex'!BJ$4</f>
        <v>83.353999999999999</v>
      </c>
      <c r="AV233" s="215">
        <f>'[4]Soy Complex'!BK$4</f>
        <v>87.194999999999993</v>
      </c>
      <c r="AW233" s="215">
        <f>'[4]Soy Complex'!BL$4</f>
        <v>87.45</v>
      </c>
      <c r="AX233" s="215">
        <f>'[4]Soy Complex'!BM$4</f>
        <v>83.6</v>
      </c>
      <c r="AY233" s="215">
        <f>'[4]Soy Complex'!BN$4</f>
        <v>87.05</v>
      </c>
      <c r="AZ233" s="61">
        <f>'[4]Soy Complex'!BO$4</f>
        <v>84.6</v>
      </c>
      <c r="BA233" s="61">
        <f>'[4]Soy Complex'!BP$4</f>
        <v>86</v>
      </c>
      <c r="BB233" s="61">
        <f>'[4]Soy Complex'!BQ$4</f>
        <v>89</v>
      </c>
      <c r="BC233" s="61">
        <f>'[4]Soy Complex'!BR$4</f>
        <v>89</v>
      </c>
      <c r="BD233" s="61">
        <f>'[4]Soy Complex'!BS$4</f>
        <v>89</v>
      </c>
      <c r="BE233" s="61">
        <f>'[4]Soy Complex'!BT$4</f>
        <v>90</v>
      </c>
      <c r="BF233" s="61">
        <f>'[4]Soy Complex'!BU$4</f>
        <v>91</v>
      </c>
      <c r="BG233" s="61">
        <f>'[4]Soy Complex'!BV$4</f>
        <v>91</v>
      </c>
      <c r="BH233" s="61">
        <f>'[4]Soy Complex'!BW$4</f>
        <v>91</v>
      </c>
      <c r="BI233" s="61">
        <f>'[4]Soy Complex'!BX$4</f>
        <v>90.5</v>
      </c>
      <c r="BJ233" s="61">
        <f>'[4]Soy Complex'!BY$4</f>
        <v>91</v>
      </c>
      <c r="BK233" s="61">
        <f>'[4]Soy Complex'!BZ$4</f>
        <v>100</v>
      </c>
      <c r="BL233" s="61">
        <f>'[4]Soy Complex'!CA$4</f>
        <v>101</v>
      </c>
      <c r="BM233" s="61">
        <f>'[4]Soy Complex'!CB$4</f>
        <v>102.5</v>
      </c>
      <c r="BN233" s="61">
        <f>'[4]Soy Complex'!CC$4</f>
        <v>103</v>
      </c>
      <c r="BO233" s="61">
        <f>'[4]Soy Complex'!CD$4</f>
        <v>104</v>
      </c>
      <c r="BP233" s="61">
        <f>'[4]Soy Complex'!CE$4</f>
        <v>105</v>
      </c>
      <c r="BQ233" s="61">
        <f>'[4]Soy Complex'!CF$4</f>
        <v>106</v>
      </c>
      <c r="BR233" s="61">
        <f>'[4]Soy Complex'!CG$4</f>
        <v>107</v>
      </c>
      <c r="BS233" s="61"/>
      <c r="BT233" s="61"/>
      <c r="BU233" s="61"/>
      <c r="BV233" s="61"/>
      <c r="BW233" s="61"/>
    </row>
    <row r="234" spans="1:75">
      <c r="A234" t="s">
        <v>238</v>
      </c>
      <c r="B234" s="215">
        <v>80.394999999999996</v>
      </c>
      <c r="C234" s="215">
        <v>75.41</v>
      </c>
      <c r="D234" s="215">
        <v>65.989000000000004</v>
      </c>
      <c r="E234" s="215">
        <v>71.424000000000007</v>
      </c>
      <c r="F234" s="215">
        <v>80.787999999999997</v>
      </c>
      <c r="G234" s="215">
        <v>88.251000000000005</v>
      </c>
      <c r="H234" s="215">
        <v>86.231999999999999</v>
      </c>
      <c r="I234" s="215">
        <v>76.418999999999997</v>
      </c>
      <c r="J234" s="215">
        <v>79.212999999999994</v>
      </c>
      <c r="K234" s="215">
        <v>75.534999999999997</v>
      </c>
      <c r="L234" s="215">
        <v>71.998000000000005</v>
      </c>
      <c r="M234" s="215">
        <v>65.828999999999994</v>
      </c>
      <c r="N234" s="215">
        <v>65.528999999999996</v>
      </c>
      <c r="O234" s="215">
        <v>76.614999999999995</v>
      </c>
      <c r="P234" s="215">
        <v>77.040999999999997</v>
      </c>
      <c r="Q234" s="215">
        <v>69.881</v>
      </c>
      <c r="R234" s="215">
        <v>72.218999999999994</v>
      </c>
      <c r="S234" s="215">
        <v>72.168000000000006</v>
      </c>
      <c r="T234" s="215">
        <v>70.349000000000004</v>
      </c>
      <c r="U234" s="215">
        <v>69.031000000000006</v>
      </c>
      <c r="V234" s="215">
        <v>75.105000000000004</v>
      </c>
      <c r="W234" s="215">
        <v>70.412000000000006</v>
      </c>
      <c r="X234" s="215">
        <v>65.820999999999998</v>
      </c>
      <c r="Y234" s="215">
        <v>62.664000000000001</v>
      </c>
      <c r="Z234" s="215">
        <v>62.548999999999999</v>
      </c>
      <c r="AA234" s="215">
        <v>59.432000000000002</v>
      </c>
      <c r="AB234" s="215">
        <v>60.317999999999998</v>
      </c>
      <c r="AC234" s="215">
        <v>62.140999999999998</v>
      </c>
      <c r="AD234" s="215">
        <v>59.643999999999998</v>
      </c>
      <c r="AE234" s="215">
        <v>57.213999999999999</v>
      </c>
      <c r="AF234" s="215">
        <v>57.334000000000003</v>
      </c>
      <c r="AG234" s="215">
        <v>60.46</v>
      </c>
      <c r="AH234" s="215">
        <v>63.616999999999997</v>
      </c>
      <c r="AI234" s="215">
        <v>59.017000000000003</v>
      </c>
      <c r="AJ234" s="215">
        <v>52.62</v>
      </c>
      <c r="AK234" s="215">
        <v>54.277000000000001</v>
      </c>
      <c r="AL234" s="215">
        <v>55.293999999999997</v>
      </c>
      <c r="AM234" s="215">
        <v>56.235999999999997</v>
      </c>
      <c r="AN234" s="215">
        <v>56.841000000000001</v>
      </c>
      <c r="AO234" s="215">
        <v>54.999000000000002</v>
      </c>
      <c r="AP234" s="215">
        <v>50.116</v>
      </c>
      <c r="AQ234" s="215">
        <v>46.052</v>
      </c>
      <c r="AR234" s="215">
        <v>47.814999999999998</v>
      </c>
      <c r="AS234" s="215">
        <v>45.484999999999999</v>
      </c>
      <c r="AT234" s="215">
        <v>44.45</v>
      </c>
      <c r="AU234" s="215">
        <v>46.703000000000003</v>
      </c>
      <c r="AV234" s="215">
        <v>47.703000000000003</v>
      </c>
      <c r="AW234" s="215">
        <v>47.091999999999999</v>
      </c>
      <c r="AX234" s="215">
        <v>49.9</v>
      </c>
      <c r="AY234" s="215">
        <v>47.497999999999998</v>
      </c>
      <c r="AZ234">
        <v>51.5</v>
      </c>
      <c r="BA234">
        <v>52.5</v>
      </c>
      <c r="BB234">
        <v>53.5</v>
      </c>
      <c r="BC234">
        <v>54.5</v>
      </c>
      <c r="BD234">
        <v>55.5</v>
      </c>
      <c r="BE234">
        <v>56.5</v>
      </c>
      <c r="BF234">
        <v>57.5</v>
      </c>
      <c r="BG234">
        <v>58.5</v>
      </c>
      <c r="BH234">
        <v>59.5</v>
      </c>
      <c r="BI234">
        <v>60.5</v>
      </c>
      <c r="BJ234">
        <v>61.5</v>
      </c>
      <c r="BK234">
        <v>62.5</v>
      </c>
      <c r="BL234">
        <v>63.5</v>
      </c>
      <c r="BM234">
        <v>64.5</v>
      </c>
      <c r="BN234">
        <v>65.5</v>
      </c>
      <c r="BO234">
        <v>66.5</v>
      </c>
      <c r="BP234">
        <v>67.5</v>
      </c>
      <c r="BQ234">
        <v>68.5</v>
      </c>
      <c r="BR234">
        <v>69.5</v>
      </c>
      <c r="BS234" s="61"/>
    </row>
    <row r="235" spans="1:75">
      <c r="A235" t="s">
        <v>239</v>
      </c>
      <c r="B235" s="215">
        <f>B234+B233+B232</f>
        <v>213.70400000000001</v>
      </c>
      <c r="C235" s="215">
        <f t="shared" ref="C235:BN235" si="355">C234+C233+C232</f>
        <v>210.267</v>
      </c>
      <c r="D235" s="215">
        <f t="shared" si="355"/>
        <v>209.29500000000002</v>
      </c>
      <c r="E235" s="215">
        <f t="shared" si="355"/>
        <v>217.80700000000002</v>
      </c>
      <c r="F235" s="215">
        <f t="shared" si="355"/>
        <v>233.59300000000002</v>
      </c>
      <c r="G235" s="215">
        <f t="shared" si="355"/>
        <v>242.22400000000002</v>
      </c>
      <c r="H235" s="215">
        <f t="shared" si="355"/>
        <v>237.87200000000001</v>
      </c>
      <c r="I235" s="215">
        <f t="shared" si="355"/>
        <v>229.16</v>
      </c>
      <c r="J235" s="215">
        <f t="shared" si="355"/>
        <v>203.19899999999998</v>
      </c>
      <c r="K235" s="215">
        <f t="shared" si="355"/>
        <v>223.80699999999999</v>
      </c>
      <c r="L235" s="215">
        <f t="shared" si="355"/>
        <v>218.541</v>
      </c>
      <c r="M235" s="215">
        <f t="shared" si="355"/>
        <v>202.81399999999999</v>
      </c>
      <c r="N235" s="215">
        <f t="shared" si="355"/>
        <v>189.90899999999999</v>
      </c>
      <c r="O235" s="215">
        <f t="shared" si="355"/>
        <v>203.17199999999997</v>
      </c>
      <c r="P235" s="215">
        <f t="shared" si="355"/>
        <v>210.18299999999999</v>
      </c>
      <c r="Q235" s="215">
        <f t="shared" si="355"/>
        <v>201.84199999999998</v>
      </c>
      <c r="R235" s="215">
        <f t="shared" si="355"/>
        <v>207.35599999999999</v>
      </c>
      <c r="S235" s="215">
        <f t="shared" si="355"/>
        <v>210.65900000000002</v>
      </c>
      <c r="T235" s="215">
        <f t="shared" si="355"/>
        <v>203.673</v>
      </c>
      <c r="U235" s="215">
        <f t="shared" si="355"/>
        <v>209.572</v>
      </c>
      <c r="V235" s="215">
        <f t="shared" si="355"/>
        <v>209.07900000000001</v>
      </c>
      <c r="W235" s="215">
        <f t="shared" si="355"/>
        <v>213.83600000000001</v>
      </c>
      <c r="X235" s="215">
        <f t="shared" si="355"/>
        <v>215.363</v>
      </c>
      <c r="Y235" s="215">
        <f t="shared" si="355"/>
        <v>214.85400000000004</v>
      </c>
      <c r="Z235" s="215">
        <f t="shared" si="355"/>
        <v>213.66499999999999</v>
      </c>
      <c r="AA235" s="215">
        <f t="shared" si="355"/>
        <v>213.24900000000002</v>
      </c>
      <c r="AB235" s="215">
        <f t="shared" si="355"/>
        <v>210.095</v>
      </c>
      <c r="AC235" s="215">
        <f t="shared" si="355"/>
        <v>214.99799999999999</v>
      </c>
      <c r="AD235" s="215">
        <f t="shared" si="355"/>
        <v>211.65100000000001</v>
      </c>
      <c r="AE235" s="215">
        <f t="shared" si="355"/>
        <v>213.351</v>
      </c>
      <c r="AF235" s="215">
        <f t="shared" si="355"/>
        <v>211.14499999999998</v>
      </c>
      <c r="AG235" s="215">
        <f t="shared" si="355"/>
        <v>214.309</v>
      </c>
      <c r="AH235" s="215">
        <f t="shared" si="355"/>
        <v>221.88499999999999</v>
      </c>
      <c r="AI235" s="215">
        <f t="shared" si="355"/>
        <v>220.71700000000001</v>
      </c>
      <c r="AJ235" s="215">
        <f t="shared" si="355"/>
        <v>216.453</v>
      </c>
      <c r="AK235" s="215">
        <f t="shared" si="355"/>
        <v>219.87299999999999</v>
      </c>
      <c r="AL235" s="215">
        <f t="shared" si="355"/>
        <v>222.27600000000001</v>
      </c>
      <c r="AM235" s="215">
        <f t="shared" si="355"/>
        <v>230.72499999999999</v>
      </c>
      <c r="AN235" s="215">
        <f t="shared" si="355"/>
        <v>229.04599999999999</v>
      </c>
      <c r="AO235" s="215">
        <f t="shared" si="355"/>
        <v>228.87200000000001</v>
      </c>
      <c r="AP235" s="215">
        <f t="shared" si="355"/>
        <v>220.78500000000003</v>
      </c>
      <c r="AQ235" s="215">
        <f t="shared" si="355"/>
        <v>223.50900000000001</v>
      </c>
      <c r="AR235" s="215">
        <f t="shared" si="355"/>
        <v>228.14400000000001</v>
      </c>
      <c r="AS235" s="215">
        <f t="shared" si="355"/>
        <v>223.47299999999998</v>
      </c>
      <c r="AT235" s="215">
        <f t="shared" si="355"/>
        <v>209.92000000000002</v>
      </c>
      <c r="AU235" s="215">
        <f t="shared" si="355"/>
        <v>220.48900000000003</v>
      </c>
      <c r="AV235" s="215">
        <f t="shared" si="355"/>
        <v>227.79899999999998</v>
      </c>
      <c r="AW235" s="215">
        <f t="shared" si="355"/>
        <v>222.70400000000001</v>
      </c>
      <c r="AX235" s="215">
        <f t="shared" si="355"/>
        <v>228.14100000000002</v>
      </c>
      <c r="AY235" s="215">
        <f t="shared" si="355"/>
        <v>225.142</v>
      </c>
      <c r="AZ235" s="61">
        <f t="shared" si="355"/>
        <v>225.1</v>
      </c>
      <c r="BA235" s="61">
        <f t="shared" si="355"/>
        <v>226</v>
      </c>
      <c r="BB235" s="61">
        <f t="shared" si="355"/>
        <v>228.5</v>
      </c>
      <c r="BC235" s="61">
        <f t="shared" si="355"/>
        <v>228.5</v>
      </c>
      <c r="BD235" s="61">
        <f t="shared" si="355"/>
        <v>229</v>
      </c>
      <c r="BE235" s="61">
        <f t="shared" si="355"/>
        <v>231</v>
      </c>
      <c r="BF235" s="61">
        <f t="shared" si="355"/>
        <v>234</v>
      </c>
      <c r="BG235" s="61">
        <f t="shared" si="355"/>
        <v>236</v>
      </c>
      <c r="BH235" s="61">
        <f t="shared" si="355"/>
        <v>238</v>
      </c>
      <c r="BI235" s="61">
        <f t="shared" si="355"/>
        <v>239.5</v>
      </c>
      <c r="BJ235" s="61">
        <f t="shared" si="355"/>
        <v>242</v>
      </c>
      <c r="BK235" s="61">
        <f t="shared" si="355"/>
        <v>253</v>
      </c>
      <c r="BL235" s="61">
        <f t="shared" si="355"/>
        <v>256</v>
      </c>
      <c r="BM235" s="61">
        <f t="shared" si="355"/>
        <v>259.5</v>
      </c>
      <c r="BN235" s="61">
        <f t="shared" si="355"/>
        <v>262</v>
      </c>
      <c r="BO235" s="61">
        <f t="shared" ref="BO235:BZ235" si="356">BO234+BO233+BO232</f>
        <v>265</v>
      </c>
      <c r="BP235" s="61">
        <f t="shared" si="356"/>
        <v>268</v>
      </c>
      <c r="BQ235" s="61">
        <f t="shared" si="356"/>
        <v>271</v>
      </c>
      <c r="BR235" s="61">
        <f t="shared" si="356"/>
        <v>274</v>
      </c>
      <c r="BS235" s="61"/>
      <c r="BT235" s="61"/>
      <c r="BU235" s="61"/>
    </row>
    <row r="236" spans="1:75">
      <c r="B236" s="42"/>
      <c r="C236" s="42">
        <f t="shared" ref="C236:AX236" si="357">C235-B235</f>
        <v>-3.4370000000000118</v>
      </c>
      <c r="D236" s="42">
        <f t="shared" si="357"/>
        <v>-0.97199999999997999</v>
      </c>
      <c r="E236" s="42">
        <f t="shared" si="357"/>
        <v>8.5120000000000005</v>
      </c>
      <c r="F236" s="42">
        <f t="shared" si="357"/>
        <v>15.786000000000001</v>
      </c>
      <c r="G236" s="42">
        <f t="shared" si="357"/>
        <v>8.6310000000000002</v>
      </c>
      <c r="H236" s="42">
        <f t="shared" si="357"/>
        <v>-4.3520000000000039</v>
      </c>
      <c r="I236" s="42">
        <f t="shared" si="357"/>
        <v>-8.7120000000000175</v>
      </c>
      <c r="J236" s="42">
        <f t="shared" si="357"/>
        <v>-25.961000000000013</v>
      </c>
      <c r="K236" s="42">
        <f t="shared" si="357"/>
        <v>20.608000000000004</v>
      </c>
      <c r="L236" s="42">
        <f t="shared" si="357"/>
        <v>-5.2659999999999911</v>
      </c>
      <c r="M236" s="42">
        <f t="shared" si="357"/>
        <v>-15.727000000000004</v>
      </c>
      <c r="N236" s="42">
        <f t="shared" si="357"/>
        <v>-12.905000000000001</v>
      </c>
      <c r="O236" s="42">
        <f t="shared" si="357"/>
        <v>13.262999999999977</v>
      </c>
      <c r="P236" s="42">
        <f t="shared" si="357"/>
        <v>7.0110000000000241</v>
      </c>
      <c r="Q236" s="42">
        <f t="shared" si="357"/>
        <v>-8.3410000000000082</v>
      </c>
      <c r="R236" s="42">
        <f t="shared" si="357"/>
        <v>5.51400000000001</v>
      </c>
      <c r="S236" s="42">
        <f t="shared" si="357"/>
        <v>3.3030000000000257</v>
      </c>
      <c r="T236" s="42">
        <f t="shared" si="357"/>
        <v>-6.9860000000000184</v>
      </c>
      <c r="U236" s="42">
        <f t="shared" si="357"/>
        <v>5.8990000000000009</v>
      </c>
      <c r="V236" s="42">
        <f t="shared" si="357"/>
        <v>-0.492999999999995</v>
      </c>
      <c r="W236" s="42">
        <f t="shared" si="357"/>
        <v>4.757000000000005</v>
      </c>
      <c r="X236" s="42">
        <f t="shared" si="357"/>
        <v>1.5269999999999868</v>
      </c>
      <c r="Y236" s="42">
        <f t="shared" si="357"/>
        <v>-0.50899999999995771</v>
      </c>
      <c r="Z236" s="42">
        <f t="shared" si="357"/>
        <v>-1.1890000000000498</v>
      </c>
      <c r="AA236" s="42">
        <f t="shared" si="357"/>
        <v>-0.4159999999999684</v>
      </c>
      <c r="AB236" s="42">
        <f t="shared" si="357"/>
        <v>-3.1540000000000248</v>
      </c>
      <c r="AC236" s="42">
        <f t="shared" si="357"/>
        <v>4.9029999999999916</v>
      </c>
      <c r="AD236" s="42">
        <f t="shared" si="357"/>
        <v>-3.34699999999998</v>
      </c>
      <c r="AE236" s="42">
        <f t="shared" si="357"/>
        <v>1.6999999999999886</v>
      </c>
      <c r="AF236" s="42">
        <f t="shared" si="357"/>
        <v>-2.2060000000000173</v>
      </c>
      <c r="AG236" s="42">
        <f t="shared" si="357"/>
        <v>3.1640000000000157</v>
      </c>
      <c r="AH236" s="42">
        <f t="shared" si="357"/>
        <v>7.5759999999999934</v>
      </c>
      <c r="AI236" s="42">
        <f t="shared" si="357"/>
        <v>-1.1679999999999779</v>
      </c>
      <c r="AJ236" s="42">
        <f t="shared" si="357"/>
        <v>-4.26400000000001</v>
      </c>
      <c r="AK236" s="42">
        <f t="shared" si="357"/>
        <v>3.4199999999999875</v>
      </c>
      <c r="AL236" s="42">
        <f t="shared" si="357"/>
        <v>2.40300000000002</v>
      </c>
      <c r="AM236" s="42">
        <f t="shared" si="357"/>
        <v>8.4489999999999839</v>
      </c>
      <c r="AN236" s="42">
        <f t="shared" si="357"/>
        <v>-1.679000000000002</v>
      </c>
      <c r="AO236" s="42">
        <f t="shared" si="357"/>
        <v>-0.17399999999997817</v>
      </c>
      <c r="AP236" s="42">
        <f t="shared" si="357"/>
        <v>-8.0869999999999891</v>
      </c>
      <c r="AQ236" s="42">
        <f t="shared" si="357"/>
        <v>2.7239999999999895</v>
      </c>
      <c r="AR236" s="42">
        <f t="shared" si="357"/>
        <v>4.6349999999999909</v>
      </c>
      <c r="AS236" s="42">
        <f t="shared" si="357"/>
        <v>-4.6710000000000207</v>
      </c>
      <c r="AT236" s="42">
        <f t="shared" si="357"/>
        <v>-13.552999999999969</v>
      </c>
      <c r="AU236" s="42">
        <f t="shared" si="357"/>
        <v>10.569000000000017</v>
      </c>
      <c r="AV236" s="42">
        <f t="shared" si="357"/>
        <v>7.3099999999999454</v>
      </c>
      <c r="AW236" s="42">
        <f t="shared" si="357"/>
        <v>-5.0949999999999704</v>
      </c>
      <c r="AX236" s="42">
        <f t="shared" si="357"/>
        <v>5.4370000000000118</v>
      </c>
      <c r="AY236" s="42">
        <f>AY235-AX235</f>
        <v>-2.9990000000000236</v>
      </c>
    </row>
    <row r="237" spans="1:75">
      <c r="A237" t="s">
        <v>240</v>
      </c>
      <c r="B237" s="93">
        <f>SUM(B232:B233)/B235</f>
        <v>0.62380208138359594</v>
      </c>
      <c r="C237" s="93">
        <f t="shared" ref="C237:AY237" si="358">SUM(C232:C233)/C235</f>
        <v>0.64136074609900751</v>
      </c>
      <c r="D237" s="93">
        <f t="shared" si="358"/>
        <v>0.68470818700876757</v>
      </c>
      <c r="E237" s="93">
        <f t="shared" si="358"/>
        <v>0.67207665502027014</v>
      </c>
      <c r="F237" s="93">
        <f t="shared" si="358"/>
        <v>0.65415059526612529</v>
      </c>
      <c r="G237" s="93">
        <f t="shared" si="358"/>
        <v>0.63566368320232514</v>
      </c>
      <c r="H237" s="93">
        <f t="shared" si="358"/>
        <v>0.63748570659850667</v>
      </c>
      <c r="I237" s="93">
        <f t="shared" si="358"/>
        <v>0.66652557165299353</v>
      </c>
      <c r="J237" s="93">
        <f t="shared" si="358"/>
        <v>0.61017032564136642</v>
      </c>
      <c r="K237" s="93">
        <f t="shared" si="358"/>
        <v>0.6624993856313699</v>
      </c>
      <c r="L237" s="93">
        <f t="shared" si="358"/>
        <v>0.67055152122485029</v>
      </c>
      <c r="M237" s="93">
        <f t="shared" si="358"/>
        <v>0.67542181506207666</v>
      </c>
      <c r="N237" s="93">
        <f t="shared" si="358"/>
        <v>0.65494526325766556</v>
      </c>
      <c r="O237" s="93">
        <f t="shared" si="358"/>
        <v>0.62290571535447814</v>
      </c>
      <c r="P237" s="93">
        <f t="shared" si="358"/>
        <v>0.63345751083579549</v>
      </c>
      <c r="Q237" s="93">
        <f t="shared" si="358"/>
        <v>0.65378365255992321</v>
      </c>
      <c r="R237" s="93">
        <f t="shared" si="358"/>
        <v>0.6517149250564247</v>
      </c>
      <c r="S237" s="93">
        <f t="shared" si="358"/>
        <v>0.65741791236073466</v>
      </c>
      <c r="T237" s="93">
        <f t="shared" si="358"/>
        <v>0.654598302180456</v>
      </c>
      <c r="U237" s="93">
        <f t="shared" si="358"/>
        <v>0.67060962342297636</v>
      </c>
      <c r="V237" s="93">
        <f t="shared" si="358"/>
        <v>0.64078171408893281</v>
      </c>
      <c r="W237" s="93">
        <f t="shared" si="358"/>
        <v>0.6707196169026729</v>
      </c>
      <c r="X237" s="93">
        <f t="shared" si="358"/>
        <v>0.6943718280298844</v>
      </c>
      <c r="Y237" s="93">
        <f t="shared" si="358"/>
        <v>0.70834147839928496</v>
      </c>
      <c r="Z237" s="93">
        <f t="shared" si="358"/>
        <v>0.70725668686963228</v>
      </c>
      <c r="AA237" s="93">
        <f t="shared" si="358"/>
        <v>0.72130232732627109</v>
      </c>
      <c r="AB237" s="93">
        <f t="shared" si="358"/>
        <v>0.71290130655179795</v>
      </c>
      <c r="AC237" s="93">
        <f t="shared" si="358"/>
        <v>0.71096940436655232</v>
      </c>
      <c r="AD237" s="93">
        <f t="shared" si="358"/>
        <v>0.71819646493519995</v>
      </c>
      <c r="AE237" s="93">
        <f t="shared" si="358"/>
        <v>0.73183158269705795</v>
      </c>
      <c r="AF237" s="93">
        <f t="shared" si="358"/>
        <v>0.72846148381444031</v>
      </c>
      <c r="AG237" s="93">
        <f t="shared" si="358"/>
        <v>0.71788398993975988</v>
      </c>
      <c r="AH237" s="93">
        <f t="shared" si="358"/>
        <v>0.71328841517002051</v>
      </c>
      <c r="AI237" s="93">
        <f t="shared" si="358"/>
        <v>0.73261234975103862</v>
      </c>
      <c r="AJ237" s="93">
        <f t="shared" si="358"/>
        <v>0.75689872628237997</v>
      </c>
      <c r="AK237" s="93">
        <f t="shared" si="358"/>
        <v>0.7531438603193662</v>
      </c>
      <c r="AL237" s="93">
        <f t="shared" si="358"/>
        <v>0.75123720059745547</v>
      </c>
      <c r="AM237" s="93">
        <f t="shared" si="358"/>
        <v>0.75626395059052975</v>
      </c>
      <c r="AN237" s="93">
        <f t="shared" si="358"/>
        <v>0.75183587576294719</v>
      </c>
      <c r="AO237" s="93">
        <f t="shared" si="358"/>
        <v>0.75969537558111078</v>
      </c>
      <c r="AP237" s="93">
        <f t="shared" si="358"/>
        <v>0.77300994179858229</v>
      </c>
      <c r="AQ237" s="93">
        <f t="shared" si="358"/>
        <v>0.79395907994756354</v>
      </c>
      <c r="AR237" s="93">
        <f t="shared" si="358"/>
        <v>0.79041745564205068</v>
      </c>
      <c r="AS237" s="93">
        <f t="shared" si="358"/>
        <v>0.79646310739999915</v>
      </c>
      <c r="AT237" s="93">
        <f t="shared" si="358"/>
        <v>0.78825266768292679</v>
      </c>
      <c r="AU237" s="93">
        <f t="shared" si="358"/>
        <v>0.78818444457546621</v>
      </c>
      <c r="AV237" s="93">
        <f t="shared" si="358"/>
        <v>0.79059170584594318</v>
      </c>
      <c r="AW237" s="93">
        <f t="shared" si="358"/>
        <v>0.78854443566348165</v>
      </c>
      <c r="AX237" s="93">
        <f t="shared" si="358"/>
        <v>0.78127561464182227</v>
      </c>
      <c r="AY237" s="93">
        <f t="shared" si="358"/>
        <v>0.78903092270655861</v>
      </c>
    </row>
    <row r="238" spans="1:75">
      <c r="V238">
        <v>1995</v>
      </c>
      <c r="W238">
        <v>1996</v>
      </c>
      <c r="X238">
        <v>1997</v>
      </c>
      <c r="Y238">
        <v>1998</v>
      </c>
      <c r="Z238">
        <v>1999</v>
      </c>
      <c r="AA238">
        <v>2000</v>
      </c>
      <c r="AB238">
        <v>2001</v>
      </c>
      <c r="AC238">
        <v>2002</v>
      </c>
      <c r="AD238">
        <v>2003</v>
      </c>
      <c r="AE238">
        <v>2004</v>
      </c>
      <c r="AF238">
        <v>2005</v>
      </c>
      <c r="AG238">
        <v>2006</v>
      </c>
      <c r="AH238">
        <v>2007</v>
      </c>
      <c r="AI238">
        <v>2008</v>
      </c>
      <c r="AJ238">
        <v>2009</v>
      </c>
      <c r="AK238">
        <v>2010</v>
      </c>
      <c r="AL238">
        <v>2011</v>
      </c>
      <c r="AM238">
        <v>2012</v>
      </c>
      <c r="AN238">
        <v>2013</v>
      </c>
      <c r="AO238">
        <v>2014</v>
      </c>
      <c r="AP238">
        <v>2015</v>
      </c>
      <c r="AQ238">
        <v>2016</v>
      </c>
      <c r="AR238">
        <v>2017</v>
      </c>
      <c r="AS238">
        <v>2018</v>
      </c>
      <c r="AT238">
        <v>2019</v>
      </c>
      <c r="AU238">
        <v>2020</v>
      </c>
      <c r="AV238">
        <v>2021</v>
      </c>
      <c r="AW238">
        <v>2022</v>
      </c>
      <c r="AX238">
        <v>2023</v>
      </c>
      <c r="AY238">
        <v>2024</v>
      </c>
      <c r="AZ238">
        <v>2025</v>
      </c>
      <c r="BA238">
        <v>2026</v>
      </c>
      <c r="BB238">
        <v>2027</v>
      </c>
      <c r="BC238">
        <v>2028</v>
      </c>
      <c r="BD238">
        <v>2029</v>
      </c>
      <c r="BE238">
        <v>2030</v>
      </c>
      <c r="BF238">
        <v>2031</v>
      </c>
      <c r="BG238">
        <v>2032</v>
      </c>
      <c r="BH238">
        <v>2033</v>
      </c>
      <c r="BI238">
        <v>2034</v>
      </c>
      <c r="BJ238">
        <v>2035</v>
      </c>
      <c r="BK238">
        <v>2036</v>
      </c>
      <c r="BL238">
        <v>2037</v>
      </c>
      <c r="BM238">
        <v>2038</v>
      </c>
      <c r="BN238">
        <v>2039</v>
      </c>
      <c r="BO238">
        <v>2040</v>
      </c>
      <c r="BP238">
        <v>2041</v>
      </c>
      <c r="BQ238">
        <v>2042</v>
      </c>
      <c r="BR238">
        <v>2043</v>
      </c>
    </row>
    <row r="239" spans="1:75">
      <c r="A239" t="s">
        <v>183</v>
      </c>
      <c r="V239" s="101">
        <f t="shared" ref="V239:AV239" si="359">AVERAGE(U206:U208)</f>
        <v>2.2399999999999998</v>
      </c>
      <c r="W239" s="101">
        <f t="shared" si="359"/>
        <v>3.3233333333333328</v>
      </c>
      <c r="X239" s="101">
        <f t="shared" si="359"/>
        <v>2.7099999999999995</v>
      </c>
      <c r="Y239" s="101">
        <f t="shared" si="359"/>
        <v>2.5533333333333332</v>
      </c>
      <c r="Z239" s="101">
        <f t="shared" si="359"/>
        <v>2.0566666666666666</v>
      </c>
      <c r="AA239" s="101">
        <f t="shared" si="359"/>
        <v>1.9733333333333334</v>
      </c>
      <c r="AB239" s="101">
        <f t="shared" si="359"/>
        <v>1.9666666666666668</v>
      </c>
      <c r="AC239" s="101">
        <f t="shared" si="359"/>
        <v>1.9466666666666665</v>
      </c>
      <c r="AD239" s="101">
        <f t="shared" si="359"/>
        <v>2.3333333333333335</v>
      </c>
      <c r="AE239" s="101">
        <f t="shared" si="359"/>
        <v>2.5833333333333335</v>
      </c>
      <c r="AF239" s="101">
        <f t="shared" si="359"/>
        <v>2.0299999999999998</v>
      </c>
      <c r="AG239" s="101">
        <f t="shared" si="359"/>
        <v>2.0266666666666668</v>
      </c>
      <c r="AH239" s="101">
        <f t="shared" si="359"/>
        <v>3.3066666666666666</v>
      </c>
      <c r="AI239" s="101">
        <f t="shared" si="359"/>
        <v>4.4066666666666663</v>
      </c>
      <c r="AJ239" s="101">
        <f t="shared" si="359"/>
        <v>4.0266666666666664</v>
      </c>
      <c r="AK239" s="101">
        <f t="shared" si="359"/>
        <v>3.5866666666666664</v>
      </c>
      <c r="AL239" s="101">
        <f t="shared" si="359"/>
        <v>5.373333333333334</v>
      </c>
      <c r="AM239" s="101">
        <f t="shared" si="359"/>
        <v>6.2333333333333343</v>
      </c>
      <c r="AN239" s="101">
        <f t="shared" si="359"/>
        <v>7.043333333333333</v>
      </c>
      <c r="AO239" s="101">
        <f t="shared" si="359"/>
        <v>4.43</v>
      </c>
      <c r="AP239" s="101">
        <f t="shared" si="359"/>
        <v>3.8066666666666666</v>
      </c>
      <c r="AQ239" s="101">
        <f t="shared" si="359"/>
        <v>3.6</v>
      </c>
      <c r="AR239" s="101">
        <f t="shared" si="359"/>
        <v>3.4433333333333334</v>
      </c>
      <c r="AS239" s="101">
        <f t="shared" si="359"/>
        <v>3.3933333333333331</v>
      </c>
      <c r="AT239" s="101">
        <f t="shared" si="359"/>
        <v>3.59</v>
      </c>
      <c r="AU239" s="101">
        <f t="shared" si="359"/>
        <v>3.75</v>
      </c>
      <c r="AV239" s="101">
        <f t="shared" si="359"/>
        <v>4.626666666666666</v>
      </c>
      <c r="AW239" s="101">
        <f>AVERAGE(AV206:AV208)</f>
        <v>6.0766666666666671</v>
      </c>
      <c r="AX239" s="101">
        <f t="shared" ref="AX239:BR239" si="360">AVERAGE(AW206:AW208)</f>
        <v>6.7033333333333331</v>
      </c>
      <c r="AY239" s="211">
        <f t="shared" si="360"/>
        <v>4.4866666666666672</v>
      </c>
      <c r="AZ239" s="101">
        <f t="shared" si="360"/>
        <v>4.7224556829292164</v>
      </c>
      <c r="BA239" s="101">
        <f t="shared" si="360"/>
        <v>4.8905597676896813</v>
      </c>
      <c r="BB239" s="101">
        <f t="shared" si="360"/>
        <v>4.8310059219656543</v>
      </c>
      <c r="BC239" s="101">
        <f t="shared" si="360"/>
        <v>4.8822512145012409</v>
      </c>
      <c r="BD239" s="101">
        <f t="shared" si="360"/>
        <v>4.6682754150479706</v>
      </c>
      <c r="BE239" s="101">
        <f t="shared" si="360"/>
        <v>4.6905896178925</v>
      </c>
      <c r="BF239" s="101">
        <f t="shared" si="360"/>
        <v>4.7520930423778962</v>
      </c>
      <c r="BG239" s="101">
        <f t="shared" si="360"/>
        <v>4.7648430423570511</v>
      </c>
      <c r="BH239" s="101">
        <f t="shared" si="360"/>
        <v>4.7719164940696706</v>
      </c>
      <c r="BI239" s="101">
        <f t="shared" si="360"/>
        <v>4.5671557619250169</v>
      </c>
      <c r="BJ239" s="101">
        <f t="shared" si="360"/>
        <v>4.4657340956007507</v>
      </c>
      <c r="BK239" s="101">
        <f t="shared" si="360"/>
        <v>4.4615507269501604</v>
      </c>
      <c r="BL239" s="101">
        <f t="shared" si="360"/>
        <v>4.3627383488934521</v>
      </c>
      <c r="BM239" s="101">
        <f t="shared" si="360"/>
        <v>4.2619820984414361</v>
      </c>
      <c r="BN239" s="101">
        <f t="shared" si="360"/>
        <v>4.0585616572129943</v>
      </c>
      <c r="BO239" s="101">
        <f t="shared" si="360"/>
        <v>4.0583224276241863</v>
      </c>
      <c r="BP239" s="101">
        <f t="shared" si="360"/>
        <v>4.0580201452865516</v>
      </c>
      <c r="BQ239" s="101">
        <f t="shared" si="360"/>
        <v>9.1315425413232969</v>
      </c>
      <c r="BR239" s="101">
        <f t="shared" si="360"/>
        <v>17.552929343217084</v>
      </c>
    </row>
    <row r="240" spans="1:75">
      <c r="A240" t="s">
        <v>185</v>
      </c>
      <c r="V240" s="101">
        <f t="shared" ref="V240:AV240" si="361">AVERAGE(U209:U211)</f>
        <v>2.4299999999999997</v>
      </c>
      <c r="W240" s="101">
        <f t="shared" si="361"/>
        <v>4.0633333333333335</v>
      </c>
      <c r="X240" s="101">
        <f t="shared" si="361"/>
        <v>2.6833333333333336</v>
      </c>
      <c r="Y240" s="101">
        <f t="shared" si="361"/>
        <v>2.3433333333333333</v>
      </c>
      <c r="Z240" s="101">
        <f t="shared" si="361"/>
        <v>2</v>
      </c>
      <c r="AA240" s="101">
        <f t="shared" si="361"/>
        <v>2.0166666666666666</v>
      </c>
      <c r="AB240" s="101">
        <f t="shared" si="361"/>
        <v>1.8233333333333333</v>
      </c>
      <c r="AC240" s="101">
        <f t="shared" si="361"/>
        <v>1.9366666666666665</v>
      </c>
      <c r="AD240" s="101">
        <f t="shared" si="361"/>
        <v>2.3533333333333331</v>
      </c>
      <c r="AE240" s="101">
        <f t="shared" si="361"/>
        <v>2.85</v>
      </c>
      <c r="AF240" s="101">
        <f t="shared" si="361"/>
        <v>2.0033333333333334</v>
      </c>
      <c r="AG240" s="101">
        <f t="shared" si="361"/>
        <v>2.14</v>
      </c>
      <c r="AH240" s="101">
        <f t="shared" si="361"/>
        <v>3.47</v>
      </c>
      <c r="AI240" s="101">
        <f t="shared" si="361"/>
        <v>5.293333333333333</v>
      </c>
      <c r="AJ240" s="101">
        <f t="shared" si="361"/>
        <v>3.94</v>
      </c>
      <c r="AK240" s="101">
        <f t="shared" si="361"/>
        <v>3.4333333333333336</v>
      </c>
      <c r="AL240" s="101">
        <f t="shared" si="361"/>
        <v>6.3533333333333326</v>
      </c>
      <c r="AM240" s="101">
        <f t="shared" si="361"/>
        <v>6.3500000000000005</v>
      </c>
      <c r="AN240" s="101">
        <f t="shared" si="361"/>
        <v>6.97</v>
      </c>
      <c r="AO240" s="101">
        <f t="shared" si="361"/>
        <v>4.6399999999999997</v>
      </c>
      <c r="AP240" s="101">
        <f t="shared" si="361"/>
        <v>3.66</v>
      </c>
      <c r="AQ240" s="101">
        <f t="shared" si="361"/>
        <v>3.686666666666667</v>
      </c>
      <c r="AR240" s="101">
        <f t="shared" si="361"/>
        <v>3.436666666666667</v>
      </c>
      <c r="AS240" s="101">
        <f t="shared" si="361"/>
        <v>3.6133333333333333</v>
      </c>
      <c r="AT240" s="101">
        <f t="shared" si="361"/>
        <v>3.7133333333333334</v>
      </c>
      <c r="AU240" s="101">
        <f t="shared" si="361"/>
        <v>3.2166666666666668</v>
      </c>
      <c r="AV240" s="101">
        <f t="shared" si="361"/>
        <v>5.7399999999999993</v>
      </c>
      <c r="AW240" s="101">
        <f>AVERAGE(AV209:AV211)</f>
        <v>7.2366666666666672</v>
      </c>
      <c r="AX240" s="101">
        <f t="shared" ref="AX240:BR240" si="362">AVERAGE(AW209:AW211)</f>
        <v>6.5766666666666671</v>
      </c>
      <c r="AY240" s="211">
        <f t="shared" si="362"/>
        <v>4.46</v>
      </c>
      <c r="AZ240" s="101">
        <f t="shared" si="362"/>
        <v>4.7298300531939192</v>
      </c>
      <c r="BA240" s="101">
        <f t="shared" si="362"/>
        <v>5.2814574975925508</v>
      </c>
      <c r="BB240" s="101">
        <f t="shared" si="362"/>
        <v>5.0835114193506348</v>
      </c>
      <c r="BC240" s="101">
        <f t="shared" si="362"/>
        <v>4.9769943618143815</v>
      </c>
      <c r="BD240" s="101">
        <f t="shared" si="362"/>
        <v>4.809199170175539</v>
      </c>
      <c r="BE240" s="101">
        <f t="shared" si="362"/>
        <v>4.8638767899674464</v>
      </c>
      <c r="BF240" s="101">
        <f t="shared" si="362"/>
        <v>4.9607883722714163</v>
      </c>
      <c r="BG240" s="101">
        <f t="shared" si="362"/>
        <v>4.9388740227158827</v>
      </c>
      <c r="BH240" s="101">
        <f t="shared" si="362"/>
        <v>4.9309292209247824</v>
      </c>
      <c r="BI240" s="101">
        <f t="shared" si="362"/>
        <v>4.7324679867917512</v>
      </c>
      <c r="BJ240" s="101">
        <f t="shared" si="362"/>
        <v>4.6326948330928293</v>
      </c>
      <c r="BK240" s="101">
        <f t="shared" si="362"/>
        <v>4.6287530225002316</v>
      </c>
      <c r="BL240" s="101">
        <f t="shared" si="362"/>
        <v>4.5204401792911701</v>
      </c>
      <c r="BM240" s="101">
        <f t="shared" si="362"/>
        <v>4.4157039470369153</v>
      </c>
      <c r="BN240" s="101">
        <f t="shared" si="362"/>
        <v>4.2073504529748433</v>
      </c>
      <c r="BO240" s="101">
        <f t="shared" si="362"/>
        <v>4.207500926741031</v>
      </c>
      <c r="BP240" s="101">
        <f t="shared" si="362"/>
        <v>4.2066504360850123</v>
      </c>
      <c r="BQ240" s="101">
        <f t="shared" si="362"/>
        <v>9.4643323648371087</v>
      </c>
      <c r="BR240" s="101">
        <f t="shared" si="362"/>
        <v>18.19351625431651</v>
      </c>
    </row>
    <row r="241" spans="1:70">
      <c r="A241" t="s">
        <v>188</v>
      </c>
      <c r="V241" s="101">
        <f t="shared" ref="V241:AV241" si="363">AVERAGE(U212:U213,V202)</f>
        <v>2.65</v>
      </c>
      <c r="W241" s="101">
        <f t="shared" si="363"/>
        <v>4.0966666666666667</v>
      </c>
      <c r="X241" s="101">
        <f t="shared" si="363"/>
        <v>2.48</v>
      </c>
      <c r="Y241" s="101">
        <f t="shared" si="363"/>
        <v>1.9733333333333334</v>
      </c>
      <c r="Z241" s="101">
        <f t="shared" si="363"/>
        <v>1.7466666666666668</v>
      </c>
      <c r="AA241" s="101">
        <f t="shared" si="363"/>
        <v>1.59</v>
      </c>
      <c r="AB241" s="101">
        <f t="shared" si="363"/>
        <v>1.8933333333333333</v>
      </c>
      <c r="AC241" s="101">
        <f t="shared" si="363"/>
        <v>2.3266666666666667</v>
      </c>
      <c r="AD241" s="101">
        <f t="shared" si="363"/>
        <v>2.1733333333333333</v>
      </c>
      <c r="AE241" s="101">
        <f t="shared" si="363"/>
        <v>2.35</v>
      </c>
      <c r="AF241" s="101">
        <f t="shared" si="363"/>
        <v>1.9866666666666664</v>
      </c>
      <c r="AG241" s="101">
        <f t="shared" si="363"/>
        <v>2.1433333333333335</v>
      </c>
      <c r="AH241" s="101">
        <f t="shared" si="363"/>
        <v>3.2866666666666666</v>
      </c>
      <c r="AI241" s="101">
        <f t="shared" si="363"/>
        <v>5.1733333333333329</v>
      </c>
      <c r="AJ241" s="101">
        <f t="shared" si="363"/>
        <v>3.3933333333333331</v>
      </c>
      <c r="AK241" s="101">
        <f t="shared" si="363"/>
        <v>3.74</v>
      </c>
      <c r="AL241" s="101">
        <f t="shared" si="363"/>
        <v>6.53</v>
      </c>
      <c r="AM241" s="101">
        <f t="shared" si="363"/>
        <v>7.22</v>
      </c>
      <c r="AN241" s="101">
        <f t="shared" si="363"/>
        <v>6.1333333333333329</v>
      </c>
      <c r="AO241" s="101">
        <f t="shared" si="363"/>
        <v>3.7266666666666666</v>
      </c>
      <c r="AP241" s="101">
        <f t="shared" si="363"/>
        <v>3.72</v>
      </c>
      <c r="AQ241" s="101">
        <f t="shared" si="363"/>
        <v>3.3433333333333337</v>
      </c>
      <c r="AR241" s="101">
        <f t="shared" si="363"/>
        <v>3.3433333333333333</v>
      </c>
      <c r="AS241" s="101">
        <f t="shared" si="363"/>
        <v>3.41</v>
      </c>
      <c r="AT241" s="101">
        <f t="shared" si="363"/>
        <v>3.9633333333333334</v>
      </c>
      <c r="AU241" s="101">
        <f t="shared" si="363"/>
        <v>3.2466666666666666</v>
      </c>
      <c r="AV241" s="101">
        <f t="shared" si="363"/>
        <v>5.97</v>
      </c>
      <c r="AW241" s="101">
        <f>AVERAGE(AV212:AV213,AW202)</f>
        <v>7.1933333333333325</v>
      </c>
      <c r="AX241" s="101">
        <f t="shared" ref="AX241:BR241" si="364">AVERAGE(AW212:AW213,AX202)</f>
        <v>5.72</v>
      </c>
      <c r="AY241" s="211">
        <f t="shared" si="364"/>
        <v>4.0071962414023643</v>
      </c>
      <c r="AZ241" s="101">
        <f t="shared" si="364"/>
        <v>4.2290748475418267</v>
      </c>
      <c r="BA241" s="101">
        <f t="shared" si="364"/>
        <v>4.9476727261110183</v>
      </c>
      <c r="BB241" s="101">
        <f t="shared" si="364"/>
        <v>4.7825229494506081</v>
      </c>
      <c r="BC241" s="101">
        <f t="shared" si="364"/>
        <v>4.5551552749894704</v>
      </c>
      <c r="BD241" s="101">
        <f t="shared" si="364"/>
        <v>4.4108843133892757</v>
      </c>
      <c r="BE241" s="101">
        <f t="shared" si="364"/>
        <v>4.5036277239850513</v>
      </c>
      <c r="BF241" s="101">
        <f t="shared" si="364"/>
        <v>4.6139909882045567</v>
      </c>
      <c r="BG241" s="101">
        <f t="shared" si="364"/>
        <v>4.5798869375826845</v>
      </c>
      <c r="BH241" s="101">
        <f t="shared" si="364"/>
        <v>4.4925518367545907</v>
      </c>
      <c r="BI241" s="101">
        <f t="shared" si="364"/>
        <v>4.3383553252460834</v>
      </c>
      <c r="BJ241" s="101">
        <f t="shared" si="364"/>
        <v>4.2851851335080751</v>
      </c>
      <c r="BK241" s="101">
        <f t="shared" si="364"/>
        <v>4.2538757517659933</v>
      </c>
      <c r="BL241" s="101">
        <f t="shared" si="364"/>
        <v>4.1498777675772303</v>
      </c>
      <c r="BM241" s="101">
        <f t="shared" si="364"/>
        <v>4.0180468937187248</v>
      </c>
      <c r="BN241" s="101">
        <f t="shared" si="364"/>
        <v>3.8918880599997259</v>
      </c>
      <c r="BO241" s="101">
        <f t="shared" si="364"/>
        <v>3.893202132965941</v>
      </c>
      <c r="BP241" s="101">
        <f t="shared" si="364"/>
        <v>5.5481165751525445</v>
      </c>
      <c r="BQ241" s="101">
        <f t="shared" si="364"/>
        <v>11.50407191196374</v>
      </c>
      <c r="BR241" s="101">
        <f t="shared" si="364"/>
        <v>17.064154464539783</v>
      </c>
    </row>
    <row r="242" spans="1:70">
      <c r="A242" t="s">
        <v>190</v>
      </c>
      <c r="V242" s="101">
        <f t="shared" ref="V242:AV242" si="365">AVERAGE(V203:V205)</f>
        <v>2.91</v>
      </c>
      <c r="W242" s="101">
        <f t="shared" si="365"/>
        <v>2.7233333333333332</v>
      </c>
      <c r="X242" s="101">
        <f t="shared" si="365"/>
        <v>2.5233333333333334</v>
      </c>
      <c r="Y242" s="101">
        <f t="shared" si="365"/>
        <v>1.9466666666666665</v>
      </c>
      <c r="Z242" s="101">
        <f t="shared" si="365"/>
        <v>1.7366666666666666</v>
      </c>
      <c r="AA242" s="101">
        <f t="shared" si="365"/>
        <v>1.8566666666666667</v>
      </c>
      <c r="AB242" s="101">
        <f t="shared" si="365"/>
        <v>1.89</v>
      </c>
      <c r="AC242" s="101">
        <f t="shared" si="365"/>
        <v>2.313333333333333</v>
      </c>
      <c r="AD242" s="101">
        <f t="shared" si="365"/>
        <v>2.2100000000000004</v>
      </c>
      <c r="AE242" s="101">
        <f t="shared" si="365"/>
        <v>2.0766666666666667</v>
      </c>
      <c r="AF242" s="101">
        <f t="shared" si="365"/>
        <v>1.8366666666666667</v>
      </c>
      <c r="AG242" s="101">
        <f t="shared" si="365"/>
        <v>2.813333333333333</v>
      </c>
      <c r="AH242" s="101">
        <f t="shared" si="365"/>
        <v>3.5</v>
      </c>
      <c r="AI242" s="101">
        <f t="shared" si="365"/>
        <v>4.2466666666666661</v>
      </c>
      <c r="AJ242" s="101">
        <f t="shared" si="365"/>
        <v>3.6199999999999997</v>
      </c>
      <c r="AK242" s="101">
        <f t="shared" si="365"/>
        <v>4.5633333333333335</v>
      </c>
      <c r="AL242" s="101">
        <f t="shared" si="365"/>
        <v>5.8066666666666675</v>
      </c>
      <c r="AM242" s="101">
        <f t="shared" si="365"/>
        <v>6.8866666666666667</v>
      </c>
      <c r="AN242" s="101">
        <f t="shared" si="365"/>
        <v>4.47</v>
      </c>
      <c r="AO242" s="101">
        <f t="shared" si="365"/>
        <v>3.6533333333333338</v>
      </c>
      <c r="AP242" s="101">
        <f t="shared" si="365"/>
        <v>3.6366666666666667</v>
      </c>
      <c r="AQ242" s="101">
        <f t="shared" si="365"/>
        <v>3.2833333333333332</v>
      </c>
      <c r="AR242" s="101">
        <f t="shared" si="365"/>
        <v>3.2133333333333334</v>
      </c>
      <c r="AS242" s="101">
        <f t="shared" si="365"/>
        <v>3.456666666666667</v>
      </c>
      <c r="AT242" s="101">
        <f t="shared" si="365"/>
        <v>3.7466666666666666</v>
      </c>
      <c r="AU242" s="101">
        <f t="shared" si="365"/>
        <v>3.7900000000000005</v>
      </c>
      <c r="AV242" s="101">
        <f t="shared" si="365"/>
        <v>5.253333333333333</v>
      </c>
      <c r="AW242" s="101">
        <f>AVERAGE(AW203:AW205)</f>
        <v>6.5233333333333334</v>
      </c>
      <c r="AX242" s="101">
        <f t="shared" ref="AX242:BR242" si="366">AVERAGE(AX203:AX205)</f>
        <v>4.7966666666666669</v>
      </c>
      <c r="AY242" s="211">
        <f t="shared" si="366"/>
        <v>4.2359819478957599</v>
      </c>
      <c r="AZ242" s="101">
        <f t="shared" si="366"/>
        <v>4.5200396484051497</v>
      </c>
      <c r="BA242" s="101">
        <f t="shared" si="366"/>
        <v>4.5523701928730285</v>
      </c>
      <c r="BB242" s="101">
        <f t="shared" si="366"/>
        <v>4.6907191804289061</v>
      </c>
      <c r="BC242" s="101">
        <f t="shared" si="366"/>
        <v>4.4688716152302801</v>
      </c>
      <c r="BD242" s="101">
        <f t="shared" si="366"/>
        <v>4.3921679974149086</v>
      </c>
      <c r="BE242" s="101">
        <f t="shared" si="366"/>
        <v>4.4866494760107871</v>
      </c>
      <c r="BF242" s="101">
        <f t="shared" si="366"/>
        <v>4.5181556923915815</v>
      </c>
      <c r="BG242" s="101">
        <f t="shared" si="366"/>
        <v>4.5305919067922815</v>
      </c>
      <c r="BH242" s="101">
        <f t="shared" si="366"/>
        <v>4.3254920641750756</v>
      </c>
      <c r="BI242" s="101">
        <f t="shared" si="366"/>
        <v>4.2204073880108792</v>
      </c>
      <c r="BJ242" s="101">
        <f t="shared" si="366"/>
        <v>4.2242480313249855</v>
      </c>
      <c r="BK242" s="101">
        <f t="shared" si="366"/>
        <v>4.1330946632417458</v>
      </c>
      <c r="BL242" s="101">
        <f t="shared" si="366"/>
        <v>4.0368656064972583</v>
      </c>
      <c r="BM242" s="101">
        <f t="shared" si="366"/>
        <v>3.8422216061009067</v>
      </c>
      <c r="BN242" s="101">
        <f t="shared" si="366"/>
        <v>3.8416595859485021</v>
      </c>
      <c r="BO242" s="101">
        <f t="shared" si="366"/>
        <v>3.8426965537059137</v>
      </c>
      <c r="BP242" s="101">
        <f t="shared" si="366"/>
        <v>8.6472605921682426</v>
      </c>
      <c r="BQ242" s="101">
        <f t="shared" si="366"/>
        <v>16.620840406288895</v>
      </c>
      <c r="BR242" s="101">
        <f t="shared" si="366"/>
        <v>17.292538313206901</v>
      </c>
    </row>
  </sheetData>
  <mergeCells count="1">
    <mergeCell ref="BW57:BW58"/>
  </mergeCells>
  <hyperlinks>
    <hyperlink ref="BY216" r:id="rId1" xr:uid="{B4C260D0-E56A-45BF-9F06-C5937F734766}"/>
    <hyperlink ref="BT107" r:id="rId2" xr:uid="{CE12CA35-D1D8-4D64-80AF-5344B4818539}"/>
  </hyperlinks>
  <pageMargins left="0.7" right="0.7" top="0.75" bottom="0.75" header="0.3" footer="0.3"/>
  <drawing r:id="rId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47AD65F9-2C15-4674-9484-093AA771AE0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Corn!AO235:AY235</xm:f>
              <xm:sqref>BS236</xm:sqref>
            </x14:sparkline>
          </x14:sparklines>
        </x14:sparklineGroup>
        <x14:sparklineGroup displayEmptyCellsAs="gap" xr2:uid="{46257598-6651-49DE-ADBB-564829C7C68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Corn!B235:AY235</xm:f>
              <xm:sqref>BS235</xm:sqref>
            </x14:sparkline>
            <x14:sparkline>
              <xm:f>Corn!B234:AY234</xm:f>
              <xm:sqref>BS234</xm:sqref>
            </x14:sparkline>
            <x14:sparkline>
              <xm:f>Corn!B233:AY233</xm:f>
              <xm:sqref>BS233</xm:sqref>
            </x14:sparkline>
            <x14:sparkline>
              <xm:f>Corn!B232:AY232</xm:f>
              <xm:sqref>BS232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D76F6-2AC5-44C6-AEC7-239F6F3F137F}">
  <dimension ref="A1:BR258"/>
  <sheetViews>
    <sheetView workbookViewId="0">
      <pane xSplit="1" ySplit="2" topLeftCell="AU3" activePane="bottomRight" state="frozen"/>
      <selection activeCell="I16" sqref="I16"/>
      <selection pane="topRight" activeCell="I16" sqref="I16"/>
      <selection pane="bottomLeft" activeCell="I16" sqref="I16"/>
      <selection pane="bottomRight" activeCell="I16" sqref="I16"/>
    </sheetView>
  </sheetViews>
  <sheetFormatPr defaultRowHeight="12.75"/>
  <cols>
    <col min="1" max="1" width="33.6640625" customWidth="1"/>
    <col min="52" max="70" width="0" hidden="1" customWidth="1"/>
  </cols>
  <sheetData>
    <row r="1" spans="1:70" ht="27.75" thickBot="1">
      <c r="A1" s="216" t="s">
        <v>241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6"/>
      <c r="AP1" s="126"/>
      <c r="AQ1" s="126"/>
      <c r="AR1" s="126"/>
      <c r="AS1" s="126"/>
      <c r="AT1" s="126"/>
      <c r="AU1" s="126"/>
      <c r="AV1" s="126"/>
      <c r="AW1" s="126"/>
      <c r="AX1" s="126"/>
      <c r="AY1" s="126"/>
      <c r="AZ1" s="126"/>
      <c r="BA1" s="126"/>
      <c r="BB1" s="126"/>
      <c r="BC1" s="126"/>
      <c r="BD1" s="126"/>
      <c r="BE1" s="126"/>
      <c r="BF1" s="126"/>
      <c r="BG1" s="126"/>
      <c r="BH1" s="126"/>
      <c r="BI1" s="126"/>
      <c r="BJ1" s="126"/>
      <c r="BK1" s="126"/>
      <c r="BL1" s="126"/>
      <c r="BM1" s="126"/>
      <c r="BN1" s="126"/>
      <c r="BO1" s="126"/>
      <c r="BP1" s="126"/>
      <c r="BQ1" s="126"/>
      <c r="BR1" s="126"/>
    </row>
    <row r="2" spans="1:70" ht="17.25" thickBot="1">
      <c r="A2" s="128"/>
      <c r="B2" s="129" t="str">
        <f>Corn!B2</f>
        <v xml:space="preserve">75/76 </v>
      </c>
      <c r="C2" s="129" t="str">
        <f>Corn!C2</f>
        <v xml:space="preserve">76/77 </v>
      </c>
      <c r="D2" s="129" t="str">
        <f>Corn!D2</f>
        <v xml:space="preserve">77/78 </v>
      </c>
      <c r="E2" s="129" t="str">
        <f>Corn!E2</f>
        <v xml:space="preserve">78/79 </v>
      </c>
      <c r="F2" s="129" t="str">
        <f>Corn!F2</f>
        <v xml:space="preserve">79/80 </v>
      </c>
      <c r="G2" s="129" t="str">
        <f>Corn!G2</f>
        <v xml:space="preserve">80/81 </v>
      </c>
      <c r="H2" s="129" t="str">
        <f>Corn!H2</f>
        <v xml:space="preserve">81/82 </v>
      </c>
      <c r="I2" s="129" t="str">
        <f>Corn!I2</f>
        <v xml:space="preserve">82/83 </v>
      </c>
      <c r="J2" s="129" t="str">
        <f>Corn!J2</f>
        <v xml:space="preserve">83/84 </v>
      </c>
      <c r="K2" s="129" t="str">
        <f>Corn!K2</f>
        <v xml:space="preserve">84/85 </v>
      </c>
      <c r="L2" s="129" t="str">
        <f>Corn!L2</f>
        <v xml:space="preserve">85/86 </v>
      </c>
      <c r="M2" s="129" t="str">
        <f>Corn!M2</f>
        <v xml:space="preserve">86/87 </v>
      </c>
      <c r="N2" s="129" t="str">
        <f>Corn!N2</f>
        <v xml:space="preserve">87/88 </v>
      </c>
      <c r="O2" s="129" t="str">
        <f>Corn!O2</f>
        <v xml:space="preserve">88/89 </v>
      </c>
      <c r="P2" s="129" t="str">
        <f>Corn!P2</f>
        <v xml:space="preserve">89/90 </v>
      </c>
      <c r="Q2" s="129" t="str">
        <f>Corn!Q2</f>
        <v xml:space="preserve">90/91 </v>
      </c>
      <c r="R2" s="129" t="str">
        <f>Corn!R2</f>
        <v xml:space="preserve">91/92 </v>
      </c>
      <c r="S2" s="129" t="str">
        <f>Corn!S2</f>
        <v xml:space="preserve">92/93 </v>
      </c>
      <c r="T2" s="129" t="str">
        <f>Corn!T2</f>
        <v xml:space="preserve">93/94 </v>
      </c>
      <c r="U2" s="129" t="str">
        <f>Corn!U2</f>
        <v xml:space="preserve">94/95 </v>
      </c>
      <c r="V2" s="129" t="str">
        <f>Corn!V2</f>
        <v xml:space="preserve">95/96 </v>
      </c>
      <c r="W2" s="129" t="str">
        <f>Corn!W2</f>
        <v xml:space="preserve">96/97 </v>
      </c>
      <c r="X2" s="129" t="str">
        <f>Corn!X2</f>
        <v xml:space="preserve">97/98 </v>
      </c>
      <c r="Y2" s="129" t="str">
        <f>Corn!Y2</f>
        <v xml:space="preserve">98/99 </v>
      </c>
      <c r="Z2" s="129" t="str">
        <f>Corn!Z2</f>
        <v xml:space="preserve">99/00 </v>
      </c>
      <c r="AA2" s="129" t="str">
        <f>Corn!AA2</f>
        <v xml:space="preserve">00/01 </v>
      </c>
      <c r="AB2" s="129" t="str">
        <f>Corn!AB2</f>
        <v xml:space="preserve">01/02 </v>
      </c>
      <c r="AC2" s="129" t="str">
        <f>Corn!AC2</f>
        <v xml:space="preserve">02/03 </v>
      </c>
      <c r="AD2" s="129" t="str">
        <f>Corn!AD2</f>
        <v xml:space="preserve">03/04 </v>
      </c>
      <c r="AE2" s="129" t="str">
        <f>Corn!AE2</f>
        <v xml:space="preserve">04/05 </v>
      </c>
      <c r="AF2" s="129" t="str">
        <f>Corn!AF2</f>
        <v xml:space="preserve">05/06 </v>
      </c>
      <c r="AG2" s="129" t="str">
        <f>Corn!AG2</f>
        <v xml:space="preserve">06/07 </v>
      </c>
      <c r="AH2" s="129" t="str">
        <f>Corn!AH2</f>
        <v xml:space="preserve">07/08 </v>
      </c>
      <c r="AI2" s="129" t="str">
        <f>Corn!AI2</f>
        <v xml:space="preserve">08/09 </v>
      </c>
      <c r="AJ2" s="129" t="str">
        <f>Corn!AJ2</f>
        <v xml:space="preserve">09/10 </v>
      </c>
      <c r="AK2" s="129" t="str">
        <f>Corn!AK2</f>
        <v xml:space="preserve">10/11 </v>
      </c>
      <c r="AL2" s="129" t="str">
        <f>Corn!AL2</f>
        <v xml:space="preserve">11/12 </v>
      </c>
      <c r="AM2" s="129" t="str">
        <f>Corn!AM2</f>
        <v xml:space="preserve">12/13 </v>
      </c>
      <c r="AN2" s="129" t="str">
        <f>Corn!AN2</f>
        <v xml:space="preserve">13/14 </v>
      </c>
      <c r="AO2" s="129" t="str">
        <f>Corn!AO2</f>
        <v xml:space="preserve">14/15 </v>
      </c>
      <c r="AP2" s="129" t="str">
        <f>Corn!AP2</f>
        <v xml:space="preserve">15/16 </v>
      </c>
      <c r="AQ2" s="129" t="str">
        <f>Corn!AQ2</f>
        <v xml:space="preserve">16/17 </v>
      </c>
      <c r="AR2" s="129" t="str">
        <f>Corn!AR2</f>
        <v xml:space="preserve">17/18 </v>
      </c>
      <c r="AS2" s="129" t="str">
        <f>Corn!AS2</f>
        <v xml:space="preserve">18/19 </v>
      </c>
      <c r="AT2" s="129" t="str">
        <f>Corn!AT2</f>
        <v>19/20</v>
      </c>
      <c r="AU2" s="129" t="str">
        <f>Corn!AU2</f>
        <v>20/21</v>
      </c>
      <c r="AV2" s="129" t="str">
        <f>Corn!AV2</f>
        <v>21/22</v>
      </c>
      <c r="AW2" s="129" t="str">
        <f>Corn!AW2</f>
        <v>22/23</v>
      </c>
      <c r="AX2" s="129" t="str">
        <f>Corn!AX2</f>
        <v>23/24</v>
      </c>
      <c r="AY2" s="129" t="str">
        <f>Corn!AY2</f>
        <v>24/25</v>
      </c>
      <c r="AZ2" s="129" t="str">
        <f>Corn!AZ2</f>
        <v>25/26</v>
      </c>
      <c r="BA2" s="129" t="str">
        <f>Corn!BA2</f>
        <v>26/27</v>
      </c>
      <c r="BB2" s="129" t="str">
        <f>Corn!BB2</f>
        <v>27/28</v>
      </c>
      <c r="BC2" s="129" t="str">
        <f>Corn!BC2</f>
        <v>28/29</v>
      </c>
      <c r="BD2" s="129" t="str">
        <f>Corn!BD2</f>
        <v>29/30</v>
      </c>
      <c r="BE2" s="129" t="str">
        <f>Corn!BE2</f>
        <v>30/31</v>
      </c>
      <c r="BF2" s="129" t="str">
        <f>Corn!BF2</f>
        <v>31/32</v>
      </c>
      <c r="BG2" s="129" t="str">
        <f>Corn!BG2</f>
        <v>32/33</v>
      </c>
      <c r="BH2" s="129" t="str">
        <f>Corn!BH2</f>
        <v>33/34</v>
      </c>
      <c r="BI2" s="129" t="str">
        <f>Corn!BI2</f>
        <v>34/35</v>
      </c>
      <c r="BJ2" s="129" t="str">
        <f>Corn!BJ2</f>
        <v>35/36</v>
      </c>
      <c r="BK2" s="129" t="str">
        <f>Corn!BK2</f>
        <v>36/37</v>
      </c>
      <c r="BL2" s="129" t="str">
        <f>Corn!BL2</f>
        <v>37/38</v>
      </c>
      <c r="BM2" s="129" t="str">
        <f>Corn!BM2</f>
        <v>38/39</v>
      </c>
      <c r="BN2" s="129" t="str">
        <f>Corn!BN2</f>
        <v>39/40</v>
      </c>
      <c r="BO2" s="129" t="str">
        <f>Corn!BO2</f>
        <v>40/41</v>
      </c>
      <c r="BP2" s="129" t="str">
        <f>Corn!BP2</f>
        <v>41/42</v>
      </c>
      <c r="BQ2" s="129" t="str">
        <f>Corn!BQ2</f>
        <v>42/43</v>
      </c>
      <c r="BR2" s="129" t="str">
        <f>Corn!BR2</f>
        <v>43/44</v>
      </c>
    </row>
    <row r="3" spans="1:70" ht="16.5">
      <c r="A3" s="32" t="s">
        <v>12</v>
      </c>
      <c r="B3" s="133">
        <v>18.079999999999998</v>
      </c>
      <c r="C3" s="133">
        <v>18.143000000000001</v>
      </c>
      <c r="D3" s="133">
        <v>16.635999999999999</v>
      </c>
      <c r="E3" s="133">
        <v>16.196999999999999</v>
      </c>
      <c r="F3" s="133">
        <v>15.276999999999999</v>
      </c>
      <c r="G3" s="133">
        <v>15.638999999999999</v>
      </c>
      <c r="H3" s="133">
        <v>15.93</v>
      </c>
      <c r="I3" s="133">
        <v>16.027999999999999</v>
      </c>
      <c r="J3" s="133">
        <v>11.88</v>
      </c>
      <c r="K3" s="133">
        <v>17.254000000000001</v>
      </c>
      <c r="L3" s="133">
        <v>18.285</v>
      </c>
      <c r="M3" s="133">
        <v>15.339</v>
      </c>
      <c r="N3" s="133">
        <v>11.756</v>
      </c>
      <c r="O3" s="133">
        <v>10.343</v>
      </c>
      <c r="P3" s="133">
        <v>12.641999999999999</v>
      </c>
      <c r="Q3" s="133">
        <v>10.535</v>
      </c>
      <c r="R3" s="133">
        <v>11.064</v>
      </c>
      <c r="S3" s="133">
        <v>13.177</v>
      </c>
      <c r="T3" s="133">
        <v>9.8819999999999997</v>
      </c>
      <c r="U3" s="133">
        <v>9.7870000000000008</v>
      </c>
      <c r="V3" s="133">
        <v>9.4290000000000003</v>
      </c>
      <c r="W3" s="133">
        <v>13.097</v>
      </c>
      <c r="X3" s="133">
        <v>10.052</v>
      </c>
      <c r="Y3" s="133">
        <v>9.6259999999999994</v>
      </c>
      <c r="Z3" s="133">
        <v>9.2880000000000003</v>
      </c>
      <c r="AA3" s="133">
        <v>9.1950000000000003</v>
      </c>
      <c r="AB3" s="133">
        <v>10.247999999999999</v>
      </c>
      <c r="AC3" s="133">
        <v>9.5890000000000004</v>
      </c>
      <c r="AD3" s="133">
        <v>9.42</v>
      </c>
      <c r="AE3" s="133">
        <v>7.4859999999999998</v>
      </c>
      <c r="AF3" s="133">
        <v>6.4539999999999997</v>
      </c>
      <c r="AG3" s="133">
        <v>6.5220000000000002</v>
      </c>
      <c r="AH3" s="133">
        <v>7.7119999999999997</v>
      </c>
      <c r="AI3" s="133">
        <v>8.4039999999999999</v>
      </c>
      <c r="AJ3" s="133">
        <v>6.5990000000000002</v>
      </c>
      <c r="AK3" s="133">
        <v>5.3689999999999998</v>
      </c>
      <c r="AL3" s="133">
        <v>5.4509999999999996</v>
      </c>
      <c r="AM3" s="133">
        <v>6.2590000000000003</v>
      </c>
      <c r="AN3" s="133">
        <v>8.0760000000000005</v>
      </c>
      <c r="AO3" s="133">
        <v>7.1379999999999999</v>
      </c>
      <c r="AP3" s="133">
        <v>8.4589999999999996</v>
      </c>
      <c r="AQ3" s="133">
        <v>6.69</v>
      </c>
      <c r="AR3" s="133">
        <v>5.6289999999999996</v>
      </c>
      <c r="AS3" s="133">
        <v>5.69</v>
      </c>
      <c r="AT3" s="133">
        <v>5.2649999999999997</v>
      </c>
      <c r="AU3" s="133">
        <v>5.88</v>
      </c>
      <c r="AV3" s="133">
        <v>7.3049999999999997</v>
      </c>
      <c r="AW3" s="133">
        <v>6.3250000000000002</v>
      </c>
      <c r="AX3" s="133">
        <v>7.1950000000000003</v>
      </c>
      <c r="AY3" s="134">
        <f>FORECAST(AY170,AJ3:AX3,AJ170:AX170)</f>
        <v>6.588752380952382</v>
      </c>
      <c r="AZ3" s="134">
        <f t="shared" ref="AZ3:BR3" si="0">FORECAST(AZ170,AK3:AY3,AK170:AY170)</f>
        <v>6.6333053968253921</v>
      </c>
      <c r="BA3" s="134">
        <f t="shared" si="0"/>
        <v>6.4908891489040066</v>
      </c>
      <c r="BB3" s="134">
        <f t="shared" si="0"/>
        <v>6.2876484140085722</v>
      </c>
      <c r="BC3" s="134">
        <f t="shared" si="0"/>
        <v>6.1313180788866362</v>
      </c>
      <c r="BD3" s="134">
        <f t="shared" si="0"/>
        <v>6.2266620806652355</v>
      </c>
      <c r="BE3" s="134">
        <f t="shared" si="0"/>
        <v>6.2511268235213748</v>
      </c>
      <c r="BF3" s="134">
        <f t="shared" si="0"/>
        <v>6.5220299145487246</v>
      </c>
      <c r="BG3" s="134">
        <f t="shared" si="0"/>
        <v>6.6418463967970496</v>
      </c>
      <c r="BH3" s="134">
        <f t="shared" si="0"/>
        <v>6.6266321338959102</v>
      </c>
      <c r="BI3" s="134">
        <f t="shared" si="0"/>
        <v>6.5882984562174016</v>
      </c>
      <c r="BJ3" s="134">
        <f t="shared" si="0"/>
        <v>6.4441720225704664</v>
      </c>
      <c r="BK3" s="134">
        <f t="shared" si="0"/>
        <v>6.3233747745352673</v>
      </c>
      <c r="BL3" s="134">
        <f t="shared" si="0"/>
        <v>6.384960012093444</v>
      </c>
      <c r="BM3" s="134">
        <f t="shared" si="0"/>
        <v>6.3323477480137456</v>
      </c>
      <c r="BN3" s="134">
        <f t="shared" si="0"/>
        <v>6.4048495465005955</v>
      </c>
      <c r="BO3" s="134">
        <f t="shared" si="0"/>
        <v>6.4231779886996456</v>
      </c>
      <c r="BP3" s="134">
        <f t="shared" si="0"/>
        <v>6.4588617276107909</v>
      </c>
      <c r="BQ3" s="134">
        <f t="shared" si="0"/>
        <v>6.487006901752661</v>
      </c>
      <c r="BR3" s="134">
        <f t="shared" si="0"/>
        <v>6.4906668820529063</v>
      </c>
    </row>
    <row r="4" spans="1:70" ht="16.5">
      <c r="A4" s="32" t="s">
        <v>13</v>
      </c>
      <c r="B4" s="133">
        <v>15.403</v>
      </c>
      <c r="C4" s="133">
        <v>14.465999999999999</v>
      </c>
      <c r="D4" s="133">
        <v>13.797000000000001</v>
      </c>
      <c r="E4" s="133">
        <v>13.41</v>
      </c>
      <c r="F4" s="133">
        <v>12.901</v>
      </c>
      <c r="G4" s="133">
        <v>12.513</v>
      </c>
      <c r="H4" s="133">
        <v>13.677</v>
      </c>
      <c r="I4" s="133">
        <v>14.137</v>
      </c>
      <c r="J4" s="133">
        <v>10.000999999999999</v>
      </c>
      <c r="K4" s="133">
        <v>15.355</v>
      </c>
      <c r="L4" s="133">
        <v>16.782</v>
      </c>
      <c r="M4" s="133">
        <v>13.862</v>
      </c>
      <c r="N4" s="133">
        <v>10.531000000000001</v>
      </c>
      <c r="O4" s="133">
        <v>9.0419999999999998</v>
      </c>
      <c r="P4" s="133">
        <v>11.103</v>
      </c>
      <c r="Q4" s="133">
        <v>9.0890000000000004</v>
      </c>
      <c r="R4" s="133">
        <v>9.8699999999999992</v>
      </c>
      <c r="S4" s="133">
        <v>12.05</v>
      </c>
      <c r="T4" s="133">
        <v>8.9160000000000004</v>
      </c>
      <c r="U4" s="133">
        <v>8.8819999999999997</v>
      </c>
      <c r="V4" s="133">
        <v>8.2530000000000001</v>
      </c>
      <c r="W4" s="133">
        <v>11.811</v>
      </c>
      <c r="X4" s="133">
        <v>9.1579999999999995</v>
      </c>
      <c r="Y4" s="133">
        <v>7.7229999999999999</v>
      </c>
      <c r="Z4" s="133">
        <v>8.5440000000000005</v>
      </c>
      <c r="AA4" s="133">
        <v>7.726</v>
      </c>
      <c r="AB4" s="133">
        <v>8.5790000000000006</v>
      </c>
      <c r="AC4" s="133">
        <v>7.125</v>
      </c>
      <c r="AD4" s="133">
        <v>7.798</v>
      </c>
      <c r="AE4" s="133">
        <v>6.5170000000000003</v>
      </c>
      <c r="AF4" s="133">
        <v>5.7359999999999998</v>
      </c>
      <c r="AG4" s="133">
        <v>4.9370000000000003</v>
      </c>
      <c r="AH4" s="133">
        <v>6.7919999999999998</v>
      </c>
      <c r="AI4" s="133">
        <v>7.3120000000000003</v>
      </c>
      <c r="AJ4" s="133">
        <v>5.5019999999999998</v>
      </c>
      <c r="AK4" s="133">
        <v>4.806</v>
      </c>
      <c r="AL4" s="133">
        <v>3.9449999999999998</v>
      </c>
      <c r="AM4" s="133">
        <v>4.9950000000000001</v>
      </c>
      <c r="AN4" s="133">
        <v>6.585</v>
      </c>
      <c r="AO4" s="133">
        <v>6.4009999999999998</v>
      </c>
      <c r="AP4" s="133">
        <v>7.851</v>
      </c>
      <c r="AQ4" s="133">
        <v>6.1630000000000003</v>
      </c>
      <c r="AR4" s="133">
        <v>5.0439999999999996</v>
      </c>
      <c r="AS4" s="133">
        <v>5.0609999999999999</v>
      </c>
      <c r="AT4" s="133">
        <v>4.6749999999999998</v>
      </c>
      <c r="AU4" s="133">
        <v>5.0949999999999998</v>
      </c>
      <c r="AV4" s="133">
        <v>6.49</v>
      </c>
      <c r="AW4" s="133">
        <v>4.57</v>
      </c>
      <c r="AX4" s="133">
        <v>6.1150000000000002</v>
      </c>
      <c r="AY4" s="134">
        <f>AY3*AVERAGE(AO6:AX6)</f>
        <v>5.763130502913711</v>
      </c>
      <c r="AZ4" s="134">
        <f t="shared" ref="AZ4:BR4" si="1">AZ3*AVERAGE(AP6:AY6)</f>
        <v>5.7874692255517539</v>
      </c>
      <c r="BA4" s="134">
        <f t="shared" si="1"/>
        <v>5.6270993436248409</v>
      </c>
      <c r="BB4" s="134">
        <f t="shared" si="1"/>
        <v>5.4167615264312259</v>
      </c>
      <c r="BC4" s="134">
        <f t="shared" si="1"/>
        <v>5.260881126191701</v>
      </c>
      <c r="BD4" s="134">
        <f t="shared" si="1"/>
        <v>5.3231248164852323</v>
      </c>
      <c r="BE4" s="134">
        <f t="shared" si="1"/>
        <v>5.3233814192630309</v>
      </c>
      <c r="BF4" s="134">
        <f t="shared" si="1"/>
        <v>5.5443553399801795</v>
      </c>
      <c r="BG4" s="134">
        <f t="shared" si="1"/>
        <v>5.6207487409373593</v>
      </c>
      <c r="BH4" s="134">
        <f t="shared" si="1"/>
        <v>5.6898670049418394</v>
      </c>
      <c r="BI4" s="134">
        <f t="shared" si="1"/>
        <v>5.6627108558865569</v>
      </c>
      <c r="BJ4" s="134">
        <f t="shared" si="1"/>
        <v>5.5290492417372077</v>
      </c>
      <c r="BK4" s="134">
        <f t="shared" si="1"/>
        <v>5.4162408664682973</v>
      </c>
      <c r="BL4" s="134">
        <f t="shared" si="1"/>
        <v>5.4623636845272081</v>
      </c>
      <c r="BM4" s="134">
        <f t="shared" si="1"/>
        <v>5.4135620399327351</v>
      </c>
      <c r="BN4" s="134">
        <f t="shared" si="1"/>
        <v>5.4735406378104505</v>
      </c>
      <c r="BO4" s="134">
        <f t="shared" si="1"/>
        <v>5.4890119258845642</v>
      </c>
      <c r="BP4" s="134">
        <f t="shared" si="1"/>
        <v>5.5214279454356525</v>
      </c>
      <c r="BQ4" s="134">
        <f t="shared" si="1"/>
        <v>5.5485787281799466</v>
      </c>
      <c r="BR4" s="134">
        <f t="shared" si="1"/>
        <v>5.5575990588937225</v>
      </c>
    </row>
    <row r="5" spans="1:70" ht="16.5">
      <c r="A5" s="32" t="s">
        <v>14</v>
      </c>
      <c r="B5" s="133">
        <f>B8/B4</f>
        <v>48.974485489839644</v>
      </c>
      <c r="C5" s="133">
        <f>C8/C4</f>
        <v>49.135697497580537</v>
      </c>
      <c r="D5" s="133">
        <f t="shared" ref="D5:AX5" si="2">D8/D4</f>
        <v>56.602449807929254</v>
      </c>
      <c r="E5" s="133">
        <f t="shared" si="2"/>
        <v>54.531692766592094</v>
      </c>
      <c r="F5" s="133">
        <f t="shared" si="2"/>
        <v>62.586001085187199</v>
      </c>
      <c r="G5" s="133">
        <f t="shared" si="2"/>
        <v>46.299288739710697</v>
      </c>
      <c r="H5" s="133">
        <f t="shared" si="2"/>
        <v>64.037069532792287</v>
      </c>
      <c r="I5" s="133">
        <f t="shared" si="2"/>
        <v>59.07073636556553</v>
      </c>
      <c r="J5" s="133">
        <f t="shared" si="2"/>
        <v>48.747225277472253</v>
      </c>
      <c r="K5" s="133">
        <f t="shared" si="2"/>
        <v>56.414262455226307</v>
      </c>
      <c r="L5" s="133">
        <f t="shared" si="2"/>
        <v>66.754320104874267</v>
      </c>
      <c r="M5" s="133">
        <f t="shared" si="2"/>
        <v>67.729692685038231</v>
      </c>
      <c r="N5" s="133">
        <f t="shared" si="2"/>
        <v>69.395973791662698</v>
      </c>
      <c r="O5" s="133">
        <f t="shared" si="2"/>
        <v>63.778588807785894</v>
      </c>
      <c r="P5" s="133">
        <f t="shared" si="2"/>
        <v>55.428262631721154</v>
      </c>
      <c r="Q5" s="133">
        <f t="shared" si="2"/>
        <v>63.076576080976999</v>
      </c>
      <c r="R5" s="133">
        <f t="shared" si="2"/>
        <v>59.256332320162116</v>
      </c>
      <c r="S5" s="133">
        <f t="shared" si="2"/>
        <v>72.615933609958503</v>
      </c>
      <c r="T5" s="133">
        <f t="shared" si="2"/>
        <v>59.911619560340959</v>
      </c>
      <c r="U5" s="133">
        <f t="shared" si="2"/>
        <v>72.7022067102004</v>
      </c>
      <c r="V5" s="133">
        <f t="shared" si="2"/>
        <v>55.573488428450261</v>
      </c>
      <c r="W5" s="133">
        <f t="shared" si="2"/>
        <v>67.333333333333329</v>
      </c>
      <c r="X5" s="133">
        <f t="shared" si="2"/>
        <v>69.17940598383926</v>
      </c>
      <c r="Y5" s="133">
        <f t="shared" si="2"/>
        <v>67.322672536579049</v>
      </c>
      <c r="Z5" s="133">
        <f t="shared" si="2"/>
        <v>69.658941947565552</v>
      </c>
      <c r="AA5" s="133">
        <f t="shared" si="2"/>
        <v>60.901630856847014</v>
      </c>
      <c r="AB5" s="133">
        <f t="shared" si="2"/>
        <v>59.91840540855577</v>
      </c>
      <c r="AC5" s="133">
        <f t="shared" si="2"/>
        <v>50.626385964912281</v>
      </c>
      <c r="AD5" s="133">
        <f t="shared" si="2"/>
        <v>52.733906129776862</v>
      </c>
      <c r="AE5" s="133">
        <f t="shared" si="2"/>
        <v>69.603498542274053</v>
      </c>
      <c r="AF5" s="133">
        <f t="shared" si="2"/>
        <v>68.469142259414227</v>
      </c>
      <c r="AG5" s="133">
        <f t="shared" si="2"/>
        <v>56.071298359327528</v>
      </c>
      <c r="AH5" s="133">
        <f t="shared" si="2"/>
        <v>73.239840989399298</v>
      </c>
      <c r="AI5" s="133">
        <f t="shared" si="2"/>
        <v>65.078637855579871</v>
      </c>
      <c r="AJ5" s="133">
        <f t="shared" si="2"/>
        <v>69.357506361323161</v>
      </c>
      <c r="AK5" s="133">
        <f t="shared" si="2"/>
        <v>71.881814398668325</v>
      </c>
      <c r="AL5" s="133">
        <f t="shared" si="2"/>
        <v>53.990621039290239</v>
      </c>
      <c r="AM5" s="133">
        <f t="shared" si="2"/>
        <v>49.597997997997993</v>
      </c>
      <c r="AN5" s="133">
        <f t="shared" si="2"/>
        <v>59.579498861047838</v>
      </c>
      <c r="AO5" s="133">
        <f t="shared" si="2"/>
        <v>67.57928448679894</v>
      </c>
      <c r="AP5" s="133">
        <f t="shared" si="2"/>
        <v>76.009552923194491</v>
      </c>
      <c r="AQ5" s="133">
        <f t="shared" si="2"/>
        <v>77.926496835956513</v>
      </c>
      <c r="AR5" s="133">
        <f t="shared" si="2"/>
        <v>71.742862807295793</v>
      </c>
      <c r="AS5" s="133">
        <f t="shared" si="2"/>
        <v>72.117368109069346</v>
      </c>
      <c r="AT5" s="133">
        <f t="shared" si="2"/>
        <v>73.039572192513361</v>
      </c>
      <c r="AU5" s="133">
        <f t="shared" si="2"/>
        <v>73.201177625122668</v>
      </c>
      <c r="AV5" s="133">
        <f t="shared" si="2"/>
        <v>69</v>
      </c>
      <c r="AW5" s="133">
        <f t="shared" si="2"/>
        <v>41.090809628008749</v>
      </c>
      <c r="AX5" s="133">
        <f t="shared" si="2"/>
        <v>51.961569910057236</v>
      </c>
      <c r="AY5" s="134">
        <f>FORECAST(AY170,AJ5:AX5,AJ170:AX170)+7.5</f>
        <v>70.080267735154393</v>
      </c>
      <c r="AZ5" s="134">
        <f t="shared" ref="AZ5:BR5" si="3">FORECAST(AZ170,AK5:AY5,AK170:AY170)+7.5</f>
        <v>72.052617308466637</v>
      </c>
      <c r="BA5" s="134">
        <f t="shared" si="3"/>
        <v>74.938973934789544</v>
      </c>
      <c r="BB5" s="134">
        <f t="shared" si="3"/>
        <v>75.693476177285902</v>
      </c>
      <c r="BC5" s="134">
        <f t="shared" si="3"/>
        <v>75.339468061700614</v>
      </c>
      <c r="BD5" s="134">
        <f t="shared" si="3"/>
        <v>75.76152521180677</v>
      </c>
      <c r="BE5" s="134">
        <f t="shared" si="3"/>
        <v>77.141049487996582</v>
      </c>
      <c r="BF5" s="134">
        <f t="shared" si="3"/>
        <v>80.019569202062598</v>
      </c>
      <c r="BG5" s="134">
        <f t="shared" si="3"/>
        <v>83.943728047713648</v>
      </c>
      <c r="BH5" s="134">
        <f t="shared" si="3"/>
        <v>87.853367389485356</v>
      </c>
      <c r="BI5" s="134">
        <f t="shared" si="3"/>
        <v>92.517615264385313</v>
      </c>
      <c r="BJ5" s="134">
        <f t="shared" si="3"/>
        <v>98.125371825710317</v>
      </c>
      <c r="BK5" s="134">
        <f t="shared" si="3"/>
        <v>104.69817930947011</v>
      </c>
      <c r="BL5" s="134">
        <f t="shared" si="3"/>
        <v>111.63142495814918</v>
      </c>
      <c r="BM5" s="134">
        <f t="shared" si="3"/>
        <v>114.87495731073977</v>
      </c>
      <c r="BN5" s="134">
        <f t="shared" si="3"/>
        <v>118.72801332692052</v>
      </c>
      <c r="BO5" s="134">
        <f t="shared" si="3"/>
        <v>124.74452905050839</v>
      </c>
      <c r="BP5" s="134">
        <f t="shared" si="3"/>
        <v>131.29484616677564</v>
      </c>
      <c r="BQ5" s="134">
        <f t="shared" si="3"/>
        <v>138.5537462037737</v>
      </c>
      <c r="BR5" s="134">
        <f t="shared" si="3"/>
        <v>146.26034264517875</v>
      </c>
    </row>
    <row r="6" spans="1:70" ht="16.5">
      <c r="A6" s="32" t="s">
        <v>142</v>
      </c>
      <c r="B6" s="135">
        <f>B4/B3</f>
        <v>0.85193584070796469</v>
      </c>
      <c r="C6" s="135">
        <f>C4/C3</f>
        <v>0.79733230447004344</v>
      </c>
      <c r="D6" s="135">
        <f t="shared" ref="D6:BO6" si="4">D4/D3</f>
        <v>0.82934599663380626</v>
      </c>
      <c r="E6" s="135">
        <f t="shared" si="4"/>
        <v>0.82793109835154666</v>
      </c>
      <c r="F6" s="135">
        <f t="shared" si="4"/>
        <v>0.84447208221509462</v>
      </c>
      <c r="G6" s="135">
        <f t="shared" si="4"/>
        <v>0.80011509687320159</v>
      </c>
      <c r="H6" s="135">
        <f t="shared" si="4"/>
        <v>0.85856873822975521</v>
      </c>
      <c r="I6" s="135">
        <f t="shared" si="4"/>
        <v>0.882018966808086</v>
      </c>
      <c r="J6" s="135">
        <f t="shared" si="4"/>
        <v>0.84183501683501671</v>
      </c>
      <c r="K6" s="135">
        <f t="shared" si="4"/>
        <v>0.88993856497044155</v>
      </c>
      <c r="L6" s="135">
        <f t="shared" si="4"/>
        <v>0.91780147662018052</v>
      </c>
      <c r="M6" s="135">
        <f t="shared" si="4"/>
        <v>0.90370949866353734</v>
      </c>
      <c r="N6" s="135">
        <f t="shared" si="4"/>
        <v>0.89579789043892488</v>
      </c>
      <c r="O6" s="135">
        <f t="shared" si="4"/>
        <v>0.87421444455187081</v>
      </c>
      <c r="P6" s="135">
        <f t="shared" si="4"/>
        <v>0.87826293308020886</v>
      </c>
      <c r="Q6" s="135">
        <f t="shared" si="4"/>
        <v>0.86274323682961562</v>
      </c>
      <c r="R6" s="135">
        <f t="shared" si="4"/>
        <v>0.89208242950108452</v>
      </c>
      <c r="S6" s="135">
        <f t="shared" si="4"/>
        <v>0.91447218638536854</v>
      </c>
      <c r="T6" s="135">
        <f t="shared" si="4"/>
        <v>0.9022465088038859</v>
      </c>
      <c r="U6" s="135">
        <f t="shared" si="4"/>
        <v>0.90753039746602626</v>
      </c>
      <c r="V6" s="135">
        <f t="shared" si="4"/>
        <v>0.87527839643652561</v>
      </c>
      <c r="W6" s="135">
        <f t="shared" si="4"/>
        <v>0.90180957471176604</v>
      </c>
      <c r="X6" s="135">
        <f t="shared" si="4"/>
        <v>0.91106247512932748</v>
      </c>
      <c r="Y6" s="135">
        <f t="shared" si="4"/>
        <v>0.80230625389569921</v>
      </c>
      <c r="Z6" s="135">
        <f t="shared" si="4"/>
        <v>0.91989664082687339</v>
      </c>
      <c r="AA6" s="135">
        <f t="shared" si="4"/>
        <v>0.84023926046764541</v>
      </c>
      <c r="AB6" s="135">
        <f t="shared" si="4"/>
        <v>0.8371389539422327</v>
      </c>
      <c r="AC6" s="135">
        <f t="shared" si="4"/>
        <v>0.74303889873813744</v>
      </c>
      <c r="AD6" s="135">
        <f t="shared" si="4"/>
        <v>0.82781316348195333</v>
      </c>
      <c r="AE6" s="135">
        <f t="shared" si="4"/>
        <v>0.87055837563451788</v>
      </c>
      <c r="AF6" s="135">
        <f t="shared" si="4"/>
        <v>0.88875116207003413</v>
      </c>
      <c r="AG6" s="135">
        <f t="shared" si="4"/>
        <v>0.75697638761116226</v>
      </c>
      <c r="AH6" s="135">
        <f t="shared" si="4"/>
        <v>0.88070539419087135</v>
      </c>
      <c r="AI6" s="135">
        <f t="shared" si="4"/>
        <v>0.87006187529747747</v>
      </c>
      <c r="AJ6" s="135">
        <f t="shared" si="4"/>
        <v>0.83376269131686609</v>
      </c>
      <c r="AK6" s="135">
        <f t="shared" si="4"/>
        <v>0.89513875954553923</v>
      </c>
      <c r="AL6" s="135">
        <f t="shared" si="4"/>
        <v>0.72372041827187672</v>
      </c>
      <c r="AM6" s="135">
        <f t="shared" si="4"/>
        <v>0.79805080683815299</v>
      </c>
      <c r="AN6" s="135">
        <f t="shared" si="4"/>
        <v>0.81537890044576522</v>
      </c>
      <c r="AO6" s="135">
        <f t="shared" si="4"/>
        <v>0.89674978985710285</v>
      </c>
      <c r="AP6" s="135">
        <f t="shared" si="4"/>
        <v>0.9281238917129685</v>
      </c>
      <c r="AQ6" s="135">
        <f t="shared" si="4"/>
        <v>0.92122571001494769</v>
      </c>
      <c r="AR6" s="135">
        <f t="shared" si="4"/>
        <v>0.89607390300230949</v>
      </c>
      <c r="AS6" s="135">
        <f t="shared" si="4"/>
        <v>0.88945518453427053</v>
      </c>
      <c r="AT6" s="136">
        <f t="shared" si="4"/>
        <v>0.88793922127255465</v>
      </c>
      <c r="AU6" s="136">
        <f t="shared" si="4"/>
        <v>0.86649659863945572</v>
      </c>
      <c r="AV6" s="136">
        <f t="shared" si="4"/>
        <v>0.8884325804243669</v>
      </c>
      <c r="AW6" s="136">
        <f t="shared" si="4"/>
        <v>0.72252964426877475</v>
      </c>
      <c r="AX6" s="136">
        <f t="shared" si="4"/>
        <v>0.84989576094510078</v>
      </c>
      <c r="AY6" s="137">
        <f t="shared" si="4"/>
        <v>0.87469222846718508</v>
      </c>
      <c r="AZ6" s="137">
        <f t="shared" si="4"/>
        <v>0.87248647232819343</v>
      </c>
      <c r="BA6" s="137">
        <f t="shared" si="4"/>
        <v>0.8669227303897159</v>
      </c>
      <c r="BB6" s="137">
        <f t="shared" si="4"/>
        <v>0.86149243242719276</v>
      </c>
      <c r="BC6" s="137">
        <f t="shared" si="4"/>
        <v>0.85803428536968107</v>
      </c>
      <c r="BD6" s="137">
        <f t="shared" si="4"/>
        <v>0.85489219545322226</v>
      </c>
      <c r="BE6" s="137">
        <f t="shared" si="4"/>
        <v>0.85158749287128876</v>
      </c>
      <c r="BF6" s="137">
        <f t="shared" si="4"/>
        <v>0.85009658229447227</v>
      </c>
      <c r="BG6" s="137">
        <f t="shared" si="4"/>
        <v>0.84626298248148246</v>
      </c>
      <c r="BH6" s="137">
        <f t="shared" si="4"/>
        <v>0.8586363163027535</v>
      </c>
      <c r="BI6" s="137">
        <f t="shared" si="4"/>
        <v>0.85951037183851864</v>
      </c>
      <c r="BJ6" s="137">
        <f t="shared" si="4"/>
        <v>0.85799218617565198</v>
      </c>
      <c r="BK6" s="137">
        <f t="shared" si="4"/>
        <v>0.85654275756039788</v>
      </c>
      <c r="BL6" s="137">
        <f t="shared" si="4"/>
        <v>0.85550476027746603</v>
      </c>
      <c r="BM6" s="137">
        <f t="shared" si="4"/>
        <v>0.85490599306249349</v>
      </c>
      <c r="BN6" s="137">
        <f t="shared" si="4"/>
        <v>0.85459316383177464</v>
      </c>
      <c r="BO6" s="137">
        <f t="shared" si="4"/>
        <v>0.85456326066962984</v>
      </c>
      <c r="BP6" s="137">
        <f t="shared" ref="BP6:CH6" si="5">BP4/BP3</f>
        <v>0.85486083744946395</v>
      </c>
      <c r="BQ6" s="137">
        <f t="shared" si="5"/>
        <v>0.85533726296496315</v>
      </c>
      <c r="BR6" s="137">
        <f t="shared" si="5"/>
        <v>0.85624469101331113</v>
      </c>
    </row>
    <row r="7" spans="1:70" ht="16.5">
      <c r="A7" s="139" t="s">
        <v>148</v>
      </c>
      <c r="B7" s="140">
        <v>65.3</v>
      </c>
      <c r="C7" s="140">
        <f>B17</f>
        <v>82.3</v>
      </c>
      <c r="D7" s="140">
        <f t="shared" ref="D7:AW7" si="6">C17</f>
        <v>117.3</v>
      </c>
      <c r="E7" s="140">
        <f t="shared" si="6"/>
        <v>216.4</v>
      </c>
      <c r="F7" s="140">
        <f t="shared" si="6"/>
        <v>207.9</v>
      </c>
      <c r="G7" s="140">
        <f t="shared" si="6"/>
        <v>177.9</v>
      </c>
      <c r="H7" s="140">
        <f t="shared" si="6"/>
        <v>130.30000000000001</v>
      </c>
      <c r="I7" s="140">
        <f t="shared" si="6"/>
        <v>318.60000000000002</v>
      </c>
      <c r="J7" s="140">
        <f t="shared" si="6"/>
        <v>439.1</v>
      </c>
      <c r="K7" s="140">
        <f t="shared" si="6"/>
        <v>287.39999999999998</v>
      </c>
      <c r="L7" s="140">
        <f t="shared" si="6"/>
        <v>300.2</v>
      </c>
      <c r="M7" s="140">
        <f t="shared" si="6"/>
        <v>551.00599999999986</v>
      </c>
      <c r="N7" s="140">
        <f t="shared" si="6"/>
        <v>743.33300000000008</v>
      </c>
      <c r="O7" s="140">
        <f t="shared" si="6"/>
        <v>662.65100000000018</v>
      </c>
      <c r="P7" s="140">
        <f t="shared" si="6"/>
        <v>439.51200000000017</v>
      </c>
      <c r="Q7" s="140">
        <f t="shared" si="6"/>
        <v>219.75900000000001</v>
      </c>
      <c r="R7" s="140">
        <f t="shared" si="6"/>
        <v>142.58500000000001</v>
      </c>
      <c r="S7" s="140">
        <f t="shared" si="6"/>
        <v>53.192000000000007</v>
      </c>
      <c r="T7" s="140">
        <f t="shared" si="6"/>
        <v>175.01400000000024</v>
      </c>
      <c r="U7" s="140">
        <f t="shared" si="6"/>
        <v>47.570999999999998</v>
      </c>
      <c r="V7" s="140">
        <f t="shared" si="6"/>
        <v>71.614000000000004</v>
      </c>
      <c r="W7" s="140">
        <f t="shared" si="6"/>
        <v>18.370999999999999</v>
      </c>
      <c r="X7" s="140">
        <f t="shared" si="6"/>
        <v>47.460999999999999</v>
      </c>
      <c r="Y7" s="140">
        <f t="shared" si="6"/>
        <v>48.902999999999999</v>
      </c>
      <c r="Z7" s="140">
        <f t="shared" si="6"/>
        <v>65.162999999999997</v>
      </c>
      <c r="AA7" s="140">
        <f t="shared" si="6"/>
        <v>65.375</v>
      </c>
      <c r="AB7" s="140">
        <f t="shared" si="6"/>
        <v>41.750999999999998</v>
      </c>
      <c r="AC7" s="140">
        <f t="shared" si="6"/>
        <v>60.972999999999999</v>
      </c>
      <c r="AD7" s="140">
        <f t="shared" si="6"/>
        <v>43.03</v>
      </c>
      <c r="AE7" s="140">
        <f t="shared" si="6"/>
        <v>33.548999999999999</v>
      </c>
      <c r="AF7" s="140">
        <f t="shared" si="6"/>
        <v>56.941000000000003</v>
      </c>
      <c r="AG7" s="140">
        <f t="shared" si="6"/>
        <v>65.662999999999997</v>
      </c>
      <c r="AH7" s="140">
        <f t="shared" si="6"/>
        <v>32.052999999999997</v>
      </c>
      <c r="AI7" s="140">
        <f t="shared" si="6"/>
        <v>52.75</v>
      </c>
      <c r="AJ7" s="140">
        <f t="shared" si="6"/>
        <v>54.712000000000003</v>
      </c>
      <c r="AK7" s="140">
        <f t="shared" si="6"/>
        <v>41.24</v>
      </c>
      <c r="AL7" s="140">
        <f t="shared" si="6"/>
        <v>27.45</v>
      </c>
      <c r="AM7" s="140">
        <f t="shared" si="6"/>
        <v>22.952000000000002</v>
      </c>
      <c r="AN7" s="140">
        <f t="shared" si="6"/>
        <v>15.153</v>
      </c>
      <c r="AO7" s="140">
        <f t="shared" si="6"/>
        <v>34.031999999999996</v>
      </c>
      <c r="AP7" s="140">
        <f t="shared" si="6"/>
        <v>18.408999999999999</v>
      </c>
      <c r="AQ7" s="140">
        <f t="shared" si="6"/>
        <v>36.631999999999998</v>
      </c>
      <c r="AR7" s="140">
        <f t="shared" si="6"/>
        <v>33.459000000000003</v>
      </c>
      <c r="AS7" s="140">
        <f t="shared" si="6"/>
        <v>34.853999999999999</v>
      </c>
      <c r="AT7" s="140">
        <f t="shared" si="6"/>
        <v>63.661000000000001</v>
      </c>
      <c r="AU7" s="140">
        <f t="shared" si="6"/>
        <v>30.094999999999999</v>
      </c>
      <c r="AV7" s="140">
        <f t="shared" si="6"/>
        <v>20.318000000000001</v>
      </c>
      <c r="AW7" s="140">
        <f t="shared" si="6"/>
        <v>47.277000000000001</v>
      </c>
      <c r="AX7" s="141">
        <f>AW17</f>
        <v>18.805759999999999</v>
      </c>
      <c r="AY7" s="141">
        <f>AX17</f>
        <v>26.924860800000001</v>
      </c>
      <c r="AZ7" s="141">
        <f t="shared" ref="AZ7:BR7" si="7">AY17</f>
        <v>34.46532715494623</v>
      </c>
      <c r="BA7" s="141">
        <f t="shared" si="7"/>
        <v>36.198210595852359</v>
      </c>
      <c r="BB7" s="141">
        <f t="shared" si="7"/>
        <v>36.791780930898057</v>
      </c>
      <c r="BC7" s="141">
        <f t="shared" si="7"/>
        <v>35.985223239188706</v>
      </c>
      <c r="BD7" s="141">
        <f t="shared" si="7"/>
        <v>34.907776705784954</v>
      </c>
      <c r="BE7" s="141">
        <f t="shared" si="7"/>
        <v>35.456466535642015</v>
      </c>
      <c r="BF7" s="141">
        <f t="shared" si="7"/>
        <v>36.169415683399436</v>
      </c>
      <c r="BG7" s="141">
        <f t="shared" si="7"/>
        <v>38.946907319341499</v>
      </c>
      <c r="BH7" s="141">
        <f t="shared" si="7"/>
        <v>41.502680884249287</v>
      </c>
      <c r="BI7" s="141">
        <f t="shared" si="7"/>
        <v>44.030932581337233</v>
      </c>
      <c r="BJ7" s="141">
        <f t="shared" si="7"/>
        <v>46.235314951976619</v>
      </c>
      <c r="BK7" s="141">
        <f t="shared" si="7"/>
        <v>47.982826211208149</v>
      </c>
      <c r="BL7" s="141">
        <f t="shared" si="7"/>
        <v>50.165070690558849</v>
      </c>
      <c r="BM7" s="141">
        <f t="shared" si="7"/>
        <v>53.83572099471818</v>
      </c>
      <c r="BN7" s="141">
        <f t="shared" si="7"/>
        <v>55.178274338482588</v>
      </c>
      <c r="BO7" s="141">
        <f t="shared" si="7"/>
        <v>57.604070410390626</v>
      </c>
      <c r="BP7" s="141">
        <f t="shared" si="7"/>
        <v>60.667062244598768</v>
      </c>
      <c r="BQ7" s="141">
        <f t="shared" si="7"/>
        <v>64.208967596920715</v>
      </c>
      <c r="BR7" s="141">
        <f t="shared" si="7"/>
        <v>68.079626919425806</v>
      </c>
    </row>
    <row r="8" spans="1:70" ht="16.5">
      <c r="A8" s="32" t="s">
        <v>16</v>
      </c>
      <c r="B8" s="143">
        <v>754.35400000000004</v>
      </c>
      <c r="C8" s="143">
        <v>710.79700000000003</v>
      </c>
      <c r="D8" s="143">
        <v>780.94399999999996</v>
      </c>
      <c r="E8" s="143">
        <v>731.27</v>
      </c>
      <c r="F8" s="143">
        <v>807.42200000000003</v>
      </c>
      <c r="G8" s="143">
        <v>579.34299999999996</v>
      </c>
      <c r="H8" s="143">
        <v>875.83500000000004</v>
      </c>
      <c r="I8" s="143">
        <v>835.08299999999997</v>
      </c>
      <c r="J8" s="143">
        <v>487.52100000000002</v>
      </c>
      <c r="K8" s="143">
        <v>866.24099999999999</v>
      </c>
      <c r="L8" s="143">
        <v>1120.271</v>
      </c>
      <c r="M8" s="143">
        <v>938.86900000000003</v>
      </c>
      <c r="N8" s="143">
        <v>730.80899999999997</v>
      </c>
      <c r="O8" s="143">
        <v>576.68600000000004</v>
      </c>
      <c r="P8" s="143">
        <v>615.41999999999996</v>
      </c>
      <c r="Q8" s="143">
        <v>573.303</v>
      </c>
      <c r="R8" s="143">
        <v>584.86</v>
      </c>
      <c r="S8" s="143">
        <v>875.02200000000005</v>
      </c>
      <c r="T8" s="143">
        <v>534.17200000000003</v>
      </c>
      <c r="U8" s="143">
        <v>645.74099999999999</v>
      </c>
      <c r="V8" s="143">
        <v>458.64800000000002</v>
      </c>
      <c r="W8" s="143">
        <v>795.274</v>
      </c>
      <c r="X8" s="143">
        <v>633.54499999999996</v>
      </c>
      <c r="Y8" s="143">
        <v>519.93299999999999</v>
      </c>
      <c r="Z8" s="143">
        <v>595.16600000000005</v>
      </c>
      <c r="AA8" s="143">
        <v>470.52600000000001</v>
      </c>
      <c r="AB8" s="143">
        <v>514.04</v>
      </c>
      <c r="AC8" s="143">
        <v>360.71300000000002</v>
      </c>
      <c r="AD8" s="143">
        <v>411.21899999999999</v>
      </c>
      <c r="AE8" s="143">
        <v>453.60599999999999</v>
      </c>
      <c r="AF8" s="143">
        <v>392.73899999999998</v>
      </c>
      <c r="AG8" s="143">
        <v>276.82400000000001</v>
      </c>
      <c r="AH8" s="143">
        <v>497.44499999999999</v>
      </c>
      <c r="AI8" s="143">
        <v>475.85500000000002</v>
      </c>
      <c r="AJ8" s="143">
        <v>381.60500000000002</v>
      </c>
      <c r="AK8" s="143">
        <v>345.464</v>
      </c>
      <c r="AL8" s="143">
        <v>212.99299999999999</v>
      </c>
      <c r="AM8" s="143">
        <v>247.74199999999999</v>
      </c>
      <c r="AN8" s="143">
        <v>392.33100000000002</v>
      </c>
      <c r="AO8" s="143">
        <v>432.57499999999999</v>
      </c>
      <c r="AP8" s="143">
        <v>596.75099999999998</v>
      </c>
      <c r="AQ8" s="143">
        <v>480.26100000000002</v>
      </c>
      <c r="AR8" s="143">
        <v>361.87099999999998</v>
      </c>
      <c r="AS8" s="143">
        <v>364.98599999999999</v>
      </c>
      <c r="AT8" s="143">
        <v>341.46</v>
      </c>
      <c r="AU8" s="144">
        <v>372.96</v>
      </c>
      <c r="AV8" s="144">
        <v>447.81</v>
      </c>
      <c r="AW8" s="144">
        <v>187.785</v>
      </c>
      <c r="AX8" s="144">
        <v>317.745</v>
      </c>
      <c r="AY8" s="145">
        <f t="shared" ref="AY8:BR8" si="8">AY5*AY4</f>
        <v>403.88172863682786</v>
      </c>
      <c r="AZ8" s="145">
        <f t="shared" si="8"/>
        <v>417.00230529320828</v>
      </c>
      <c r="BA8" s="145">
        <f t="shared" si="8"/>
        <v>421.68905104037333</v>
      </c>
      <c r="BB8" s="145">
        <f t="shared" si="8"/>
        <v>410.01350955896083</v>
      </c>
      <c r="BC8" s="145">
        <f t="shared" si="8"/>
        <v>396.35198558312322</v>
      </c>
      <c r="BD8" s="145">
        <f t="shared" si="8"/>
        <v>403.2880549897402</v>
      </c>
      <c r="BE8" s="145">
        <f t="shared" si="8"/>
        <v>410.65122950685094</v>
      </c>
      <c r="BF8" s="145">
        <f t="shared" si="8"/>
        <v>443.65692580836929</v>
      </c>
      <c r="BG8" s="145">
        <f t="shared" si="8"/>
        <v>471.82660373377456</v>
      </c>
      <c r="BH8" s="145">
        <f t="shared" si="8"/>
        <v>499.87397638246608</v>
      </c>
      <c r="BI8" s="145">
        <f t="shared" si="8"/>
        <v>523.90050431837051</v>
      </c>
      <c r="BJ8" s="145">
        <f t="shared" si="8"/>
        <v>542.54001268812522</v>
      </c>
      <c r="BK8" s="145">
        <f t="shared" si="8"/>
        <v>567.0705574207775</v>
      </c>
      <c r="BL8" s="145">
        <f t="shared" si="8"/>
        <v>609.77144174341834</v>
      </c>
      <c r="BM8" s="145">
        <f t="shared" si="8"/>
        <v>621.88270823631422</v>
      </c>
      <c r="BN8" s="145">
        <f t="shared" si="8"/>
        <v>649.86260579140026</v>
      </c>
      <c r="BO8" s="145">
        <f t="shared" si="8"/>
        <v>684.72420764709398</v>
      </c>
      <c r="BP8" s="145">
        <f t="shared" si="8"/>
        <v>724.93503271691009</v>
      </c>
      <c r="BQ8" s="145">
        <f t="shared" si="8"/>
        <v>768.77636889590178</v>
      </c>
      <c r="BR8" s="145">
        <f t="shared" si="8"/>
        <v>812.85634263831878</v>
      </c>
    </row>
    <row r="9" spans="1:70" ht="16.5">
      <c r="A9" s="32" t="s">
        <v>17</v>
      </c>
      <c r="B9" s="144">
        <f t="shared" ref="B9:AV9" si="9">B99</f>
        <v>1E-3</v>
      </c>
      <c r="C9" s="144">
        <f t="shared" si="9"/>
        <v>0</v>
      </c>
      <c r="D9" s="144">
        <f t="shared" si="9"/>
        <v>2.0999999999999998E-2</v>
      </c>
      <c r="E9" s="144">
        <f t="shared" si="9"/>
        <v>2E-3</v>
      </c>
      <c r="F9" s="144">
        <f t="shared" si="9"/>
        <v>2E-3</v>
      </c>
      <c r="G9" s="144">
        <f t="shared" si="9"/>
        <v>9.0000000000000011E-3</v>
      </c>
      <c r="H9" s="144">
        <f t="shared" si="9"/>
        <v>1.6E-2</v>
      </c>
      <c r="I9" s="144">
        <f t="shared" si="9"/>
        <v>5.1000000000000004E-2</v>
      </c>
      <c r="J9" s="144">
        <f t="shared" si="9"/>
        <v>0.14199999999999999</v>
      </c>
      <c r="K9" s="144">
        <f t="shared" si="9"/>
        <v>0.121</v>
      </c>
      <c r="L9" s="144">
        <f t="shared" si="9"/>
        <v>3.0000000000000001E-3</v>
      </c>
      <c r="M9" s="144">
        <f t="shared" si="9"/>
        <v>6.0000000000000001E-3</v>
      </c>
      <c r="N9" s="144">
        <f t="shared" si="9"/>
        <v>7.0000000000000001E-3</v>
      </c>
      <c r="O9" s="144">
        <f t="shared" si="9"/>
        <v>1.9E-2</v>
      </c>
      <c r="P9" s="144">
        <f t="shared" si="9"/>
        <v>0.22499999999999998</v>
      </c>
      <c r="Q9" s="144">
        <f t="shared" si="9"/>
        <v>6.8000000000000005E-2</v>
      </c>
      <c r="R9" s="144">
        <f t="shared" si="9"/>
        <v>7.2673789500000011E-3</v>
      </c>
      <c r="S9" s="144">
        <f t="shared" si="9"/>
        <v>1.2412809225E-2</v>
      </c>
      <c r="T9" s="144">
        <f t="shared" si="9"/>
        <v>7.7712925500000004E-3</v>
      </c>
      <c r="U9" s="144">
        <f t="shared" si="9"/>
        <v>7.3618627499999999E-3</v>
      </c>
      <c r="V9" s="144">
        <f t="shared" si="9"/>
        <v>1.430642205E-2</v>
      </c>
      <c r="W9" s="144">
        <f t="shared" si="9"/>
        <v>3.4211009250000007E-2</v>
      </c>
      <c r="X9" s="144">
        <f t="shared" si="9"/>
        <v>1.0664858925000001E-2</v>
      </c>
      <c r="Y9" s="144">
        <f t="shared" si="9"/>
        <v>1.3326152625000001E-2</v>
      </c>
      <c r="Z9" s="144">
        <f t="shared" si="9"/>
        <v>3.1652072999999998E-3</v>
      </c>
      <c r="AA9" s="144">
        <f t="shared" si="9"/>
        <v>1.9093601250000001E-3</v>
      </c>
      <c r="AB9" s="144">
        <f t="shared" si="9"/>
        <v>1.8109395000000001E-4</v>
      </c>
      <c r="AC9" s="144">
        <f t="shared" si="9"/>
        <v>2.2428092025000002E-2</v>
      </c>
      <c r="AD9" s="144">
        <f t="shared" si="9"/>
        <v>8.5035419999999985E-4</v>
      </c>
      <c r="AE9" s="144">
        <f t="shared" si="9"/>
        <v>2.5046080650000004E-2</v>
      </c>
      <c r="AF9" s="144">
        <f t="shared" si="9"/>
        <v>2.3109162749999999E-3</v>
      </c>
      <c r="AG9" s="144">
        <f t="shared" si="9"/>
        <v>7.5728765699999992E-2</v>
      </c>
      <c r="AH9" s="144">
        <f t="shared" si="9"/>
        <v>3.8663558325E-2</v>
      </c>
      <c r="AI9" s="144">
        <f t="shared" si="9"/>
        <v>0.13243085617500003</v>
      </c>
      <c r="AJ9" s="144">
        <f t="shared" si="9"/>
        <v>5.39345025E-3</v>
      </c>
      <c r="AK9" s="144">
        <f t="shared" si="9"/>
        <v>2.9715155100000001E-2</v>
      </c>
      <c r="AL9" s="144">
        <f t="shared" si="9"/>
        <v>0.10543545914999999</v>
      </c>
      <c r="AM9" s="144">
        <f t="shared" si="9"/>
        <v>9.5724866719999984</v>
      </c>
      <c r="AN9" s="144">
        <f t="shared" si="9"/>
        <v>8.9719672E-2</v>
      </c>
      <c r="AO9" s="144">
        <f t="shared" si="9"/>
        <v>0.37600376800000002</v>
      </c>
      <c r="AP9" s="144">
        <f t="shared" si="9"/>
        <v>4.5873955679999998</v>
      </c>
      <c r="AQ9" s="144">
        <f t="shared" si="9"/>
        <v>1.7405380160000001</v>
      </c>
      <c r="AR9" s="144">
        <f t="shared" si="9"/>
        <v>2.0175706319999995</v>
      </c>
      <c r="AS9" s="144">
        <f t="shared" si="9"/>
        <v>3.9053055999999996E-2</v>
      </c>
      <c r="AT9" s="144">
        <f t="shared" si="9"/>
        <v>4.9879256000000004E-2</v>
      </c>
      <c r="AU9" s="144">
        <f t="shared" si="9"/>
        <v>2.9368528000000005E-2</v>
      </c>
      <c r="AV9" s="144">
        <f t="shared" si="9"/>
        <v>1.2715864E-2</v>
      </c>
      <c r="AW9" s="145">
        <v>0.01</v>
      </c>
      <c r="AX9" s="145">
        <v>0.01</v>
      </c>
      <c r="AY9" s="145">
        <v>0.01</v>
      </c>
      <c r="AZ9" s="145">
        <v>1.01</v>
      </c>
      <c r="BA9" s="145">
        <v>2.0099999999999998</v>
      </c>
      <c r="BB9" s="145">
        <v>3.01</v>
      </c>
      <c r="BC9" s="145">
        <v>4.01</v>
      </c>
      <c r="BD9" s="145">
        <v>5.01</v>
      </c>
      <c r="BE9" s="145">
        <v>6.01</v>
      </c>
      <c r="BF9" s="145">
        <v>7.01</v>
      </c>
      <c r="BG9" s="145">
        <v>8.01</v>
      </c>
      <c r="BH9" s="145">
        <v>9.01</v>
      </c>
      <c r="BI9" s="145">
        <v>10.01</v>
      </c>
      <c r="BJ9" s="145">
        <v>11.01</v>
      </c>
      <c r="BK9" s="145">
        <v>12.01</v>
      </c>
      <c r="BL9" s="145">
        <v>13.01</v>
      </c>
      <c r="BM9" s="145">
        <v>14.01</v>
      </c>
      <c r="BN9" s="145">
        <v>15.01</v>
      </c>
      <c r="BO9" s="145">
        <v>16.010000000000002</v>
      </c>
      <c r="BP9" s="145">
        <v>17.010000000000002</v>
      </c>
      <c r="BQ9" s="145">
        <v>18.010000000000002</v>
      </c>
      <c r="BR9" s="145">
        <v>19.010000000000002</v>
      </c>
    </row>
    <row r="10" spans="1:70" ht="16.5">
      <c r="A10" s="32" t="s">
        <v>18</v>
      </c>
      <c r="B10" s="144">
        <f>B9+B8+B7</f>
        <v>819.65499999999997</v>
      </c>
      <c r="C10" s="144">
        <f t="shared" ref="C10:BN10" si="10">C9+C8+C7</f>
        <v>793.09699999999998</v>
      </c>
      <c r="D10" s="144">
        <f t="shared" si="10"/>
        <v>898.26499999999987</v>
      </c>
      <c r="E10" s="144">
        <f t="shared" si="10"/>
        <v>947.67199999999991</v>
      </c>
      <c r="F10" s="144">
        <f t="shared" si="10"/>
        <v>1015.324</v>
      </c>
      <c r="G10" s="144">
        <f t="shared" si="10"/>
        <v>757.25199999999995</v>
      </c>
      <c r="H10" s="144">
        <f t="shared" si="10"/>
        <v>1006.1510000000001</v>
      </c>
      <c r="I10" s="144">
        <f t="shared" si="10"/>
        <v>1153.7339999999999</v>
      </c>
      <c r="J10" s="144">
        <f t="shared" si="10"/>
        <v>926.76300000000003</v>
      </c>
      <c r="K10" s="144">
        <f t="shared" si="10"/>
        <v>1153.7619999999999</v>
      </c>
      <c r="L10" s="144">
        <f t="shared" si="10"/>
        <v>1420.4739999999999</v>
      </c>
      <c r="M10" s="144">
        <f t="shared" si="10"/>
        <v>1489.8809999999999</v>
      </c>
      <c r="N10" s="144">
        <f t="shared" si="10"/>
        <v>1474.1489999999999</v>
      </c>
      <c r="O10" s="144">
        <f t="shared" si="10"/>
        <v>1239.3560000000002</v>
      </c>
      <c r="P10" s="144">
        <f t="shared" si="10"/>
        <v>1055.1570000000002</v>
      </c>
      <c r="Q10" s="144">
        <f t="shared" si="10"/>
        <v>793.13</v>
      </c>
      <c r="R10" s="144">
        <f t="shared" si="10"/>
        <v>727.45226737895007</v>
      </c>
      <c r="S10" s="144">
        <f t="shared" si="10"/>
        <v>928.22641280922505</v>
      </c>
      <c r="T10" s="144">
        <f t="shared" si="10"/>
        <v>709.19377129255031</v>
      </c>
      <c r="U10" s="144">
        <f t="shared" si="10"/>
        <v>693.31936186275004</v>
      </c>
      <c r="V10" s="144">
        <f t="shared" si="10"/>
        <v>530.27630642205008</v>
      </c>
      <c r="W10" s="144">
        <f t="shared" si="10"/>
        <v>813.67921100925003</v>
      </c>
      <c r="X10" s="144">
        <f t="shared" si="10"/>
        <v>681.01666485892497</v>
      </c>
      <c r="Y10" s="144">
        <f t="shared" si="10"/>
        <v>568.84932615262505</v>
      </c>
      <c r="Z10" s="144">
        <f t="shared" si="10"/>
        <v>660.33216520730002</v>
      </c>
      <c r="AA10" s="144">
        <f t="shared" si="10"/>
        <v>535.90290936012502</v>
      </c>
      <c r="AB10" s="144">
        <f t="shared" si="10"/>
        <v>555.79118109394994</v>
      </c>
      <c r="AC10" s="144">
        <f t="shared" si="10"/>
        <v>421.70842809202503</v>
      </c>
      <c r="AD10" s="144">
        <f t="shared" si="10"/>
        <v>454.24985035420002</v>
      </c>
      <c r="AE10" s="144">
        <f t="shared" si="10"/>
        <v>487.18004608064996</v>
      </c>
      <c r="AF10" s="144">
        <f t="shared" si="10"/>
        <v>449.68231091627501</v>
      </c>
      <c r="AG10" s="144">
        <f t="shared" si="10"/>
        <v>342.5627287657</v>
      </c>
      <c r="AH10" s="144">
        <f t="shared" si="10"/>
        <v>529.53666355832502</v>
      </c>
      <c r="AI10" s="144">
        <f t="shared" si="10"/>
        <v>528.73743085617502</v>
      </c>
      <c r="AJ10" s="144">
        <f t="shared" si="10"/>
        <v>436.32239345024999</v>
      </c>
      <c r="AK10" s="144">
        <f t="shared" si="10"/>
        <v>386.73371515510001</v>
      </c>
      <c r="AL10" s="144">
        <f t="shared" si="10"/>
        <v>240.54843545914997</v>
      </c>
      <c r="AM10" s="144">
        <f t="shared" si="10"/>
        <v>280.26648667199998</v>
      </c>
      <c r="AN10" s="144">
        <f t="shared" si="10"/>
        <v>407.57371967200004</v>
      </c>
      <c r="AO10" s="144">
        <f t="shared" si="10"/>
        <v>466.98300376799995</v>
      </c>
      <c r="AP10" s="144">
        <f t="shared" si="10"/>
        <v>619.747395568</v>
      </c>
      <c r="AQ10" s="144">
        <f t="shared" si="10"/>
        <v>518.63353801599999</v>
      </c>
      <c r="AR10" s="144">
        <f t="shared" si="10"/>
        <v>397.34757063199999</v>
      </c>
      <c r="AS10" s="144">
        <f t="shared" si="10"/>
        <v>399.87905305599998</v>
      </c>
      <c r="AT10" s="144">
        <f t="shared" si="10"/>
        <v>405.17087925599998</v>
      </c>
      <c r="AU10" s="144">
        <f t="shared" si="10"/>
        <v>403.08436852800003</v>
      </c>
      <c r="AV10" s="144">
        <f t="shared" si="10"/>
        <v>468.14071586399996</v>
      </c>
      <c r="AW10" s="145">
        <f t="shared" si="10"/>
        <v>235.072</v>
      </c>
      <c r="AX10" s="145">
        <f t="shared" si="10"/>
        <v>336.56076000000002</v>
      </c>
      <c r="AY10" s="145">
        <f t="shared" si="10"/>
        <v>430.81658943682783</v>
      </c>
      <c r="AZ10" s="145">
        <f t="shared" si="10"/>
        <v>452.47763244815451</v>
      </c>
      <c r="BA10" s="145">
        <f t="shared" si="10"/>
        <v>459.89726163622566</v>
      </c>
      <c r="BB10" s="145">
        <f t="shared" si="10"/>
        <v>449.81529048985885</v>
      </c>
      <c r="BC10" s="145">
        <f t="shared" si="10"/>
        <v>436.34720882231193</v>
      </c>
      <c r="BD10" s="145">
        <f t="shared" si="10"/>
        <v>443.20583169552515</v>
      </c>
      <c r="BE10" s="145">
        <f t="shared" si="10"/>
        <v>452.11769604249292</v>
      </c>
      <c r="BF10" s="145">
        <f t="shared" si="10"/>
        <v>486.83634149176874</v>
      </c>
      <c r="BG10" s="145">
        <f t="shared" si="10"/>
        <v>518.78351105311606</v>
      </c>
      <c r="BH10" s="145">
        <f t="shared" si="10"/>
        <v>550.38665726671536</v>
      </c>
      <c r="BI10" s="145">
        <f t="shared" si="10"/>
        <v>577.9414368997077</v>
      </c>
      <c r="BJ10" s="145">
        <f t="shared" si="10"/>
        <v>599.78532764010185</v>
      </c>
      <c r="BK10" s="145">
        <f t="shared" si="10"/>
        <v>627.06338363198563</v>
      </c>
      <c r="BL10" s="145">
        <f t="shared" si="10"/>
        <v>672.9465124339772</v>
      </c>
      <c r="BM10" s="145">
        <f t="shared" si="10"/>
        <v>689.72842923103235</v>
      </c>
      <c r="BN10" s="145">
        <f t="shared" si="10"/>
        <v>720.05088012988278</v>
      </c>
      <c r="BO10" s="145">
        <f t="shared" ref="BO10:CH10" si="11">BO9+BO8+BO7</f>
        <v>758.33827805748456</v>
      </c>
      <c r="BP10" s="145">
        <f t="shared" si="11"/>
        <v>802.61209496150889</v>
      </c>
      <c r="BQ10" s="145">
        <f t="shared" si="11"/>
        <v>850.9953364928225</v>
      </c>
      <c r="BR10" s="145">
        <f t="shared" si="11"/>
        <v>899.94596955774455</v>
      </c>
    </row>
    <row r="11" spans="1:70" ht="16.5">
      <c r="A11" s="139" t="s">
        <v>19</v>
      </c>
      <c r="B11" s="144">
        <f>B16-B15</f>
        <v>505.19400000000002</v>
      </c>
      <c r="C11" s="144">
        <f t="shared" ref="C11:BN11" si="12">C16-C15</f>
        <v>421.88200000000001</v>
      </c>
      <c r="D11" s="144">
        <f t="shared" si="12"/>
        <v>459.02399999999989</v>
      </c>
      <c r="E11" s="144">
        <f t="shared" si="12"/>
        <v>549.68099999999993</v>
      </c>
      <c r="F11" s="144">
        <f t="shared" si="12"/>
        <v>507.75099999999998</v>
      </c>
      <c r="G11" s="144">
        <f t="shared" si="12"/>
        <v>333.79499999999996</v>
      </c>
      <c r="H11" s="144">
        <f t="shared" si="12"/>
        <v>427.94200000000006</v>
      </c>
      <c r="I11" s="144">
        <f t="shared" si="12"/>
        <v>504.57999999999987</v>
      </c>
      <c r="J11" s="144">
        <f t="shared" si="12"/>
        <v>394.88300000000004</v>
      </c>
      <c r="K11" s="144">
        <f t="shared" si="12"/>
        <v>556.65599999999995</v>
      </c>
      <c r="L11" s="144">
        <f t="shared" si="12"/>
        <v>691.48099999999999</v>
      </c>
      <c r="M11" s="144">
        <f t="shared" si="12"/>
        <v>548.2199999999998</v>
      </c>
      <c r="N11" s="144">
        <f t="shared" si="12"/>
        <v>579.91399999999976</v>
      </c>
      <c r="O11" s="144">
        <f t="shared" si="12"/>
        <v>489.65899999999999</v>
      </c>
      <c r="P11" s="144">
        <f t="shared" si="12"/>
        <v>528.3280000000002</v>
      </c>
      <c r="Q11" s="144">
        <f t="shared" si="12"/>
        <v>417.745</v>
      </c>
      <c r="R11" s="144">
        <f t="shared" si="12"/>
        <v>381.97845473602507</v>
      </c>
      <c r="S11" s="144">
        <f t="shared" si="12"/>
        <v>477.4570253915748</v>
      </c>
      <c r="T11" s="146">
        <f t="shared" si="12"/>
        <v>460.17936105707525</v>
      </c>
      <c r="U11" s="146">
        <f t="shared" si="12"/>
        <v>399.07071159665003</v>
      </c>
      <c r="V11" s="146">
        <f t="shared" si="12"/>
        <v>313.89248879665013</v>
      </c>
      <c r="W11" s="146">
        <f t="shared" si="12"/>
        <v>561.03490363392507</v>
      </c>
      <c r="X11" s="146">
        <f t="shared" si="12"/>
        <v>419.84623380052494</v>
      </c>
      <c r="Y11" s="146">
        <f t="shared" si="12"/>
        <v>307.10409167985006</v>
      </c>
      <c r="Z11" s="146">
        <f t="shared" si="12"/>
        <v>339.69623522670003</v>
      </c>
      <c r="AA11" s="146">
        <f t="shared" si="12"/>
        <v>257.57017074590004</v>
      </c>
      <c r="AB11" s="146">
        <f t="shared" si="12"/>
        <v>252.94648949412488</v>
      </c>
      <c r="AC11" s="146">
        <f t="shared" si="12"/>
        <v>194.12691308402498</v>
      </c>
      <c r="AD11" s="146">
        <f t="shared" si="12"/>
        <v>220.09238792220003</v>
      </c>
      <c r="AE11" s="146">
        <f t="shared" si="12"/>
        <v>246.26742171264993</v>
      </c>
      <c r="AF11" s="146">
        <f t="shared" si="12"/>
        <v>189.70425633227495</v>
      </c>
      <c r="AG11" s="146">
        <f t="shared" si="12"/>
        <v>158.07750202170001</v>
      </c>
      <c r="AH11" s="146">
        <f t="shared" si="12"/>
        <v>201.943459510325</v>
      </c>
      <c r="AI11" s="146">
        <f t="shared" si="12"/>
        <v>330.59237460017505</v>
      </c>
      <c r="AJ11" s="146">
        <f t="shared" si="12"/>
        <v>231.02889057824999</v>
      </c>
      <c r="AK11" s="146">
        <f t="shared" si="12"/>
        <v>207.73002469910003</v>
      </c>
      <c r="AL11" s="146">
        <f t="shared" si="12"/>
        <v>154.18671280314999</v>
      </c>
      <c r="AM11" s="146">
        <f t="shared" si="12"/>
        <v>188.81802709599998</v>
      </c>
      <c r="AN11" s="146">
        <f t="shared" si="12"/>
        <v>162.54384520000005</v>
      </c>
      <c r="AO11" s="146">
        <f t="shared" si="12"/>
        <v>96.642311151999991</v>
      </c>
      <c r="AP11" s="146">
        <f t="shared" si="12"/>
        <v>241.27065064800007</v>
      </c>
      <c r="AQ11" s="146">
        <f t="shared" si="12"/>
        <v>247.37827542400001</v>
      </c>
      <c r="AR11" s="146">
        <f t="shared" si="12"/>
        <v>162.11930843199997</v>
      </c>
      <c r="AS11" s="146">
        <f t="shared" si="12"/>
        <v>244.58537183199996</v>
      </c>
      <c r="AT11" s="146">
        <f t="shared" si="12"/>
        <v>171.85716095199999</v>
      </c>
      <c r="AU11" s="146">
        <f t="shared" si="12"/>
        <v>103.84298622400001</v>
      </c>
      <c r="AV11" s="146">
        <f t="shared" si="12"/>
        <v>126.55531915999995</v>
      </c>
      <c r="AW11" s="147">
        <f t="shared" si="12"/>
        <v>140.26624000000001</v>
      </c>
      <c r="AX11" s="147">
        <f t="shared" si="12"/>
        <v>107.69944320000005</v>
      </c>
      <c r="AY11" s="147">
        <f t="shared" si="12"/>
        <v>137.86130861978489</v>
      </c>
      <c r="AZ11" s="147">
        <f t="shared" si="12"/>
        <v>144.79284238340949</v>
      </c>
      <c r="BA11" s="147">
        <f t="shared" si="12"/>
        <v>147.16712372359223</v>
      </c>
      <c r="BB11" s="147">
        <f t="shared" si="12"/>
        <v>143.94089295675485</v>
      </c>
      <c r="BC11" s="147">
        <f t="shared" si="12"/>
        <v>139.63110682313982</v>
      </c>
      <c r="BD11" s="147">
        <f t="shared" si="12"/>
        <v>141.82586614256809</v>
      </c>
      <c r="BE11" s="147">
        <f t="shared" si="12"/>
        <v>144.67766273359774</v>
      </c>
      <c r="BF11" s="147">
        <f t="shared" si="12"/>
        <v>155.78762927736602</v>
      </c>
      <c r="BG11" s="147">
        <f t="shared" si="12"/>
        <v>166.01072353699715</v>
      </c>
      <c r="BH11" s="147">
        <f t="shared" si="12"/>
        <v>176.1237303253489</v>
      </c>
      <c r="BI11" s="147">
        <f t="shared" si="12"/>
        <v>184.94125980790642</v>
      </c>
      <c r="BJ11" s="147">
        <f t="shared" si="12"/>
        <v>191.9313048448326</v>
      </c>
      <c r="BK11" s="147">
        <f t="shared" si="12"/>
        <v>200.6602827622354</v>
      </c>
      <c r="BL11" s="147">
        <f t="shared" si="12"/>
        <v>215.34288397887275</v>
      </c>
      <c r="BM11" s="147">
        <f t="shared" si="12"/>
        <v>220.71309735393044</v>
      </c>
      <c r="BN11" s="147">
        <f t="shared" si="12"/>
        <v>230.41628164156253</v>
      </c>
      <c r="BO11" s="147">
        <f t="shared" ref="BO11:CG11" si="13">BO16-BO15</f>
        <v>242.66824897839501</v>
      </c>
      <c r="BP11" s="147">
        <f t="shared" si="13"/>
        <v>256.83587038768286</v>
      </c>
      <c r="BQ11" s="147">
        <f t="shared" si="13"/>
        <v>272.31850767770322</v>
      </c>
      <c r="BR11" s="147">
        <f t="shared" si="13"/>
        <v>287.98271025847828</v>
      </c>
    </row>
    <row r="12" spans="1:70" ht="16.5">
      <c r="A12" s="32" t="s">
        <v>20</v>
      </c>
      <c r="B12" s="144">
        <f>B11-B13</f>
        <v>494.09399999999999</v>
      </c>
      <c r="C12" s="144">
        <f t="shared" ref="C12:BN12" si="14">C11-C13</f>
        <v>411.08199999999999</v>
      </c>
      <c r="D12" s="144">
        <f t="shared" si="14"/>
        <v>447.62399999999991</v>
      </c>
      <c r="E12" s="144">
        <f t="shared" si="14"/>
        <v>537.98099999999988</v>
      </c>
      <c r="F12" s="144">
        <f t="shared" si="14"/>
        <v>495.351</v>
      </c>
      <c r="G12" s="144">
        <f t="shared" si="14"/>
        <v>322.69499999999994</v>
      </c>
      <c r="H12" s="144">
        <f t="shared" si="14"/>
        <v>417.14200000000005</v>
      </c>
      <c r="I12" s="144">
        <f t="shared" si="14"/>
        <v>494.87999999999988</v>
      </c>
      <c r="J12" s="144">
        <f t="shared" si="14"/>
        <v>384.88300000000004</v>
      </c>
      <c r="K12" s="144">
        <f t="shared" si="14"/>
        <v>539.35599999999999</v>
      </c>
      <c r="L12" s="144">
        <f t="shared" si="14"/>
        <v>663.78099999999995</v>
      </c>
      <c r="M12" s="144">
        <f t="shared" si="14"/>
        <v>541.28399999999976</v>
      </c>
      <c r="N12" s="144">
        <f t="shared" si="14"/>
        <v>561.07199999999978</v>
      </c>
      <c r="O12" s="144">
        <f t="shared" si="14"/>
        <v>471.92099999999999</v>
      </c>
      <c r="P12" s="144">
        <f t="shared" si="14"/>
        <v>508.3280000000002</v>
      </c>
      <c r="Q12" s="144">
        <f t="shared" si="14"/>
        <v>400.74599999999998</v>
      </c>
      <c r="R12" s="144">
        <f t="shared" si="14"/>
        <v>364.98845473602506</v>
      </c>
      <c r="S12" s="144">
        <f t="shared" si="14"/>
        <v>458.55702539157483</v>
      </c>
      <c r="T12" s="144">
        <f t="shared" si="14"/>
        <v>440.17936105707525</v>
      </c>
      <c r="U12" s="144">
        <f t="shared" si="14"/>
        <v>377.07071159665003</v>
      </c>
      <c r="V12" s="144">
        <f t="shared" si="14"/>
        <v>294.89248879665013</v>
      </c>
      <c r="W12" s="144">
        <f t="shared" si="14"/>
        <v>516.13490363392509</v>
      </c>
      <c r="X12" s="144">
        <f t="shared" si="14"/>
        <v>364.74623380052492</v>
      </c>
      <c r="Y12" s="144">
        <f t="shared" si="14"/>
        <v>262.00409167985003</v>
      </c>
      <c r="Z12" s="144">
        <f t="shared" si="14"/>
        <v>284.64723522670005</v>
      </c>
      <c r="AA12" s="144">
        <f t="shared" si="14"/>
        <v>222.49717074590006</v>
      </c>
      <c r="AB12" s="144">
        <f t="shared" si="14"/>
        <v>229.95448949412489</v>
      </c>
      <c r="AC12" s="144">
        <f t="shared" si="14"/>
        <v>170.15091308402498</v>
      </c>
      <c r="AD12" s="144">
        <f t="shared" si="14"/>
        <v>180.17738792220004</v>
      </c>
      <c r="AE12" s="144">
        <f t="shared" si="14"/>
        <v>191.36642171264992</v>
      </c>
      <c r="AF12" s="144">
        <f t="shared" si="14"/>
        <v>139.68025633227495</v>
      </c>
      <c r="AG12" s="144">
        <f t="shared" si="14"/>
        <v>113.07750202170001</v>
      </c>
      <c r="AH12" s="144">
        <f t="shared" si="14"/>
        <v>166.788459510325</v>
      </c>
      <c r="AI12" s="144">
        <f t="shared" si="14"/>
        <v>235.63537460017506</v>
      </c>
      <c r="AJ12" s="144">
        <f t="shared" si="14"/>
        <v>141.02889057824999</v>
      </c>
      <c r="AK12" s="144">
        <f t="shared" si="14"/>
        <v>122.73002469910003</v>
      </c>
      <c r="AL12" s="144">
        <f t="shared" si="14"/>
        <v>69.186712803149987</v>
      </c>
      <c r="AM12" s="144">
        <f t="shared" si="14"/>
        <v>93.482027095999982</v>
      </c>
      <c r="AN12" s="144">
        <f t="shared" si="14"/>
        <v>92.656845200000049</v>
      </c>
      <c r="AO12" s="144">
        <f t="shared" si="14"/>
        <v>81.632311151999986</v>
      </c>
      <c r="AP12" s="144">
        <f t="shared" si="14"/>
        <v>104.32265064800009</v>
      </c>
      <c r="AQ12" s="144">
        <f t="shared" si="14"/>
        <v>132.764275424</v>
      </c>
      <c r="AR12" s="144">
        <f t="shared" si="14"/>
        <v>101.71630843199998</v>
      </c>
      <c r="AS12" s="144">
        <f t="shared" si="14"/>
        <v>138.97037183199996</v>
      </c>
      <c r="AT12" s="144">
        <f t="shared" si="14"/>
        <v>96.695160951999995</v>
      </c>
      <c r="AU12" s="144">
        <f t="shared" si="14"/>
        <v>97.059986224000014</v>
      </c>
      <c r="AV12" s="144">
        <f t="shared" si="14"/>
        <v>81.316319159999949</v>
      </c>
      <c r="AW12" s="145">
        <f t="shared" si="14"/>
        <v>91.571690618511951</v>
      </c>
      <c r="AX12" s="145">
        <f t="shared" si="14"/>
        <v>79.843764976485488</v>
      </c>
      <c r="AY12" s="145">
        <f t="shared" si="14"/>
        <v>72.971081992392769</v>
      </c>
      <c r="AZ12" s="145">
        <f t="shared" si="14"/>
        <v>68.71614625249029</v>
      </c>
      <c r="BA12" s="145">
        <f t="shared" si="14"/>
        <v>72.400358148072513</v>
      </c>
      <c r="BB12" s="145">
        <f t="shared" si="14"/>
        <v>75.957446076995424</v>
      </c>
      <c r="BC12" s="145">
        <f t="shared" si="14"/>
        <v>73.941413931640113</v>
      </c>
      <c r="BD12" s="145">
        <f t="shared" si="14"/>
        <v>80.603556423061633</v>
      </c>
      <c r="BE12" s="145">
        <f t="shared" si="14"/>
        <v>84.18165364218919</v>
      </c>
      <c r="BF12" s="145">
        <f t="shared" si="14"/>
        <v>88.720092013979723</v>
      </c>
      <c r="BG12" s="145">
        <f t="shared" si="14"/>
        <v>90.08554996340915</v>
      </c>
      <c r="BH12" s="145">
        <f t="shared" si="14"/>
        <v>84.429911382291479</v>
      </c>
      <c r="BI12" s="145">
        <f t="shared" si="14"/>
        <v>94.07569488421943</v>
      </c>
      <c r="BJ12" s="145">
        <f t="shared" si="14"/>
        <v>96.633410106060779</v>
      </c>
      <c r="BK12" s="145">
        <f t="shared" si="14"/>
        <v>99.102214106290987</v>
      </c>
      <c r="BL12" s="145">
        <f t="shared" si="14"/>
        <v>103.74555369801135</v>
      </c>
      <c r="BM12" s="145">
        <f t="shared" si="14"/>
        <v>105.05609036525921</v>
      </c>
      <c r="BN12" s="145">
        <f t="shared" si="14"/>
        <v>107.13811538752378</v>
      </c>
      <c r="BO12" s="145">
        <f t="shared" ref="BO12:CH12" si="15">BO11-BO13</f>
        <v>110.37617465848064</v>
      </c>
      <c r="BP12" s="145">
        <f t="shared" si="15"/>
        <v>114.73382965430056</v>
      </c>
      <c r="BQ12" s="145">
        <f t="shared" si="15"/>
        <v>120.18992919019718</v>
      </c>
      <c r="BR12" s="145">
        <f t="shared" si="15"/>
        <v>125.84658867212647</v>
      </c>
    </row>
    <row r="13" spans="1:70" ht="16.5">
      <c r="A13" s="32" t="s">
        <v>21</v>
      </c>
      <c r="B13" s="144">
        <f>B30+B45+B60+B75</f>
        <v>11.1</v>
      </c>
      <c r="C13" s="144">
        <f t="shared" ref="C13:BN13" si="16">C30+C45+C60+C75</f>
        <v>10.8</v>
      </c>
      <c r="D13" s="144">
        <f t="shared" si="16"/>
        <v>11.4</v>
      </c>
      <c r="E13" s="144">
        <f t="shared" si="16"/>
        <v>11.7</v>
      </c>
      <c r="F13" s="144">
        <f t="shared" si="16"/>
        <v>12.400000000000002</v>
      </c>
      <c r="G13" s="144">
        <f t="shared" si="16"/>
        <v>11.100000000000001</v>
      </c>
      <c r="H13" s="144">
        <f t="shared" si="16"/>
        <v>10.799999999999999</v>
      </c>
      <c r="I13" s="144">
        <f t="shared" si="16"/>
        <v>9.6999999999999993</v>
      </c>
      <c r="J13" s="144">
        <f t="shared" si="16"/>
        <v>10</v>
      </c>
      <c r="K13" s="144">
        <f t="shared" si="16"/>
        <v>17.299999999999997</v>
      </c>
      <c r="L13" s="144">
        <f t="shared" si="16"/>
        <v>27.700000000000003</v>
      </c>
      <c r="M13" s="144">
        <f t="shared" si="16"/>
        <v>6.9359999999999999</v>
      </c>
      <c r="N13" s="144">
        <f t="shared" si="16"/>
        <v>18.841999999999999</v>
      </c>
      <c r="O13" s="144">
        <f t="shared" si="16"/>
        <v>17.738</v>
      </c>
      <c r="P13" s="144">
        <f t="shared" si="16"/>
        <v>20</v>
      </c>
      <c r="Q13" s="144">
        <f t="shared" si="16"/>
        <v>16.999000000000002</v>
      </c>
      <c r="R13" s="144">
        <f t="shared" si="16"/>
        <v>16.989999999999998</v>
      </c>
      <c r="S13" s="144">
        <f t="shared" si="16"/>
        <v>18.899999999999999</v>
      </c>
      <c r="T13" s="144">
        <f t="shared" si="16"/>
        <v>20</v>
      </c>
      <c r="U13" s="144">
        <f t="shared" si="16"/>
        <v>22</v>
      </c>
      <c r="V13" s="144">
        <f t="shared" si="16"/>
        <v>19</v>
      </c>
      <c r="W13" s="144">
        <f t="shared" si="16"/>
        <v>44.900000000000006</v>
      </c>
      <c r="X13" s="144">
        <f t="shared" si="16"/>
        <v>55.1</v>
      </c>
      <c r="Y13" s="144">
        <f t="shared" si="16"/>
        <v>45.1</v>
      </c>
      <c r="Z13" s="144">
        <f t="shared" si="16"/>
        <v>55.048999999999999</v>
      </c>
      <c r="AA13" s="144">
        <f t="shared" si="16"/>
        <v>35.072999999999993</v>
      </c>
      <c r="AB13" s="144">
        <f t="shared" si="16"/>
        <v>22.992000000000001</v>
      </c>
      <c r="AC13" s="144">
        <f t="shared" si="16"/>
        <v>23.975999999999999</v>
      </c>
      <c r="AD13" s="144">
        <f t="shared" si="16"/>
        <v>39.914999999999999</v>
      </c>
      <c r="AE13" s="144">
        <f t="shared" si="16"/>
        <v>54.901000000000003</v>
      </c>
      <c r="AF13" s="144">
        <f t="shared" si="16"/>
        <v>50.024000000000001</v>
      </c>
      <c r="AG13" s="144">
        <f t="shared" si="16"/>
        <v>45</v>
      </c>
      <c r="AH13" s="144">
        <f t="shared" si="16"/>
        <v>35.155000000000001</v>
      </c>
      <c r="AI13" s="144">
        <f t="shared" si="16"/>
        <v>94.956999999999994</v>
      </c>
      <c r="AJ13" s="144">
        <f t="shared" si="16"/>
        <v>90</v>
      </c>
      <c r="AK13" s="144">
        <f t="shared" si="16"/>
        <v>85</v>
      </c>
      <c r="AL13" s="144">
        <f t="shared" si="16"/>
        <v>85</v>
      </c>
      <c r="AM13" s="144">
        <f t="shared" si="16"/>
        <v>95.335999999999999</v>
      </c>
      <c r="AN13" s="144">
        <f t="shared" si="16"/>
        <v>69.887</v>
      </c>
      <c r="AO13" s="144">
        <f t="shared" si="16"/>
        <v>15.01</v>
      </c>
      <c r="AP13" s="144">
        <f t="shared" si="16"/>
        <v>136.94799999999998</v>
      </c>
      <c r="AQ13" s="144">
        <f t="shared" si="16"/>
        <v>114.614</v>
      </c>
      <c r="AR13" s="144">
        <f t="shared" si="16"/>
        <v>60.402999999999999</v>
      </c>
      <c r="AS13" s="144">
        <f t="shared" si="16"/>
        <v>105.61500000000001</v>
      </c>
      <c r="AT13" s="144">
        <f t="shared" si="16"/>
        <v>75.161999999999992</v>
      </c>
      <c r="AU13" s="144">
        <f>AU30+AU45+AU60+AU75</f>
        <v>6.7829999999999995</v>
      </c>
      <c r="AV13" s="144">
        <f t="shared" si="16"/>
        <v>45.239000000000004</v>
      </c>
      <c r="AW13" s="145">
        <f t="shared" si="16"/>
        <v>48.694549381488052</v>
      </c>
      <c r="AX13" s="145">
        <f t="shared" si="16"/>
        <v>27.855678223514552</v>
      </c>
      <c r="AY13" s="145">
        <f t="shared" si="16"/>
        <v>64.890226627392124</v>
      </c>
      <c r="AZ13" s="145">
        <f t="shared" si="16"/>
        <v>76.076696130919203</v>
      </c>
      <c r="BA13" s="145">
        <f t="shared" si="16"/>
        <v>74.766765575519713</v>
      </c>
      <c r="BB13" s="145">
        <f t="shared" si="16"/>
        <v>67.983446879759427</v>
      </c>
      <c r="BC13" s="145">
        <f t="shared" si="16"/>
        <v>65.689692891499703</v>
      </c>
      <c r="BD13" s="145">
        <f t="shared" si="16"/>
        <v>61.222309719506455</v>
      </c>
      <c r="BE13" s="145">
        <f t="shared" si="16"/>
        <v>60.49600909140856</v>
      </c>
      <c r="BF13" s="145">
        <f t="shared" si="16"/>
        <v>67.067537263386299</v>
      </c>
      <c r="BG13" s="145">
        <f t="shared" si="16"/>
        <v>75.925173573587998</v>
      </c>
      <c r="BH13" s="145">
        <f t="shared" si="16"/>
        <v>91.693818943057423</v>
      </c>
      <c r="BI13" s="145">
        <f t="shared" si="16"/>
        <v>90.865564923686989</v>
      </c>
      <c r="BJ13" s="145">
        <f t="shared" si="16"/>
        <v>95.297894738771816</v>
      </c>
      <c r="BK13" s="145">
        <f t="shared" si="16"/>
        <v>101.55806865594441</v>
      </c>
      <c r="BL13" s="145">
        <f t="shared" si="16"/>
        <v>111.5973302808614</v>
      </c>
      <c r="BM13" s="145">
        <f t="shared" si="16"/>
        <v>115.65700698867123</v>
      </c>
      <c r="BN13" s="145">
        <f t="shared" si="16"/>
        <v>123.27816625403875</v>
      </c>
      <c r="BO13" s="145">
        <f t="shared" ref="BO13:CG13" si="17">BO30+BO45+BO60+BO75</f>
        <v>132.29207431991438</v>
      </c>
      <c r="BP13" s="145">
        <f t="shared" si="17"/>
        <v>142.1020407333823</v>
      </c>
      <c r="BQ13" s="145">
        <f t="shared" si="17"/>
        <v>152.12857848750605</v>
      </c>
      <c r="BR13" s="145">
        <f t="shared" si="17"/>
        <v>162.13612158635181</v>
      </c>
    </row>
    <row r="14" spans="1:70" ht="16.5">
      <c r="A14" s="32" t="s">
        <v>22</v>
      </c>
      <c r="B14" s="144"/>
      <c r="C14" s="144"/>
      <c r="D14" s="144"/>
      <c r="E14" s="144"/>
      <c r="F14" s="144"/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4"/>
      <c r="AM14" s="144"/>
      <c r="AN14" s="144"/>
      <c r="AO14" s="144"/>
      <c r="AP14" s="144">
        <f>AP257</f>
        <v>131.8857142857143</v>
      </c>
      <c r="AQ14" s="144">
        <f t="shared" ref="AQ14:AY14" si="18">AQ257</f>
        <v>113.88928571428573</v>
      </c>
      <c r="AR14" s="144">
        <f t="shared" si="18"/>
        <v>61.32025131933873</v>
      </c>
      <c r="AS14" s="144">
        <f t="shared" si="18"/>
        <v>104.29642857142859</v>
      </c>
      <c r="AT14" s="144">
        <f t="shared" si="18"/>
        <v>74.741071428571431</v>
      </c>
      <c r="AU14" s="144">
        <f t="shared" si="18"/>
        <v>10.873410714285715</v>
      </c>
      <c r="AV14" s="144">
        <f t="shared" si="18"/>
        <v>43.558267857142866</v>
      </c>
      <c r="AW14" s="144">
        <f t="shared" si="18"/>
        <v>57.786660714285702</v>
      </c>
      <c r="AX14" s="145">
        <f t="shared" si="18"/>
        <v>22.736000000000001</v>
      </c>
      <c r="AY14" s="145">
        <f t="shared" si="18"/>
        <v>63.326229734838208</v>
      </c>
      <c r="AZ14" s="145"/>
      <c r="BA14" s="145"/>
      <c r="BB14" s="145"/>
      <c r="BC14" s="145"/>
      <c r="BD14" s="145"/>
      <c r="BE14" s="145"/>
      <c r="BF14" s="145"/>
      <c r="BG14" s="145"/>
      <c r="BH14" s="145"/>
      <c r="BI14" s="145"/>
      <c r="BJ14" s="145"/>
      <c r="BK14" s="145"/>
      <c r="BL14" s="145"/>
      <c r="BM14" s="145"/>
      <c r="BN14" s="145"/>
      <c r="BO14" s="145"/>
      <c r="BP14" s="145"/>
      <c r="BQ14" s="145"/>
      <c r="BR14" s="145"/>
    </row>
    <row r="15" spans="1:70" ht="16.5">
      <c r="A15" s="32" t="s">
        <v>23</v>
      </c>
      <c r="B15" s="144">
        <f>B115</f>
        <v>232.161</v>
      </c>
      <c r="C15" s="144">
        <f t="shared" ref="C15:AV15" si="19">C115</f>
        <v>253.91500000000002</v>
      </c>
      <c r="D15" s="144">
        <f t="shared" si="19"/>
        <v>222.84100000000004</v>
      </c>
      <c r="E15" s="144">
        <f t="shared" si="19"/>
        <v>190.09100000000001</v>
      </c>
      <c r="F15" s="144">
        <f t="shared" si="19"/>
        <v>329.673</v>
      </c>
      <c r="G15" s="144">
        <f t="shared" si="19"/>
        <v>293.15700000000004</v>
      </c>
      <c r="H15" s="144">
        <f t="shared" si="19"/>
        <v>259.60899999999998</v>
      </c>
      <c r="I15" s="144">
        <f t="shared" si="19"/>
        <v>210.05400000000003</v>
      </c>
      <c r="J15" s="144">
        <f t="shared" si="19"/>
        <v>244.48000000000002</v>
      </c>
      <c r="K15" s="144">
        <f t="shared" si="19"/>
        <v>296.90600000000001</v>
      </c>
      <c r="L15" s="144">
        <f t="shared" si="19"/>
        <v>177.98700000000002</v>
      </c>
      <c r="M15" s="144">
        <f t="shared" si="19"/>
        <v>198.32800000000003</v>
      </c>
      <c r="N15" s="144">
        <f t="shared" si="19"/>
        <v>231.58399999999997</v>
      </c>
      <c r="O15" s="144">
        <f t="shared" si="19"/>
        <v>310.18500000000006</v>
      </c>
      <c r="P15" s="144">
        <f t="shared" si="19"/>
        <v>307.07</v>
      </c>
      <c r="Q15" s="144">
        <f t="shared" si="19"/>
        <v>232.79999999999995</v>
      </c>
      <c r="R15" s="144">
        <f t="shared" si="19"/>
        <v>292.28181264292499</v>
      </c>
      <c r="S15" s="144">
        <f t="shared" si="19"/>
        <v>275.75538741765001</v>
      </c>
      <c r="T15" s="144">
        <f t="shared" si="19"/>
        <v>201.44341023547503</v>
      </c>
      <c r="U15" s="144">
        <f t="shared" si="19"/>
        <v>222.63465026609998</v>
      </c>
      <c r="V15" s="144">
        <f t="shared" si="19"/>
        <v>198.0128176254</v>
      </c>
      <c r="W15" s="144">
        <f t="shared" si="19"/>
        <v>205.183307375325</v>
      </c>
      <c r="X15" s="144">
        <f t="shared" si="19"/>
        <v>212.26743105839998</v>
      </c>
      <c r="Y15" s="144">
        <f t="shared" si="19"/>
        <v>196.58223447277501</v>
      </c>
      <c r="Z15" s="144">
        <f t="shared" si="19"/>
        <v>255.2609299806</v>
      </c>
      <c r="AA15" s="144">
        <f t="shared" si="19"/>
        <v>236.581738614225</v>
      </c>
      <c r="AB15" s="144">
        <f t="shared" si="19"/>
        <v>241.87169159982506</v>
      </c>
      <c r="AC15" s="144">
        <f t="shared" si="19"/>
        <v>184.55151500800002</v>
      </c>
      <c r="AD15" s="144">
        <f t="shared" si="19"/>
        <v>200.60846243200001</v>
      </c>
      <c r="AE15" s="144">
        <f t="shared" si="19"/>
        <v>183.97162436799999</v>
      </c>
      <c r="AF15" s="144">
        <f t="shared" si="19"/>
        <v>194.31505458400005</v>
      </c>
      <c r="AG15" s="144">
        <f t="shared" si="19"/>
        <v>152.43222674399999</v>
      </c>
      <c r="AH15" s="144">
        <f t="shared" si="19"/>
        <v>274.84320404800002</v>
      </c>
      <c r="AI15" s="144">
        <f t="shared" si="19"/>
        <v>143.43305625600001</v>
      </c>
      <c r="AJ15" s="144">
        <f t="shared" si="19"/>
        <v>164.053502872</v>
      </c>
      <c r="AK15" s="144">
        <f t="shared" si="19"/>
        <v>151.553690456</v>
      </c>
      <c r="AL15" s="144">
        <f t="shared" si="19"/>
        <v>63.409722656</v>
      </c>
      <c r="AM15" s="144">
        <f t="shared" si="19"/>
        <v>76.295459575999999</v>
      </c>
      <c r="AN15" s="144">
        <f t="shared" si="19"/>
        <v>210.99787447200001</v>
      </c>
      <c r="AO15" s="144">
        <f t="shared" si="19"/>
        <v>351.93169261599996</v>
      </c>
      <c r="AP15" s="144">
        <f t="shared" si="19"/>
        <v>341.84474491999998</v>
      </c>
      <c r="AQ15" s="144">
        <f t="shared" si="19"/>
        <v>237.79626259199998</v>
      </c>
      <c r="AR15" s="144">
        <f t="shared" si="19"/>
        <v>200.37426220000003</v>
      </c>
      <c r="AS15" s="144">
        <f t="shared" si="19"/>
        <v>91.632681223999995</v>
      </c>
      <c r="AT15" s="144">
        <f t="shared" si="19"/>
        <v>203.21871830400002</v>
      </c>
      <c r="AU15" s="144">
        <f t="shared" si="19"/>
        <v>278.92338230400003</v>
      </c>
      <c r="AV15" s="144">
        <f t="shared" si="19"/>
        <v>294.30839670400002</v>
      </c>
      <c r="AW15" s="145">
        <v>76</v>
      </c>
      <c r="AX15" s="145">
        <f>AX10*0.6</f>
        <v>201.93645599999999</v>
      </c>
      <c r="AY15" s="145">
        <f t="shared" ref="AY15:BR15" si="20">AY10*0.6</f>
        <v>258.4899536620967</v>
      </c>
      <c r="AZ15" s="145">
        <f t="shared" si="20"/>
        <v>271.48657946889267</v>
      </c>
      <c r="BA15" s="145">
        <f t="shared" si="20"/>
        <v>275.93835698173541</v>
      </c>
      <c r="BB15" s="145">
        <f t="shared" si="20"/>
        <v>269.88917429391529</v>
      </c>
      <c r="BC15" s="145">
        <f t="shared" si="20"/>
        <v>261.80832529338716</v>
      </c>
      <c r="BD15" s="145">
        <f t="shared" si="20"/>
        <v>265.92349901731507</v>
      </c>
      <c r="BE15" s="145">
        <f t="shared" si="20"/>
        <v>271.27061762549573</v>
      </c>
      <c r="BF15" s="145">
        <f t="shared" si="20"/>
        <v>292.10180489506121</v>
      </c>
      <c r="BG15" s="145">
        <f t="shared" si="20"/>
        <v>311.27010663186962</v>
      </c>
      <c r="BH15" s="145">
        <f t="shared" si="20"/>
        <v>330.2319943600292</v>
      </c>
      <c r="BI15" s="145">
        <f t="shared" si="20"/>
        <v>346.76486213982463</v>
      </c>
      <c r="BJ15" s="145">
        <f t="shared" si="20"/>
        <v>359.87119658406112</v>
      </c>
      <c r="BK15" s="145">
        <f t="shared" si="20"/>
        <v>376.23803017919136</v>
      </c>
      <c r="BL15" s="145">
        <f t="shared" si="20"/>
        <v>403.76790746038631</v>
      </c>
      <c r="BM15" s="145">
        <f t="shared" si="20"/>
        <v>413.83705753861938</v>
      </c>
      <c r="BN15" s="145">
        <f t="shared" si="20"/>
        <v>432.03052807792966</v>
      </c>
      <c r="BO15" s="145">
        <f t="shared" si="20"/>
        <v>455.00296683449073</v>
      </c>
      <c r="BP15" s="145">
        <f t="shared" si="20"/>
        <v>481.5672569769053</v>
      </c>
      <c r="BQ15" s="145">
        <f t="shared" si="20"/>
        <v>510.5972018956935</v>
      </c>
      <c r="BR15" s="145">
        <f t="shared" si="20"/>
        <v>539.96758173464673</v>
      </c>
    </row>
    <row r="16" spans="1:70" ht="16.5">
      <c r="A16" s="32" t="s">
        <v>24</v>
      </c>
      <c r="B16" s="144">
        <f>B10-B17</f>
        <v>737.35500000000002</v>
      </c>
      <c r="C16" s="144">
        <f t="shared" ref="C16:AV16" si="21">C10-C17</f>
        <v>675.79700000000003</v>
      </c>
      <c r="D16" s="144">
        <f t="shared" si="21"/>
        <v>681.8649999999999</v>
      </c>
      <c r="E16" s="144">
        <f t="shared" si="21"/>
        <v>739.77199999999993</v>
      </c>
      <c r="F16" s="144">
        <f t="shared" si="21"/>
        <v>837.42399999999998</v>
      </c>
      <c r="G16" s="144">
        <f t="shared" si="21"/>
        <v>626.952</v>
      </c>
      <c r="H16" s="144">
        <f t="shared" si="21"/>
        <v>687.55100000000004</v>
      </c>
      <c r="I16" s="144">
        <f t="shared" si="21"/>
        <v>714.6339999999999</v>
      </c>
      <c r="J16" s="144">
        <f t="shared" si="21"/>
        <v>639.36300000000006</v>
      </c>
      <c r="K16" s="144">
        <f t="shared" si="21"/>
        <v>853.5619999999999</v>
      </c>
      <c r="L16" s="144">
        <f t="shared" si="21"/>
        <v>869.46800000000007</v>
      </c>
      <c r="M16" s="144">
        <f t="shared" si="21"/>
        <v>746.54799999999977</v>
      </c>
      <c r="N16" s="144">
        <f t="shared" si="21"/>
        <v>811.49799999999971</v>
      </c>
      <c r="O16" s="144">
        <f t="shared" si="21"/>
        <v>799.84400000000005</v>
      </c>
      <c r="P16" s="144">
        <f t="shared" si="21"/>
        <v>835.39800000000014</v>
      </c>
      <c r="Q16" s="144">
        <f t="shared" si="21"/>
        <v>650.54499999999996</v>
      </c>
      <c r="R16" s="144">
        <f t="shared" si="21"/>
        <v>674.26026737895006</v>
      </c>
      <c r="S16" s="144">
        <f t="shared" si="21"/>
        <v>753.21241280922482</v>
      </c>
      <c r="T16" s="144">
        <f t="shared" si="21"/>
        <v>661.62277129255028</v>
      </c>
      <c r="U16" s="144">
        <f t="shared" si="21"/>
        <v>621.70536186275001</v>
      </c>
      <c r="V16" s="144">
        <f t="shared" si="21"/>
        <v>511.9053064220501</v>
      </c>
      <c r="W16" s="144">
        <f t="shared" si="21"/>
        <v>766.21821100925001</v>
      </c>
      <c r="X16" s="144">
        <f t="shared" si="21"/>
        <v>632.11366485892495</v>
      </c>
      <c r="Y16" s="144">
        <f t="shared" si="21"/>
        <v>503.68632615262504</v>
      </c>
      <c r="Z16" s="144">
        <f t="shared" si="21"/>
        <v>594.95716520730002</v>
      </c>
      <c r="AA16" s="144">
        <f t="shared" si="21"/>
        <v>494.15190936012505</v>
      </c>
      <c r="AB16" s="144">
        <f t="shared" si="21"/>
        <v>494.81818109394993</v>
      </c>
      <c r="AC16" s="144">
        <f t="shared" si="21"/>
        <v>378.678428092025</v>
      </c>
      <c r="AD16" s="144">
        <f t="shared" si="21"/>
        <v>420.70085035420004</v>
      </c>
      <c r="AE16" s="144">
        <f t="shared" si="21"/>
        <v>430.23904608064993</v>
      </c>
      <c r="AF16" s="144">
        <f t="shared" si="21"/>
        <v>384.019310916275</v>
      </c>
      <c r="AG16" s="144">
        <f t="shared" si="21"/>
        <v>310.5097287657</v>
      </c>
      <c r="AH16" s="144">
        <f t="shared" si="21"/>
        <v>476.78666355832502</v>
      </c>
      <c r="AI16" s="144">
        <f t="shared" si="21"/>
        <v>474.02543085617503</v>
      </c>
      <c r="AJ16" s="144">
        <f t="shared" si="21"/>
        <v>395.08239345024998</v>
      </c>
      <c r="AK16" s="144">
        <f t="shared" si="21"/>
        <v>359.28371515510003</v>
      </c>
      <c r="AL16" s="144">
        <f t="shared" si="21"/>
        <v>217.59643545914997</v>
      </c>
      <c r="AM16" s="144">
        <f t="shared" si="21"/>
        <v>265.11348667199996</v>
      </c>
      <c r="AN16" s="144">
        <f t="shared" si="21"/>
        <v>373.54171967200006</v>
      </c>
      <c r="AO16" s="144">
        <f t="shared" si="21"/>
        <v>448.57400376799995</v>
      </c>
      <c r="AP16" s="144">
        <f t="shared" si="21"/>
        <v>583.11539556800005</v>
      </c>
      <c r="AQ16" s="144">
        <f t="shared" si="21"/>
        <v>485.17453801599999</v>
      </c>
      <c r="AR16" s="144">
        <f t="shared" si="21"/>
        <v>362.493570632</v>
      </c>
      <c r="AS16" s="144">
        <f t="shared" si="21"/>
        <v>336.21805305599997</v>
      </c>
      <c r="AT16" s="144">
        <f t="shared" si="21"/>
        <v>375.07587925600001</v>
      </c>
      <c r="AU16" s="144">
        <f t="shared" si="21"/>
        <v>382.76636852800004</v>
      </c>
      <c r="AV16" s="144">
        <f t="shared" si="21"/>
        <v>420.86371586399997</v>
      </c>
      <c r="AW16" s="145">
        <f>AW10-AW17</f>
        <v>216.26624000000001</v>
      </c>
      <c r="AX16" s="145">
        <f t="shared" ref="AX16:BR16" si="22">AX10-AX17</f>
        <v>309.63589920000004</v>
      </c>
      <c r="AY16" s="145">
        <f t="shared" si="22"/>
        <v>396.35126228188159</v>
      </c>
      <c r="AZ16" s="145">
        <f t="shared" si="22"/>
        <v>416.27942185230216</v>
      </c>
      <c r="BA16" s="145">
        <f t="shared" si="22"/>
        <v>423.10548070532764</v>
      </c>
      <c r="BB16" s="145">
        <f t="shared" si="22"/>
        <v>413.83006725067014</v>
      </c>
      <c r="BC16" s="145">
        <f t="shared" si="22"/>
        <v>401.43943211652697</v>
      </c>
      <c r="BD16" s="145">
        <f t="shared" si="22"/>
        <v>407.74936515988315</v>
      </c>
      <c r="BE16" s="145">
        <f t="shared" si="22"/>
        <v>415.94828035909347</v>
      </c>
      <c r="BF16" s="145">
        <f t="shared" si="22"/>
        <v>447.88943417242723</v>
      </c>
      <c r="BG16" s="145">
        <f t="shared" si="22"/>
        <v>477.28083016886677</v>
      </c>
      <c r="BH16" s="145">
        <f t="shared" si="22"/>
        <v>506.35572468537811</v>
      </c>
      <c r="BI16" s="145">
        <f t="shared" si="22"/>
        <v>531.70612194773105</v>
      </c>
      <c r="BJ16" s="145">
        <f t="shared" si="22"/>
        <v>551.80250142889372</v>
      </c>
      <c r="BK16" s="145">
        <f t="shared" si="22"/>
        <v>576.89831294142675</v>
      </c>
      <c r="BL16" s="145">
        <f t="shared" si="22"/>
        <v>619.11079143925906</v>
      </c>
      <c r="BM16" s="145">
        <f t="shared" si="22"/>
        <v>634.55015489254981</v>
      </c>
      <c r="BN16" s="145">
        <f t="shared" si="22"/>
        <v>662.44680971949219</v>
      </c>
      <c r="BO16" s="145">
        <f t="shared" si="22"/>
        <v>697.67121581288575</v>
      </c>
      <c r="BP16" s="145">
        <f t="shared" si="22"/>
        <v>738.40312736458816</v>
      </c>
      <c r="BQ16" s="145">
        <f t="shared" si="22"/>
        <v>782.91570957339673</v>
      </c>
      <c r="BR16" s="145">
        <f t="shared" si="22"/>
        <v>827.95029199312501</v>
      </c>
    </row>
    <row r="17" spans="1:70" ht="16.5">
      <c r="A17" s="139" t="s">
        <v>242</v>
      </c>
      <c r="B17" s="146">
        <f>B78</f>
        <v>82.3</v>
      </c>
      <c r="C17" s="146">
        <f t="shared" ref="C17:AV17" si="23">C78</f>
        <v>117.3</v>
      </c>
      <c r="D17" s="146">
        <f t="shared" si="23"/>
        <v>216.4</v>
      </c>
      <c r="E17" s="146">
        <f t="shared" si="23"/>
        <v>207.9</v>
      </c>
      <c r="F17" s="146">
        <f t="shared" si="23"/>
        <v>177.9</v>
      </c>
      <c r="G17" s="146">
        <f t="shared" si="23"/>
        <v>130.30000000000001</v>
      </c>
      <c r="H17" s="146">
        <f t="shared" si="23"/>
        <v>318.60000000000002</v>
      </c>
      <c r="I17" s="146">
        <f t="shared" si="23"/>
        <v>439.1</v>
      </c>
      <c r="J17" s="146">
        <f t="shared" si="23"/>
        <v>287.39999999999998</v>
      </c>
      <c r="K17" s="146">
        <f t="shared" si="23"/>
        <v>300.2</v>
      </c>
      <c r="L17" s="146">
        <f t="shared" si="23"/>
        <v>551.00599999999986</v>
      </c>
      <c r="M17" s="146">
        <f t="shared" si="23"/>
        <v>743.33300000000008</v>
      </c>
      <c r="N17" s="146">
        <f t="shared" si="23"/>
        <v>662.65100000000018</v>
      </c>
      <c r="O17" s="146">
        <f t="shared" si="23"/>
        <v>439.51200000000017</v>
      </c>
      <c r="P17" s="146">
        <f t="shared" si="23"/>
        <v>219.75900000000001</v>
      </c>
      <c r="Q17" s="146">
        <f t="shared" si="23"/>
        <v>142.58500000000001</v>
      </c>
      <c r="R17" s="146">
        <f t="shared" si="23"/>
        <v>53.192000000000007</v>
      </c>
      <c r="S17" s="146">
        <f t="shared" si="23"/>
        <v>175.01400000000024</v>
      </c>
      <c r="T17" s="146">
        <f t="shared" si="23"/>
        <v>47.570999999999998</v>
      </c>
      <c r="U17" s="146">
        <f t="shared" si="23"/>
        <v>71.614000000000004</v>
      </c>
      <c r="V17" s="146">
        <f t="shared" si="23"/>
        <v>18.370999999999999</v>
      </c>
      <c r="W17" s="146">
        <f t="shared" si="23"/>
        <v>47.460999999999999</v>
      </c>
      <c r="X17" s="146">
        <f t="shared" si="23"/>
        <v>48.902999999999999</v>
      </c>
      <c r="Y17" s="146">
        <f t="shared" si="23"/>
        <v>65.162999999999997</v>
      </c>
      <c r="Z17" s="146">
        <f t="shared" si="23"/>
        <v>65.375</v>
      </c>
      <c r="AA17" s="146">
        <f t="shared" si="23"/>
        <v>41.750999999999998</v>
      </c>
      <c r="AB17" s="146">
        <f t="shared" si="23"/>
        <v>60.972999999999999</v>
      </c>
      <c r="AC17" s="146">
        <f t="shared" si="23"/>
        <v>43.03</v>
      </c>
      <c r="AD17" s="146">
        <f t="shared" si="23"/>
        <v>33.548999999999999</v>
      </c>
      <c r="AE17" s="146">
        <f t="shared" si="23"/>
        <v>56.941000000000003</v>
      </c>
      <c r="AF17" s="146">
        <f t="shared" si="23"/>
        <v>65.662999999999997</v>
      </c>
      <c r="AG17" s="146">
        <f t="shared" si="23"/>
        <v>32.052999999999997</v>
      </c>
      <c r="AH17" s="146">
        <f t="shared" si="23"/>
        <v>52.75</v>
      </c>
      <c r="AI17" s="146">
        <f t="shared" si="23"/>
        <v>54.712000000000003</v>
      </c>
      <c r="AJ17" s="146">
        <f t="shared" si="23"/>
        <v>41.24</v>
      </c>
      <c r="AK17" s="146">
        <f t="shared" si="23"/>
        <v>27.45</v>
      </c>
      <c r="AL17" s="146">
        <f t="shared" si="23"/>
        <v>22.952000000000002</v>
      </c>
      <c r="AM17" s="146">
        <f t="shared" si="23"/>
        <v>15.153</v>
      </c>
      <c r="AN17" s="146">
        <f t="shared" si="23"/>
        <v>34.031999999999996</v>
      </c>
      <c r="AO17" s="146">
        <f t="shared" si="23"/>
        <v>18.408999999999999</v>
      </c>
      <c r="AP17" s="146">
        <f t="shared" si="23"/>
        <v>36.631999999999998</v>
      </c>
      <c r="AQ17" s="146">
        <f t="shared" si="23"/>
        <v>33.459000000000003</v>
      </c>
      <c r="AR17" s="146">
        <f t="shared" si="23"/>
        <v>34.853999999999999</v>
      </c>
      <c r="AS17" s="146">
        <f t="shared" si="23"/>
        <v>63.661000000000001</v>
      </c>
      <c r="AT17" s="146">
        <f t="shared" si="23"/>
        <v>30.094999999999999</v>
      </c>
      <c r="AU17" s="146">
        <f t="shared" si="23"/>
        <v>20.318000000000001</v>
      </c>
      <c r="AV17" s="146">
        <f t="shared" si="23"/>
        <v>47.277000000000001</v>
      </c>
      <c r="AW17" s="147">
        <f>AW10*0.08</f>
        <v>18.805759999999999</v>
      </c>
      <c r="AX17" s="147">
        <f t="shared" ref="AX17:BR17" si="24">AX10*0.08</f>
        <v>26.924860800000001</v>
      </c>
      <c r="AY17" s="147">
        <f t="shared" si="24"/>
        <v>34.46532715494623</v>
      </c>
      <c r="AZ17" s="147">
        <f t="shared" si="24"/>
        <v>36.198210595852359</v>
      </c>
      <c r="BA17" s="147">
        <f t="shared" si="24"/>
        <v>36.791780930898057</v>
      </c>
      <c r="BB17" s="147">
        <f t="shared" si="24"/>
        <v>35.985223239188706</v>
      </c>
      <c r="BC17" s="147">
        <f t="shared" si="24"/>
        <v>34.907776705784954</v>
      </c>
      <c r="BD17" s="147">
        <f t="shared" si="24"/>
        <v>35.456466535642015</v>
      </c>
      <c r="BE17" s="147">
        <f t="shared" si="24"/>
        <v>36.169415683399436</v>
      </c>
      <c r="BF17" s="147">
        <f t="shared" si="24"/>
        <v>38.946907319341499</v>
      </c>
      <c r="BG17" s="147">
        <f t="shared" si="24"/>
        <v>41.502680884249287</v>
      </c>
      <c r="BH17" s="147">
        <f t="shared" si="24"/>
        <v>44.030932581337233</v>
      </c>
      <c r="BI17" s="147">
        <f t="shared" si="24"/>
        <v>46.235314951976619</v>
      </c>
      <c r="BJ17" s="147">
        <f t="shared" si="24"/>
        <v>47.982826211208149</v>
      </c>
      <c r="BK17" s="147">
        <f t="shared" si="24"/>
        <v>50.165070690558849</v>
      </c>
      <c r="BL17" s="147">
        <f t="shared" si="24"/>
        <v>53.83572099471818</v>
      </c>
      <c r="BM17" s="147">
        <f t="shared" si="24"/>
        <v>55.178274338482588</v>
      </c>
      <c r="BN17" s="147">
        <f t="shared" si="24"/>
        <v>57.604070410390626</v>
      </c>
      <c r="BO17" s="147">
        <f t="shared" si="24"/>
        <v>60.667062244598768</v>
      </c>
      <c r="BP17" s="147">
        <f t="shared" si="24"/>
        <v>64.208967596920715</v>
      </c>
      <c r="BQ17" s="147">
        <f t="shared" si="24"/>
        <v>68.079626919425806</v>
      </c>
      <c r="BR17" s="147">
        <f t="shared" si="24"/>
        <v>71.995677564619569</v>
      </c>
    </row>
    <row r="18" spans="1:70" ht="16.5">
      <c r="A18" s="32" t="s">
        <v>26</v>
      </c>
      <c r="B18" s="152">
        <f>B17/B16</f>
        <v>0.11161516501549457</v>
      </c>
      <c r="C18" s="152">
        <f t="shared" ref="C18:BN18" si="25">C17/C16</f>
        <v>0.17357283326205947</v>
      </c>
      <c r="D18" s="152">
        <f t="shared" si="25"/>
        <v>0.31736487427863291</v>
      </c>
      <c r="E18" s="152">
        <f t="shared" si="25"/>
        <v>0.2810325343484209</v>
      </c>
      <c r="F18" s="152">
        <f t="shared" si="25"/>
        <v>0.21243718832992606</v>
      </c>
      <c r="G18" s="152">
        <f t="shared" si="25"/>
        <v>0.2078309025252332</v>
      </c>
      <c r="H18" s="152">
        <f t="shared" si="25"/>
        <v>0.46338380716485034</v>
      </c>
      <c r="I18" s="152">
        <f t="shared" si="25"/>
        <v>0.61444039886151525</v>
      </c>
      <c r="J18" s="152">
        <f t="shared" si="25"/>
        <v>0.44950990282515557</v>
      </c>
      <c r="K18" s="152">
        <f t="shared" si="25"/>
        <v>0.3517026296859514</v>
      </c>
      <c r="L18" s="152">
        <f t="shared" si="25"/>
        <v>0.63372775076253507</v>
      </c>
      <c r="M18" s="152">
        <f t="shared" si="25"/>
        <v>0.99569351200458689</v>
      </c>
      <c r="N18" s="152">
        <f t="shared" si="25"/>
        <v>0.81657749002462165</v>
      </c>
      <c r="O18" s="152">
        <f t="shared" si="25"/>
        <v>0.54949715194462934</v>
      </c>
      <c r="P18" s="152">
        <f t="shared" si="25"/>
        <v>0.26305904491033016</v>
      </c>
      <c r="Q18" s="152">
        <f t="shared" si="25"/>
        <v>0.21917776633438119</v>
      </c>
      <c r="R18" s="152">
        <f t="shared" si="25"/>
        <v>7.8889417890176311E-2</v>
      </c>
      <c r="S18" s="152">
        <f t="shared" si="25"/>
        <v>0.23235676553345402</v>
      </c>
      <c r="T18" s="152">
        <f t="shared" si="25"/>
        <v>7.1900487806767902E-2</v>
      </c>
      <c r="U18" s="152">
        <f t="shared" si="25"/>
        <v>0.11518961294692803</v>
      </c>
      <c r="V18" s="152">
        <f t="shared" si="25"/>
        <v>3.588749670989673E-2</v>
      </c>
      <c r="W18" s="152">
        <f t="shared" si="25"/>
        <v>6.1941884593796265E-2</v>
      </c>
      <c r="X18" s="152">
        <f t="shared" si="25"/>
        <v>7.7364250638236348E-2</v>
      </c>
      <c r="Y18" s="152">
        <f t="shared" si="25"/>
        <v>0.12937218387035299</v>
      </c>
      <c r="Z18" s="152">
        <f t="shared" si="25"/>
        <v>0.10988186011209981</v>
      </c>
      <c r="AA18" s="152">
        <f t="shared" si="25"/>
        <v>8.4490212845809237E-2</v>
      </c>
      <c r="AB18" s="152">
        <f t="shared" si="25"/>
        <v>0.12322303894573995</v>
      </c>
      <c r="AC18" s="152">
        <f t="shared" si="25"/>
        <v>0.11363203395769619</v>
      </c>
      <c r="AD18" s="152">
        <f t="shared" si="25"/>
        <v>7.9745500803609357E-2</v>
      </c>
      <c r="AE18" s="152">
        <f t="shared" si="25"/>
        <v>0.13234735554272822</v>
      </c>
      <c r="AF18" s="152">
        <f t="shared" si="25"/>
        <v>0.17098879700431532</v>
      </c>
      <c r="AG18" s="152">
        <f t="shared" si="25"/>
        <v>0.10322703938267291</v>
      </c>
      <c r="AH18" s="152">
        <f t="shared" si="25"/>
        <v>0.11063648384440838</v>
      </c>
      <c r="AI18" s="152">
        <f t="shared" si="25"/>
        <v>0.11541996787214624</v>
      </c>
      <c r="AJ18" s="152">
        <f t="shared" si="25"/>
        <v>0.10438328987493357</v>
      </c>
      <c r="AK18" s="152">
        <f t="shared" si="25"/>
        <v>7.6402015571872067E-2</v>
      </c>
      <c r="AL18" s="152">
        <f t="shared" si="25"/>
        <v>0.10547966905601654</v>
      </c>
      <c r="AM18" s="152">
        <f t="shared" si="25"/>
        <v>5.7156654647099812E-2</v>
      </c>
      <c r="AN18" s="152">
        <f t="shared" si="25"/>
        <v>9.1106289358743792E-2</v>
      </c>
      <c r="AO18" s="152">
        <f t="shared" si="25"/>
        <v>4.1038936374745948E-2</v>
      </c>
      <c r="AP18" s="152">
        <f t="shared" si="25"/>
        <v>6.2821184757637136E-2</v>
      </c>
      <c r="AQ18" s="152">
        <f t="shared" si="25"/>
        <v>6.8962811067584506E-2</v>
      </c>
      <c r="AR18" s="152">
        <f t="shared" si="25"/>
        <v>9.6150670863576357E-2</v>
      </c>
      <c r="AS18" s="153">
        <f t="shared" si="25"/>
        <v>0.18934438356704397</v>
      </c>
      <c r="AT18" s="153">
        <f t="shared" si="25"/>
        <v>8.0237097783244282E-2</v>
      </c>
      <c r="AU18" s="153">
        <f t="shared" si="25"/>
        <v>5.3081988572132623E-2</v>
      </c>
      <c r="AV18" s="153">
        <f t="shared" si="25"/>
        <v>0.11233327611277692</v>
      </c>
      <c r="AW18" s="154">
        <f t="shared" si="25"/>
        <v>8.6956521739130432E-2</v>
      </c>
      <c r="AX18" s="154">
        <f t="shared" si="25"/>
        <v>8.6956521739130432E-2</v>
      </c>
      <c r="AY18" s="154">
        <f t="shared" si="25"/>
        <v>8.6956521739130446E-2</v>
      </c>
      <c r="AZ18" s="154">
        <f t="shared" si="25"/>
        <v>8.6956521739130432E-2</v>
      </c>
      <c r="BA18" s="154">
        <f t="shared" si="25"/>
        <v>8.6956521739130432E-2</v>
      </c>
      <c r="BB18" s="154">
        <f t="shared" si="25"/>
        <v>8.6956521739130432E-2</v>
      </c>
      <c r="BC18" s="154">
        <f t="shared" si="25"/>
        <v>8.6956521739130432E-2</v>
      </c>
      <c r="BD18" s="154">
        <f t="shared" si="25"/>
        <v>8.6956521739130432E-2</v>
      </c>
      <c r="BE18" s="154">
        <f t="shared" si="25"/>
        <v>8.6956521739130446E-2</v>
      </c>
      <c r="BF18" s="154">
        <f t="shared" si="25"/>
        <v>8.6956521739130432E-2</v>
      </c>
      <c r="BG18" s="154">
        <f t="shared" si="25"/>
        <v>8.6956521739130446E-2</v>
      </c>
      <c r="BH18" s="154">
        <f t="shared" si="25"/>
        <v>8.6956521739130446E-2</v>
      </c>
      <c r="BI18" s="154">
        <f t="shared" si="25"/>
        <v>8.6956521739130446E-2</v>
      </c>
      <c r="BJ18" s="154">
        <f t="shared" si="25"/>
        <v>8.6956521739130432E-2</v>
      </c>
      <c r="BK18" s="154">
        <f t="shared" si="25"/>
        <v>8.6956521739130432E-2</v>
      </c>
      <c r="BL18" s="154">
        <f t="shared" si="25"/>
        <v>8.6956521739130432E-2</v>
      </c>
      <c r="BM18" s="154">
        <f t="shared" si="25"/>
        <v>8.6956521739130432E-2</v>
      </c>
      <c r="BN18" s="154">
        <f t="shared" si="25"/>
        <v>8.6956521739130432E-2</v>
      </c>
      <c r="BO18" s="154">
        <f t="shared" ref="BO18:CH18" si="26">BO17/BO16</f>
        <v>8.6956521739130446E-2</v>
      </c>
      <c r="BP18" s="154">
        <f t="shared" si="26"/>
        <v>8.6956521739130446E-2</v>
      </c>
      <c r="BQ18" s="154">
        <f t="shared" si="26"/>
        <v>8.6956521739130446E-2</v>
      </c>
      <c r="BR18" s="154">
        <f t="shared" si="26"/>
        <v>8.6956521739130432E-2</v>
      </c>
    </row>
    <row r="19" spans="1:70" ht="17.25" thickBot="1">
      <c r="A19" s="32" t="s">
        <v>27</v>
      </c>
      <c r="B19" s="217">
        <f>B168</f>
        <v>2.36</v>
      </c>
      <c r="C19" s="217">
        <f t="shared" ref="C19:BN19" si="27">C168</f>
        <v>1.95</v>
      </c>
      <c r="D19" s="217">
        <f t="shared" si="27"/>
        <v>1.76</v>
      </c>
      <c r="E19" s="217">
        <f t="shared" si="27"/>
        <v>2.08</v>
      </c>
      <c r="F19" s="217">
        <f t="shared" si="27"/>
        <v>2.37</v>
      </c>
      <c r="G19" s="217">
        <f t="shared" si="27"/>
        <v>2.91</v>
      </c>
      <c r="H19" s="217">
        <f t="shared" si="27"/>
        <v>2.2400000000000002</v>
      </c>
      <c r="I19" s="217">
        <f t="shared" si="27"/>
        <v>2.4700000000000002</v>
      </c>
      <c r="J19" s="217">
        <f t="shared" si="27"/>
        <v>2.75</v>
      </c>
      <c r="K19" s="217">
        <f t="shared" si="27"/>
        <v>2.3000000000000003</v>
      </c>
      <c r="L19" s="217">
        <f t="shared" si="27"/>
        <v>1.93</v>
      </c>
      <c r="M19" s="217">
        <f t="shared" si="27"/>
        <v>1.37</v>
      </c>
      <c r="N19" s="217">
        <f t="shared" si="27"/>
        <v>1.7</v>
      </c>
      <c r="O19" s="217">
        <f t="shared" si="27"/>
        <v>2.27</v>
      </c>
      <c r="P19" s="217">
        <f t="shared" si="27"/>
        <v>2.1</v>
      </c>
      <c r="Q19" s="217">
        <f t="shared" si="27"/>
        <v>2.11</v>
      </c>
      <c r="R19" s="217">
        <f t="shared" si="27"/>
        <v>2.25</v>
      </c>
      <c r="S19" s="217">
        <f t="shared" si="27"/>
        <v>1.93</v>
      </c>
      <c r="T19" s="217">
        <f t="shared" si="27"/>
        <v>2.31</v>
      </c>
      <c r="U19" s="217">
        <f t="shared" si="27"/>
        <v>2.13</v>
      </c>
      <c r="V19" s="217">
        <f t="shared" si="27"/>
        <v>3.18</v>
      </c>
      <c r="W19" s="217">
        <f t="shared" si="27"/>
        <v>2.34</v>
      </c>
      <c r="X19" s="217">
        <f t="shared" si="27"/>
        <v>2.21</v>
      </c>
      <c r="Y19" s="217">
        <f t="shared" si="27"/>
        <v>1.6600000000000001</v>
      </c>
      <c r="Z19" s="217">
        <f t="shared" si="27"/>
        <v>1.57</v>
      </c>
      <c r="AA19" s="217">
        <f t="shared" si="27"/>
        <v>1.87</v>
      </c>
      <c r="AB19" s="217">
        <f t="shared" si="27"/>
        <v>1.94</v>
      </c>
      <c r="AC19" s="217">
        <f t="shared" si="27"/>
        <v>2.31</v>
      </c>
      <c r="AD19" s="217">
        <f t="shared" si="27"/>
        <v>2.39</v>
      </c>
      <c r="AE19" s="217">
        <f t="shared" si="27"/>
        <v>1.79</v>
      </c>
      <c r="AF19" s="217">
        <f t="shared" si="27"/>
        <v>1.86</v>
      </c>
      <c r="AG19" s="217">
        <f t="shared" si="27"/>
        <v>3.29</v>
      </c>
      <c r="AH19" s="217">
        <f t="shared" si="27"/>
        <v>4.08</v>
      </c>
      <c r="AI19" s="217">
        <f t="shared" si="27"/>
        <v>3.2</v>
      </c>
      <c r="AJ19" s="217">
        <f t="shared" si="27"/>
        <v>3.22</v>
      </c>
      <c r="AK19" s="217">
        <f t="shared" si="27"/>
        <v>5.0200000000000005</v>
      </c>
      <c r="AL19" s="217">
        <f t="shared" si="27"/>
        <v>6</v>
      </c>
      <c r="AM19" s="217">
        <f t="shared" si="27"/>
        <v>6.32</v>
      </c>
      <c r="AN19" s="217">
        <f t="shared" si="27"/>
        <v>4.28</v>
      </c>
      <c r="AO19" s="217">
        <f t="shared" si="27"/>
        <v>4</v>
      </c>
      <c r="AP19" s="217">
        <f t="shared" si="27"/>
        <v>3.31</v>
      </c>
      <c r="AQ19" s="217">
        <f t="shared" si="27"/>
        <v>2.69</v>
      </c>
      <c r="AR19" s="217">
        <f t="shared" si="27"/>
        <v>3.22</v>
      </c>
      <c r="AS19" s="217">
        <f t="shared" si="27"/>
        <v>3.2600000000000002</v>
      </c>
      <c r="AT19" s="217">
        <f t="shared" si="27"/>
        <v>3.34</v>
      </c>
      <c r="AU19" s="217">
        <f t="shared" si="27"/>
        <v>5.05</v>
      </c>
      <c r="AV19" s="217">
        <f t="shared" si="27"/>
        <v>5.91</v>
      </c>
      <c r="AW19" s="149">
        <f t="shared" si="27"/>
        <v>7.21</v>
      </c>
      <c r="AX19" s="149">
        <f t="shared" si="27"/>
        <v>5</v>
      </c>
      <c r="AY19" s="149">
        <f t="shared" si="27"/>
        <v>4.84</v>
      </c>
      <c r="AZ19" s="149">
        <f t="shared" si="27"/>
        <v>5.19</v>
      </c>
      <c r="BA19" s="149">
        <f t="shared" si="27"/>
        <v>5.14</v>
      </c>
      <c r="BB19" s="149">
        <f t="shared" si="27"/>
        <v>5.21</v>
      </c>
      <c r="BC19" s="149">
        <f t="shared" si="27"/>
        <v>5</v>
      </c>
      <c r="BD19" s="149">
        <f t="shared" si="27"/>
        <v>4.95</v>
      </c>
      <c r="BE19" s="149">
        <f t="shared" si="27"/>
        <v>5.05</v>
      </c>
      <c r="BF19" s="149">
        <f t="shared" si="27"/>
        <v>5.05</v>
      </c>
      <c r="BG19" s="149">
        <f t="shared" si="27"/>
        <v>5.1000000000000005</v>
      </c>
      <c r="BH19" s="149">
        <f t="shared" si="27"/>
        <v>4.8500000000000005</v>
      </c>
      <c r="BI19" s="149">
        <f t="shared" si="27"/>
        <v>4.74</v>
      </c>
      <c r="BJ19" s="149">
        <f t="shared" si="27"/>
        <v>4.74</v>
      </c>
      <c r="BK19" s="149">
        <f t="shared" si="27"/>
        <v>4.59</v>
      </c>
      <c r="BL19" s="149">
        <f t="shared" si="27"/>
        <v>4.54</v>
      </c>
      <c r="BM19" s="149">
        <f t="shared" si="27"/>
        <v>4.28</v>
      </c>
      <c r="BN19" s="149">
        <f t="shared" si="27"/>
        <v>4.28</v>
      </c>
      <c r="BO19" s="149">
        <f t="shared" ref="BO19:CG19" si="28">BO168</f>
        <v>4.28</v>
      </c>
      <c r="BP19" s="149">
        <f t="shared" si="28"/>
        <v>9.7900000000000009</v>
      </c>
      <c r="BQ19" s="149">
        <f t="shared" si="28"/>
        <v>18.87</v>
      </c>
      <c r="BR19" s="149">
        <f t="shared" si="28"/>
        <v>19.64</v>
      </c>
    </row>
    <row r="20" spans="1:70">
      <c r="A20" s="160" t="s">
        <v>243</v>
      </c>
      <c r="B20" s="218"/>
      <c r="C20" s="218"/>
      <c r="D20" s="218"/>
      <c r="E20" s="218"/>
      <c r="F20" s="218"/>
      <c r="G20" s="218"/>
      <c r="H20" s="218"/>
      <c r="I20" s="218"/>
      <c r="J20" s="218"/>
      <c r="K20" s="218"/>
      <c r="L20" s="218"/>
      <c r="M20" s="218"/>
      <c r="N20" s="218"/>
      <c r="O20" s="218"/>
      <c r="P20" s="218"/>
      <c r="Q20" s="218"/>
      <c r="R20" s="218"/>
      <c r="S20" s="218"/>
      <c r="T20" s="218"/>
      <c r="U20" s="218"/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  <c r="AG20" s="218"/>
      <c r="AH20" s="218"/>
      <c r="AI20" s="218"/>
      <c r="AJ20" s="218"/>
      <c r="AK20" s="218"/>
      <c r="AL20" s="218"/>
      <c r="AM20" s="218"/>
      <c r="AN20" s="218"/>
      <c r="AO20" s="218"/>
      <c r="AP20" s="218"/>
      <c r="AQ20" s="218"/>
      <c r="AR20" s="218"/>
      <c r="AS20" s="218"/>
      <c r="AT20" s="218"/>
      <c r="AU20" s="218"/>
      <c r="AV20" s="218"/>
      <c r="AW20" s="218"/>
      <c r="AX20" s="160"/>
      <c r="AY20" s="160"/>
      <c r="AZ20" s="160"/>
      <c r="BA20" s="160"/>
      <c r="BB20" s="160"/>
      <c r="BC20" s="160"/>
      <c r="BD20" s="160"/>
      <c r="BE20" s="160"/>
      <c r="BF20" s="160"/>
      <c r="BG20" s="160"/>
      <c r="BH20" s="160"/>
      <c r="BI20" s="160"/>
      <c r="BJ20" s="160"/>
      <c r="BK20" s="160"/>
      <c r="BL20" s="160"/>
      <c r="BM20" s="160"/>
      <c r="BN20" s="160"/>
      <c r="BO20" s="160"/>
      <c r="BP20" s="160"/>
      <c r="BQ20" s="160"/>
      <c r="BR20" s="160"/>
    </row>
    <row r="21" spans="1:70" ht="17.25" thickBot="1">
      <c r="A21" s="167" t="s">
        <v>244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spans="1:70" ht="17.25" thickBot="1">
      <c r="A22" s="186"/>
      <c r="B22" s="187" t="str">
        <f>B2</f>
        <v xml:space="preserve">75/76 </v>
      </c>
      <c r="C22" s="187" t="str">
        <f t="shared" ref="C22:BN22" si="29">C2</f>
        <v xml:space="preserve">76/77 </v>
      </c>
      <c r="D22" s="187" t="str">
        <f t="shared" si="29"/>
        <v xml:space="preserve">77/78 </v>
      </c>
      <c r="E22" s="187" t="str">
        <f t="shared" si="29"/>
        <v xml:space="preserve">78/79 </v>
      </c>
      <c r="F22" s="187" t="str">
        <f t="shared" si="29"/>
        <v xml:space="preserve">79/80 </v>
      </c>
      <c r="G22" s="187" t="str">
        <f t="shared" si="29"/>
        <v xml:space="preserve">80/81 </v>
      </c>
      <c r="H22" s="187" t="str">
        <f t="shared" si="29"/>
        <v xml:space="preserve">81/82 </v>
      </c>
      <c r="I22" s="187" t="str">
        <f t="shared" si="29"/>
        <v xml:space="preserve">82/83 </v>
      </c>
      <c r="J22" s="187" t="str">
        <f t="shared" si="29"/>
        <v xml:space="preserve">83/84 </v>
      </c>
      <c r="K22" s="187" t="str">
        <f t="shared" si="29"/>
        <v xml:space="preserve">84/85 </v>
      </c>
      <c r="L22" s="187" t="str">
        <f t="shared" si="29"/>
        <v xml:space="preserve">85/86 </v>
      </c>
      <c r="M22" s="187" t="str">
        <f t="shared" si="29"/>
        <v xml:space="preserve">86/87 </v>
      </c>
      <c r="N22" s="187" t="str">
        <f t="shared" si="29"/>
        <v xml:space="preserve">87/88 </v>
      </c>
      <c r="O22" s="187" t="str">
        <f t="shared" si="29"/>
        <v xml:space="preserve">88/89 </v>
      </c>
      <c r="P22" s="187" t="str">
        <f t="shared" si="29"/>
        <v xml:space="preserve">89/90 </v>
      </c>
      <c r="Q22" s="187" t="str">
        <f t="shared" si="29"/>
        <v xml:space="preserve">90/91 </v>
      </c>
      <c r="R22" s="187" t="str">
        <f t="shared" si="29"/>
        <v xml:space="preserve">91/92 </v>
      </c>
      <c r="S22" s="187" t="str">
        <f t="shared" si="29"/>
        <v xml:space="preserve">92/93 </v>
      </c>
      <c r="T22" s="187" t="str">
        <f t="shared" si="29"/>
        <v xml:space="preserve">93/94 </v>
      </c>
      <c r="U22" s="187" t="str">
        <f t="shared" si="29"/>
        <v xml:space="preserve">94/95 </v>
      </c>
      <c r="V22" s="187" t="str">
        <f t="shared" si="29"/>
        <v xml:space="preserve">95/96 </v>
      </c>
      <c r="W22" s="187" t="str">
        <f t="shared" si="29"/>
        <v xml:space="preserve">96/97 </v>
      </c>
      <c r="X22" s="187" t="str">
        <f t="shared" si="29"/>
        <v xml:space="preserve">97/98 </v>
      </c>
      <c r="Y22" s="187" t="str">
        <f t="shared" si="29"/>
        <v xml:space="preserve">98/99 </v>
      </c>
      <c r="Z22" s="187" t="str">
        <f t="shared" si="29"/>
        <v xml:space="preserve">99/00 </v>
      </c>
      <c r="AA22" s="187" t="str">
        <f t="shared" si="29"/>
        <v xml:space="preserve">00/01 </v>
      </c>
      <c r="AB22" s="187" t="str">
        <f t="shared" si="29"/>
        <v xml:space="preserve">01/02 </v>
      </c>
      <c r="AC22" s="187" t="str">
        <f t="shared" si="29"/>
        <v xml:space="preserve">02/03 </v>
      </c>
      <c r="AD22" s="187" t="str">
        <f t="shared" si="29"/>
        <v xml:space="preserve">03/04 </v>
      </c>
      <c r="AE22" s="187" t="str">
        <f t="shared" si="29"/>
        <v xml:space="preserve">04/05 </v>
      </c>
      <c r="AF22" s="187" t="str">
        <f t="shared" si="29"/>
        <v xml:space="preserve">05/06 </v>
      </c>
      <c r="AG22" s="187" t="str">
        <f t="shared" si="29"/>
        <v xml:space="preserve">06/07 </v>
      </c>
      <c r="AH22" s="187" t="str">
        <f t="shared" si="29"/>
        <v xml:space="preserve">07/08 </v>
      </c>
      <c r="AI22" s="187" t="str">
        <f t="shared" si="29"/>
        <v xml:space="preserve">08/09 </v>
      </c>
      <c r="AJ22" s="187" t="str">
        <f t="shared" si="29"/>
        <v xml:space="preserve">09/10 </v>
      </c>
      <c r="AK22" s="187" t="str">
        <f t="shared" si="29"/>
        <v xml:space="preserve">10/11 </v>
      </c>
      <c r="AL22" s="187" t="str">
        <f t="shared" si="29"/>
        <v xml:space="preserve">11/12 </v>
      </c>
      <c r="AM22" s="187" t="str">
        <f t="shared" si="29"/>
        <v xml:space="preserve">12/13 </v>
      </c>
      <c r="AN22" s="187" t="str">
        <f t="shared" si="29"/>
        <v xml:space="preserve">13/14 </v>
      </c>
      <c r="AO22" s="187" t="str">
        <f t="shared" si="29"/>
        <v xml:space="preserve">14/15 </v>
      </c>
      <c r="AP22" s="187" t="str">
        <f t="shared" si="29"/>
        <v xml:space="preserve">15/16 </v>
      </c>
      <c r="AQ22" s="187" t="str">
        <f t="shared" si="29"/>
        <v xml:space="preserve">16/17 </v>
      </c>
      <c r="AR22" s="187" t="str">
        <f t="shared" si="29"/>
        <v xml:space="preserve">17/18 </v>
      </c>
      <c r="AS22" s="187" t="str">
        <f t="shared" si="29"/>
        <v xml:space="preserve">18/19 </v>
      </c>
      <c r="AT22" s="187" t="str">
        <f t="shared" si="29"/>
        <v>19/20</v>
      </c>
      <c r="AU22" s="187" t="str">
        <f t="shared" si="29"/>
        <v>20/21</v>
      </c>
      <c r="AV22" s="187" t="str">
        <f t="shared" si="29"/>
        <v>21/22</v>
      </c>
      <c r="AW22" s="187" t="str">
        <f t="shared" si="29"/>
        <v>22/23</v>
      </c>
      <c r="AX22" s="187" t="str">
        <f t="shared" si="29"/>
        <v>23/24</v>
      </c>
      <c r="AY22" s="187" t="str">
        <f t="shared" si="29"/>
        <v>24/25</v>
      </c>
      <c r="AZ22" s="187" t="str">
        <f t="shared" si="29"/>
        <v>25/26</v>
      </c>
      <c r="BA22" s="187" t="str">
        <f t="shared" si="29"/>
        <v>26/27</v>
      </c>
      <c r="BB22" s="187" t="str">
        <f t="shared" si="29"/>
        <v>27/28</v>
      </c>
      <c r="BC22" s="187" t="str">
        <f t="shared" si="29"/>
        <v>28/29</v>
      </c>
      <c r="BD22" s="187" t="str">
        <f t="shared" si="29"/>
        <v>29/30</v>
      </c>
      <c r="BE22" s="187" t="str">
        <f t="shared" si="29"/>
        <v>30/31</v>
      </c>
      <c r="BF22" s="187" t="str">
        <f t="shared" si="29"/>
        <v>31/32</v>
      </c>
      <c r="BG22" s="187" t="str">
        <f t="shared" si="29"/>
        <v>32/33</v>
      </c>
      <c r="BH22" s="187" t="str">
        <f t="shared" si="29"/>
        <v>33/34</v>
      </c>
      <c r="BI22" s="187" t="str">
        <f t="shared" si="29"/>
        <v>34/35</v>
      </c>
      <c r="BJ22" s="187" t="str">
        <f t="shared" si="29"/>
        <v>35/36</v>
      </c>
      <c r="BK22" s="187" t="str">
        <f t="shared" si="29"/>
        <v>36/37</v>
      </c>
      <c r="BL22" s="187" t="str">
        <f t="shared" si="29"/>
        <v>37/38</v>
      </c>
      <c r="BM22" s="187" t="str">
        <f t="shared" si="29"/>
        <v>38/39</v>
      </c>
      <c r="BN22" s="187" t="str">
        <f t="shared" si="29"/>
        <v>39/40</v>
      </c>
      <c r="BO22" s="187" t="str">
        <f t="shared" ref="BO22:CG22" si="30">BO2</f>
        <v>40/41</v>
      </c>
      <c r="BP22" s="187" t="str">
        <f t="shared" si="30"/>
        <v>41/42</v>
      </c>
      <c r="BQ22" s="187" t="str">
        <f t="shared" si="30"/>
        <v>42/43</v>
      </c>
      <c r="BR22" s="187" t="str">
        <f t="shared" si="30"/>
        <v>43/44</v>
      </c>
    </row>
    <row r="23" spans="1:70">
      <c r="A23" s="120" t="s">
        <v>147</v>
      </c>
    </row>
    <row r="24" spans="1:70">
      <c r="A24" s="70" t="s">
        <v>148</v>
      </c>
      <c r="B24" s="71">
        <f>B7</f>
        <v>65.3</v>
      </c>
      <c r="C24" s="71">
        <f>B78</f>
        <v>82.3</v>
      </c>
      <c r="D24" s="71">
        <f t="shared" ref="D24:BO24" si="31">C78</f>
        <v>117.3</v>
      </c>
      <c r="E24" s="71">
        <f t="shared" si="31"/>
        <v>216.4</v>
      </c>
      <c r="F24" s="71">
        <f t="shared" si="31"/>
        <v>207.9</v>
      </c>
      <c r="G24" s="71">
        <f t="shared" si="31"/>
        <v>177.9</v>
      </c>
      <c r="H24" s="71">
        <f t="shared" si="31"/>
        <v>130.30000000000001</v>
      </c>
      <c r="I24" s="71">
        <f t="shared" si="31"/>
        <v>318.60000000000002</v>
      </c>
      <c r="J24" s="71">
        <f t="shared" si="31"/>
        <v>439.1</v>
      </c>
      <c r="K24" s="71">
        <f t="shared" si="31"/>
        <v>287.39999999999998</v>
      </c>
      <c r="L24" s="71">
        <f t="shared" si="31"/>
        <v>300.2</v>
      </c>
      <c r="M24" s="71">
        <f t="shared" si="31"/>
        <v>551.00599999999986</v>
      </c>
      <c r="N24" s="71">
        <f t="shared" si="31"/>
        <v>743.33300000000008</v>
      </c>
      <c r="O24" s="71">
        <f t="shared" si="31"/>
        <v>662.65100000000018</v>
      </c>
      <c r="P24" s="71">
        <f t="shared" si="31"/>
        <v>439.51200000000017</v>
      </c>
      <c r="Q24" s="71">
        <f t="shared" si="31"/>
        <v>219.75900000000001</v>
      </c>
      <c r="R24" s="71">
        <f t="shared" si="31"/>
        <v>142.58500000000001</v>
      </c>
      <c r="S24" s="71">
        <f t="shared" si="31"/>
        <v>53.192000000000007</v>
      </c>
      <c r="T24" s="71">
        <f t="shared" si="31"/>
        <v>175.01400000000024</v>
      </c>
      <c r="U24" s="71">
        <f t="shared" si="31"/>
        <v>47.570999999999998</v>
      </c>
      <c r="V24" s="71">
        <f t="shared" si="31"/>
        <v>71.614000000000004</v>
      </c>
      <c r="W24" s="71">
        <f t="shared" si="31"/>
        <v>18.370999999999999</v>
      </c>
      <c r="X24" s="71">
        <f t="shared" si="31"/>
        <v>47.460999999999999</v>
      </c>
      <c r="Y24" s="71">
        <f t="shared" si="31"/>
        <v>48.902999999999999</v>
      </c>
      <c r="Z24" s="71">
        <f t="shared" si="31"/>
        <v>65.162999999999997</v>
      </c>
      <c r="AA24" s="71">
        <f t="shared" si="31"/>
        <v>65.375</v>
      </c>
      <c r="AB24" s="71">
        <f t="shared" si="31"/>
        <v>41.750999999999998</v>
      </c>
      <c r="AC24" s="71">
        <f t="shared" si="31"/>
        <v>60.972999999999999</v>
      </c>
      <c r="AD24" s="71">
        <f t="shared" si="31"/>
        <v>43.03</v>
      </c>
      <c r="AE24" s="71">
        <f t="shared" si="31"/>
        <v>33.548999999999999</v>
      </c>
      <c r="AF24" s="71">
        <f t="shared" si="31"/>
        <v>56.941000000000003</v>
      </c>
      <c r="AG24" s="71">
        <f t="shared" si="31"/>
        <v>65.662999999999997</v>
      </c>
      <c r="AH24" s="71">
        <f t="shared" si="31"/>
        <v>32.052999999999997</v>
      </c>
      <c r="AI24" s="71">
        <f t="shared" si="31"/>
        <v>52.75</v>
      </c>
      <c r="AJ24" s="71">
        <f t="shared" si="31"/>
        <v>54.712000000000003</v>
      </c>
      <c r="AK24" s="71">
        <f t="shared" si="31"/>
        <v>41.24</v>
      </c>
      <c r="AL24" s="71">
        <f t="shared" si="31"/>
        <v>27.45</v>
      </c>
      <c r="AM24" s="71">
        <f t="shared" si="31"/>
        <v>22.952000000000002</v>
      </c>
      <c r="AN24" s="71">
        <f t="shared" si="31"/>
        <v>15.153</v>
      </c>
      <c r="AO24" s="71">
        <f t="shared" si="31"/>
        <v>34.031999999999996</v>
      </c>
      <c r="AP24" s="71">
        <f t="shared" si="31"/>
        <v>18.408999999999999</v>
      </c>
      <c r="AQ24" s="71">
        <f t="shared" si="31"/>
        <v>36.631999999999998</v>
      </c>
      <c r="AR24" s="71">
        <f t="shared" si="31"/>
        <v>33.459000000000003</v>
      </c>
      <c r="AS24" s="71">
        <f t="shared" si="31"/>
        <v>34.853999999999999</v>
      </c>
      <c r="AT24" s="71">
        <f t="shared" si="31"/>
        <v>63.661000000000001</v>
      </c>
      <c r="AU24" s="71">
        <f t="shared" si="31"/>
        <v>30.094999999999999</v>
      </c>
      <c r="AV24" s="71">
        <f t="shared" si="31"/>
        <v>20.318000000000001</v>
      </c>
      <c r="AW24" s="71">
        <f t="shared" si="31"/>
        <v>47.277000000000001</v>
      </c>
      <c r="AX24" s="71">
        <f t="shared" si="31"/>
        <v>24.24</v>
      </c>
      <c r="AY24" s="122">
        <f t="shared" si="31"/>
        <v>26.924860800000001</v>
      </c>
      <c r="AZ24" s="122">
        <f t="shared" si="31"/>
        <v>34.46532715494623</v>
      </c>
      <c r="BA24" s="122">
        <f t="shared" si="31"/>
        <v>36.198210595852359</v>
      </c>
      <c r="BB24" s="122">
        <f t="shared" si="31"/>
        <v>36.791780930898057</v>
      </c>
      <c r="BC24" s="122">
        <f t="shared" si="31"/>
        <v>35.985223239188706</v>
      </c>
      <c r="BD24" s="122">
        <f t="shared" si="31"/>
        <v>34.907776705784954</v>
      </c>
      <c r="BE24" s="122">
        <f t="shared" si="31"/>
        <v>35.456466535642015</v>
      </c>
      <c r="BF24" s="122">
        <f t="shared" si="31"/>
        <v>36.169415683399436</v>
      </c>
      <c r="BG24" s="122">
        <f t="shared" si="31"/>
        <v>38.946907319341499</v>
      </c>
      <c r="BH24" s="122">
        <f t="shared" si="31"/>
        <v>41.502680884249287</v>
      </c>
      <c r="BI24" s="122">
        <f t="shared" si="31"/>
        <v>44.030932581337233</v>
      </c>
      <c r="BJ24" s="122">
        <f t="shared" si="31"/>
        <v>46.235314951976619</v>
      </c>
      <c r="BK24" s="122">
        <f t="shared" si="31"/>
        <v>47.982826211208149</v>
      </c>
      <c r="BL24" s="122">
        <f t="shared" si="31"/>
        <v>50.165070690558849</v>
      </c>
      <c r="BM24" s="122">
        <f t="shared" si="31"/>
        <v>53.83572099471818</v>
      </c>
      <c r="BN24" s="122">
        <f t="shared" si="31"/>
        <v>55.178274338482588</v>
      </c>
      <c r="BO24" s="122">
        <f t="shared" si="31"/>
        <v>57.604070410390626</v>
      </c>
      <c r="BP24" s="122">
        <f t="shared" ref="BP24:BR24" si="32">BO78</f>
        <v>60.667062244598768</v>
      </c>
      <c r="BQ24" s="122">
        <f t="shared" si="32"/>
        <v>64.208967596920715</v>
      </c>
      <c r="BR24" s="122">
        <f t="shared" si="32"/>
        <v>68.079626919425806</v>
      </c>
    </row>
    <row r="25" spans="1:70">
      <c r="A25" t="s">
        <v>16</v>
      </c>
      <c r="B25" s="71">
        <f>B8</f>
        <v>754.35400000000004</v>
      </c>
      <c r="C25" s="71">
        <f t="shared" ref="C25:BN25" si="33">C8</f>
        <v>710.79700000000003</v>
      </c>
      <c r="D25" s="71">
        <f t="shared" si="33"/>
        <v>780.94399999999996</v>
      </c>
      <c r="E25" s="71">
        <f t="shared" si="33"/>
        <v>731.27</v>
      </c>
      <c r="F25" s="71">
        <f t="shared" si="33"/>
        <v>807.42200000000003</v>
      </c>
      <c r="G25" s="71">
        <f t="shared" si="33"/>
        <v>579.34299999999996</v>
      </c>
      <c r="H25" s="71">
        <f t="shared" si="33"/>
        <v>875.83500000000004</v>
      </c>
      <c r="I25" s="71">
        <f t="shared" si="33"/>
        <v>835.08299999999997</v>
      </c>
      <c r="J25" s="71">
        <f t="shared" si="33"/>
        <v>487.52100000000002</v>
      </c>
      <c r="K25" s="71">
        <f t="shared" si="33"/>
        <v>866.24099999999999</v>
      </c>
      <c r="L25" s="71">
        <f t="shared" si="33"/>
        <v>1120.271</v>
      </c>
      <c r="M25" s="71">
        <f t="shared" si="33"/>
        <v>938.86900000000003</v>
      </c>
      <c r="N25" s="71">
        <f t="shared" si="33"/>
        <v>730.80899999999997</v>
      </c>
      <c r="O25" s="71">
        <f t="shared" si="33"/>
        <v>576.68600000000004</v>
      </c>
      <c r="P25" s="71">
        <f t="shared" si="33"/>
        <v>615.41999999999996</v>
      </c>
      <c r="Q25" s="71">
        <f t="shared" si="33"/>
        <v>573.303</v>
      </c>
      <c r="R25" s="71">
        <f t="shared" si="33"/>
        <v>584.86</v>
      </c>
      <c r="S25" s="71">
        <f t="shared" si="33"/>
        <v>875.02200000000005</v>
      </c>
      <c r="T25" s="71">
        <f t="shared" si="33"/>
        <v>534.17200000000003</v>
      </c>
      <c r="U25" s="71">
        <f t="shared" si="33"/>
        <v>645.74099999999999</v>
      </c>
      <c r="V25" s="71">
        <f t="shared" si="33"/>
        <v>458.64800000000002</v>
      </c>
      <c r="W25" s="71">
        <f t="shared" si="33"/>
        <v>795.274</v>
      </c>
      <c r="X25" s="71">
        <f t="shared" si="33"/>
        <v>633.54499999999996</v>
      </c>
      <c r="Y25" s="71">
        <f t="shared" si="33"/>
        <v>519.93299999999999</v>
      </c>
      <c r="Z25" s="71">
        <f t="shared" si="33"/>
        <v>595.16600000000005</v>
      </c>
      <c r="AA25" s="71">
        <f t="shared" si="33"/>
        <v>470.52600000000001</v>
      </c>
      <c r="AB25" s="71">
        <f t="shared" si="33"/>
        <v>514.04</v>
      </c>
      <c r="AC25" s="71">
        <f t="shared" si="33"/>
        <v>360.71300000000002</v>
      </c>
      <c r="AD25" s="71">
        <f t="shared" si="33"/>
        <v>411.21899999999999</v>
      </c>
      <c r="AE25" s="71">
        <f t="shared" si="33"/>
        <v>453.60599999999999</v>
      </c>
      <c r="AF25" s="71">
        <f t="shared" si="33"/>
        <v>392.73899999999998</v>
      </c>
      <c r="AG25" s="71">
        <f t="shared" si="33"/>
        <v>276.82400000000001</v>
      </c>
      <c r="AH25" s="71">
        <f t="shared" si="33"/>
        <v>497.44499999999999</v>
      </c>
      <c r="AI25" s="71">
        <f t="shared" si="33"/>
        <v>475.85500000000002</v>
      </c>
      <c r="AJ25" s="71">
        <f t="shared" si="33"/>
        <v>381.60500000000002</v>
      </c>
      <c r="AK25" s="71">
        <f t="shared" si="33"/>
        <v>345.464</v>
      </c>
      <c r="AL25" s="71">
        <f t="shared" si="33"/>
        <v>212.99299999999999</v>
      </c>
      <c r="AM25" s="71">
        <f t="shared" si="33"/>
        <v>247.74199999999999</v>
      </c>
      <c r="AN25" s="71">
        <f t="shared" si="33"/>
        <v>392.33100000000002</v>
      </c>
      <c r="AO25" s="71">
        <f t="shared" si="33"/>
        <v>432.57499999999999</v>
      </c>
      <c r="AP25" s="71">
        <f t="shared" si="33"/>
        <v>596.75099999999998</v>
      </c>
      <c r="AQ25" s="71">
        <f t="shared" si="33"/>
        <v>480.26100000000002</v>
      </c>
      <c r="AR25" s="71">
        <f t="shared" si="33"/>
        <v>361.87099999999998</v>
      </c>
      <c r="AS25" s="71">
        <f t="shared" si="33"/>
        <v>364.98599999999999</v>
      </c>
      <c r="AT25" s="71">
        <f t="shared" si="33"/>
        <v>341.46</v>
      </c>
      <c r="AU25" s="71">
        <f t="shared" si="33"/>
        <v>372.96</v>
      </c>
      <c r="AV25" s="71">
        <f t="shared" si="33"/>
        <v>447.81</v>
      </c>
      <c r="AW25" s="71">
        <f t="shared" si="33"/>
        <v>187.785</v>
      </c>
      <c r="AX25" s="71">
        <f t="shared" si="33"/>
        <v>317.745</v>
      </c>
      <c r="AY25" s="122">
        <f t="shared" si="33"/>
        <v>403.88172863682786</v>
      </c>
      <c r="AZ25" s="122">
        <f t="shared" si="33"/>
        <v>417.00230529320828</v>
      </c>
      <c r="BA25" s="122">
        <f t="shared" si="33"/>
        <v>421.68905104037333</v>
      </c>
      <c r="BB25" s="122">
        <f t="shared" si="33"/>
        <v>410.01350955896083</v>
      </c>
      <c r="BC25" s="122">
        <f t="shared" si="33"/>
        <v>396.35198558312322</v>
      </c>
      <c r="BD25" s="122">
        <f t="shared" si="33"/>
        <v>403.2880549897402</v>
      </c>
      <c r="BE25" s="122">
        <f t="shared" si="33"/>
        <v>410.65122950685094</v>
      </c>
      <c r="BF25" s="122">
        <f t="shared" si="33"/>
        <v>443.65692580836929</v>
      </c>
      <c r="BG25" s="122">
        <f t="shared" si="33"/>
        <v>471.82660373377456</v>
      </c>
      <c r="BH25" s="122">
        <f t="shared" si="33"/>
        <v>499.87397638246608</v>
      </c>
      <c r="BI25" s="122">
        <f t="shared" si="33"/>
        <v>523.90050431837051</v>
      </c>
      <c r="BJ25" s="122">
        <f t="shared" si="33"/>
        <v>542.54001268812522</v>
      </c>
      <c r="BK25" s="122">
        <f t="shared" si="33"/>
        <v>567.0705574207775</v>
      </c>
      <c r="BL25" s="122">
        <f t="shared" si="33"/>
        <v>609.77144174341834</v>
      </c>
      <c r="BM25" s="122">
        <f t="shared" si="33"/>
        <v>621.88270823631422</v>
      </c>
      <c r="BN25" s="122">
        <f t="shared" si="33"/>
        <v>649.86260579140026</v>
      </c>
      <c r="BO25" s="122">
        <f t="shared" ref="BO25:CG25" si="34">BO8</f>
        <v>684.72420764709398</v>
      </c>
      <c r="BP25" s="122">
        <f t="shared" si="34"/>
        <v>724.93503271691009</v>
      </c>
      <c r="BQ25" s="122">
        <f t="shared" si="34"/>
        <v>768.77636889590178</v>
      </c>
      <c r="BR25" s="122">
        <f t="shared" si="34"/>
        <v>812.85634263831878</v>
      </c>
    </row>
    <row r="26" spans="1:70">
      <c r="A26" t="s">
        <v>17</v>
      </c>
      <c r="B26" s="71">
        <f>SUM(B87:B89)</f>
        <v>1E-3</v>
      </c>
      <c r="C26" s="71">
        <f t="shared" ref="C26:BN26" si="35">SUM(C87:C89)</f>
        <v>0</v>
      </c>
      <c r="D26" s="71">
        <f t="shared" si="35"/>
        <v>0</v>
      </c>
      <c r="E26" s="71">
        <f t="shared" si="35"/>
        <v>0</v>
      </c>
      <c r="F26" s="71">
        <f t="shared" si="35"/>
        <v>0</v>
      </c>
      <c r="G26" s="71">
        <f t="shared" si="35"/>
        <v>7.0000000000000001E-3</v>
      </c>
      <c r="H26" s="71">
        <f t="shared" si="35"/>
        <v>0</v>
      </c>
      <c r="I26" s="71">
        <f t="shared" si="35"/>
        <v>4.8000000000000001E-2</v>
      </c>
      <c r="J26" s="71">
        <f t="shared" si="35"/>
        <v>0</v>
      </c>
      <c r="K26" s="71">
        <f t="shared" si="35"/>
        <v>0</v>
      </c>
      <c r="L26" s="71">
        <f t="shared" si="35"/>
        <v>1E-3</v>
      </c>
      <c r="M26" s="71">
        <f t="shared" si="35"/>
        <v>6.0000000000000001E-3</v>
      </c>
      <c r="N26" s="71">
        <f t="shared" si="35"/>
        <v>0</v>
      </c>
      <c r="O26" s="71">
        <f t="shared" si="35"/>
        <v>4.0000000000000001E-3</v>
      </c>
      <c r="P26" s="71">
        <f t="shared" si="35"/>
        <v>0</v>
      </c>
      <c r="Q26" s="71">
        <f t="shared" si="35"/>
        <v>6.0000000000000001E-3</v>
      </c>
      <c r="R26" s="71">
        <f t="shared" si="35"/>
        <v>0</v>
      </c>
      <c r="S26" s="71">
        <f t="shared" si="35"/>
        <v>0</v>
      </c>
      <c r="T26" s="71">
        <f t="shared" si="35"/>
        <v>0</v>
      </c>
      <c r="U26" s="71">
        <f t="shared" si="35"/>
        <v>0</v>
      </c>
      <c r="V26" s="71">
        <f t="shared" si="35"/>
        <v>5.9052375000000006E-4</v>
      </c>
      <c r="W26" s="71">
        <f t="shared" si="35"/>
        <v>1.8109394999999998E-4</v>
      </c>
      <c r="X26" s="71">
        <f t="shared" si="35"/>
        <v>3.9368249999999997E-4</v>
      </c>
      <c r="Y26" s="71">
        <f t="shared" si="35"/>
        <v>9.605853000000001E-3</v>
      </c>
      <c r="Z26" s="71">
        <f t="shared" si="35"/>
        <v>2.814829875E-3</v>
      </c>
      <c r="AA26" s="71">
        <f t="shared" si="35"/>
        <v>0</v>
      </c>
      <c r="AB26" s="71">
        <f t="shared" si="35"/>
        <v>0</v>
      </c>
      <c r="AC26" s="71">
        <f t="shared" si="35"/>
        <v>2.7557775000000001E-5</v>
      </c>
      <c r="AD26" s="71">
        <f t="shared" si="35"/>
        <v>7.991754749999999E-4</v>
      </c>
      <c r="AE26" s="71">
        <f t="shared" si="35"/>
        <v>4.9603994999999998E-4</v>
      </c>
      <c r="AF26" s="71">
        <f t="shared" si="35"/>
        <v>0</v>
      </c>
      <c r="AG26" s="71">
        <f t="shared" si="35"/>
        <v>1.69283475E-4</v>
      </c>
      <c r="AH26" s="71">
        <f t="shared" si="35"/>
        <v>2.3467413824999998E-2</v>
      </c>
      <c r="AI26" s="71">
        <f t="shared" si="35"/>
        <v>0.11212471282500001</v>
      </c>
      <c r="AJ26" s="71">
        <f t="shared" si="35"/>
        <v>0</v>
      </c>
      <c r="AK26" s="71">
        <f t="shared" si="35"/>
        <v>7.759482075E-3</v>
      </c>
      <c r="AL26" s="71">
        <f t="shared" si="35"/>
        <v>8.8184879999999991E-4</v>
      </c>
      <c r="AM26" s="71">
        <f t="shared" si="35"/>
        <v>1.087580368</v>
      </c>
      <c r="AN26" s="71">
        <f t="shared" si="35"/>
        <v>6.2201439999999995E-3</v>
      </c>
      <c r="AO26" s="71">
        <f t="shared" si="35"/>
        <v>0.21380760800000001</v>
      </c>
      <c r="AP26" s="71">
        <f t="shared" si="35"/>
        <v>3.600439808</v>
      </c>
      <c r="AQ26" s="71">
        <f t="shared" si="35"/>
        <v>2.5589200000000001E-3</v>
      </c>
      <c r="AR26" s="71">
        <f t="shared" si="35"/>
        <v>1.909505472</v>
      </c>
      <c r="AS26" s="71">
        <f t="shared" si="35"/>
        <v>2.795128E-3</v>
      </c>
      <c r="AT26" s="71">
        <f t="shared" si="35"/>
        <v>1.732192E-3</v>
      </c>
      <c r="AU26" s="71">
        <f t="shared" si="35"/>
        <v>5.7477280000000006E-3</v>
      </c>
      <c r="AV26" s="71">
        <f t="shared" si="35"/>
        <v>1.929032E-3</v>
      </c>
      <c r="AW26" s="71">
        <f t="shared" si="35"/>
        <v>2.6376560000000004E-3</v>
      </c>
      <c r="AX26" s="122">
        <f t="shared" si="35"/>
        <v>1.052480704697225E-3</v>
      </c>
      <c r="AY26" s="122">
        <f t="shared" si="35"/>
        <v>1.1699412209842631E-3</v>
      </c>
      <c r="AZ26" s="122">
        <f t="shared" si="35"/>
        <v>0.17565808566351371</v>
      </c>
      <c r="BA26" s="122">
        <f t="shared" si="35"/>
        <v>0.34835502691187936</v>
      </c>
      <c r="BB26" s="122">
        <f t="shared" si="35"/>
        <v>0.52193714865843754</v>
      </c>
      <c r="BC26" s="122">
        <f t="shared" si="35"/>
        <v>0.69473924949911459</v>
      </c>
      <c r="BD26" s="122">
        <f t="shared" si="35"/>
        <v>0.8683299357501677</v>
      </c>
      <c r="BE26" s="122">
        <f t="shared" si="35"/>
        <v>1.0418742108547183</v>
      </c>
      <c r="BF26" s="122">
        <f t="shared" si="35"/>
        <v>1.2150324866552105</v>
      </c>
      <c r="BG26" s="122">
        <f t="shared" si="35"/>
        <v>1.3883721908844457</v>
      </c>
      <c r="BH26" s="122">
        <f t="shared" si="35"/>
        <v>1.5616378084369167</v>
      </c>
      <c r="BI26" s="122">
        <f t="shared" si="35"/>
        <v>1.7350419056245479</v>
      </c>
      <c r="BJ26" s="122">
        <f t="shared" si="35"/>
        <v>1.9083886195515303</v>
      </c>
      <c r="BK26" s="122">
        <f t="shared" si="35"/>
        <v>2.0816817061918611</v>
      </c>
      <c r="BL26" s="122">
        <f t="shared" si="35"/>
        <v>2.2550117926327236</v>
      </c>
      <c r="BM26" s="122">
        <f t="shared" si="35"/>
        <v>2.4283393873288008</v>
      </c>
      <c r="BN26" s="122">
        <f t="shared" si="35"/>
        <v>2.6016825279609535</v>
      </c>
      <c r="BO26" s="122">
        <f t="shared" ref="BO26:CG26" si="36">SUM(BO87:BO89)</f>
        <v>2.7750102318061582</v>
      </c>
      <c r="BP26" s="122">
        <f t="shared" si="36"/>
        <v>2.9483333795447209</v>
      </c>
      <c r="BQ26" s="122">
        <f t="shared" si="36"/>
        <v>3.1216638976697295</v>
      </c>
      <c r="BR26" s="122">
        <f t="shared" si="36"/>
        <v>3.29499449539213</v>
      </c>
    </row>
    <row r="27" spans="1:70">
      <c r="A27" t="s">
        <v>149</v>
      </c>
      <c r="B27" s="71">
        <f>SUM(B24:B26)</f>
        <v>819.65499999999997</v>
      </c>
      <c r="C27" s="71">
        <f t="shared" ref="C27:BN27" si="37">SUM(C24:C26)</f>
        <v>793.09699999999998</v>
      </c>
      <c r="D27" s="71">
        <f t="shared" si="37"/>
        <v>898.24399999999991</v>
      </c>
      <c r="E27" s="71">
        <f t="shared" si="37"/>
        <v>947.67</v>
      </c>
      <c r="F27" s="71">
        <f t="shared" si="37"/>
        <v>1015.322</v>
      </c>
      <c r="G27" s="71">
        <f t="shared" si="37"/>
        <v>757.24999999999989</v>
      </c>
      <c r="H27" s="71">
        <f t="shared" si="37"/>
        <v>1006.135</v>
      </c>
      <c r="I27" s="71">
        <f t="shared" si="37"/>
        <v>1153.731</v>
      </c>
      <c r="J27" s="71">
        <f t="shared" si="37"/>
        <v>926.62100000000009</v>
      </c>
      <c r="K27" s="71">
        <f t="shared" si="37"/>
        <v>1153.6410000000001</v>
      </c>
      <c r="L27" s="71">
        <f t="shared" si="37"/>
        <v>1420.472</v>
      </c>
      <c r="M27" s="71">
        <f t="shared" si="37"/>
        <v>1489.8810000000001</v>
      </c>
      <c r="N27" s="71">
        <f t="shared" si="37"/>
        <v>1474.1420000000001</v>
      </c>
      <c r="O27" s="71">
        <f t="shared" si="37"/>
        <v>1239.3410000000001</v>
      </c>
      <c r="P27" s="71">
        <f t="shared" si="37"/>
        <v>1054.9320000000002</v>
      </c>
      <c r="Q27" s="71">
        <f t="shared" si="37"/>
        <v>793.06799999999998</v>
      </c>
      <c r="R27" s="71">
        <f t="shared" si="37"/>
        <v>727.44500000000005</v>
      </c>
      <c r="S27" s="71">
        <f t="shared" si="37"/>
        <v>928.21400000000006</v>
      </c>
      <c r="T27" s="71">
        <f t="shared" si="37"/>
        <v>709.18600000000026</v>
      </c>
      <c r="U27" s="71">
        <f t="shared" si="37"/>
        <v>693.31200000000001</v>
      </c>
      <c r="V27" s="71">
        <f t="shared" si="37"/>
        <v>530.26259052375008</v>
      </c>
      <c r="W27" s="71">
        <f t="shared" si="37"/>
        <v>813.64518109394999</v>
      </c>
      <c r="X27" s="71">
        <f t="shared" si="37"/>
        <v>681.00639368249995</v>
      </c>
      <c r="Y27" s="71">
        <f t="shared" si="37"/>
        <v>568.84560585300005</v>
      </c>
      <c r="Z27" s="71">
        <f t="shared" si="37"/>
        <v>660.33181482987504</v>
      </c>
      <c r="AA27" s="71">
        <f t="shared" si="37"/>
        <v>535.90100000000007</v>
      </c>
      <c r="AB27" s="71">
        <f t="shared" si="37"/>
        <v>555.79099999999994</v>
      </c>
      <c r="AC27" s="71">
        <f t="shared" si="37"/>
        <v>421.68602755777505</v>
      </c>
      <c r="AD27" s="71">
        <f t="shared" si="37"/>
        <v>454.249799175475</v>
      </c>
      <c r="AE27" s="71">
        <f t="shared" si="37"/>
        <v>487.15549603994998</v>
      </c>
      <c r="AF27" s="71">
        <f t="shared" si="37"/>
        <v>449.67999999999995</v>
      </c>
      <c r="AG27" s="71">
        <f t="shared" si="37"/>
        <v>342.487169283475</v>
      </c>
      <c r="AH27" s="71">
        <f t="shared" si="37"/>
        <v>529.52146741382501</v>
      </c>
      <c r="AI27" s="71">
        <f t="shared" si="37"/>
        <v>528.71712471282501</v>
      </c>
      <c r="AJ27" s="71">
        <f t="shared" si="37"/>
        <v>436.31700000000001</v>
      </c>
      <c r="AK27" s="71">
        <f t="shared" si="37"/>
        <v>386.71175948207502</v>
      </c>
      <c r="AL27" s="71">
        <f t="shared" si="37"/>
        <v>240.44388184879998</v>
      </c>
      <c r="AM27" s="71">
        <f t="shared" si="37"/>
        <v>271.78158036799999</v>
      </c>
      <c r="AN27" s="71">
        <f t="shared" si="37"/>
        <v>407.49022014400003</v>
      </c>
      <c r="AO27" s="71">
        <f t="shared" si="37"/>
        <v>466.820807608</v>
      </c>
      <c r="AP27" s="71">
        <f t="shared" si="37"/>
        <v>618.760439808</v>
      </c>
      <c r="AQ27" s="71">
        <f t="shared" si="37"/>
        <v>516.89555891999998</v>
      </c>
      <c r="AR27" s="71">
        <f t="shared" si="37"/>
        <v>397.23950547199996</v>
      </c>
      <c r="AS27" s="71">
        <f t="shared" si="37"/>
        <v>399.84279512799998</v>
      </c>
      <c r="AT27" s="71">
        <f t="shared" si="37"/>
        <v>405.122732192</v>
      </c>
      <c r="AU27" s="71">
        <f t="shared" si="37"/>
        <v>403.06074772799997</v>
      </c>
      <c r="AV27" s="71">
        <f t="shared" si="37"/>
        <v>468.12992903200001</v>
      </c>
      <c r="AW27" s="71">
        <f t="shared" si="37"/>
        <v>235.064637656</v>
      </c>
      <c r="AX27" s="122">
        <f t="shared" si="37"/>
        <v>341.9860524807047</v>
      </c>
      <c r="AY27" s="122">
        <f t="shared" si="37"/>
        <v>430.80775937804884</v>
      </c>
      <c r="AZ27" s="122">
        <f t="shared" si="37"/>
        <v>451.643290533818</v>
      </c>
      <c r="BA27" s="122">
        <f t="shared" si="37"/>
        <v>458.23561666313753</v>
      </c>
      <c r="BB27" s="122">
        <f t="shared" si="37"/>
        <v>447.32722763851729</v>
      </c>
      <c r="BC27" s="122">
        <f t="shared" si="37"/>
        <v>433.03194807181103</v>
      </c>
      <c r="BD27" s="122">
        <f t="shared" si="37"/>
        <v>439.06416163127534</v>
      </c>
      <c r="BE27" s="122">
        <f t="shared" si="37"/>
        <v>447.14957025334763</v>
      </c>
      <c r="BF27" s="122">
        <f t="shared" si="37"/>
        <v>481.04137397842396</v>
      </c>
      <c r="BG27" s="122">
        <f t="shared" si="37"/>
        <v>512.16188324400048</v>
      </c>
      <c r="BH27" s="122">
        <f t="shared" si="37"/>
        <v>542.93829507515227</v>
      </c>
      <c r="BI27" s="122">
        <f t="shared" si="37"/>
        <v>569.6664788053323</v>
      </c>
      <c r="BJ27" s="122">
        <f t="shared" si="37"/>
        <v>590.68371625965335</v>
      </c>
      <c r="BK27" s="122">
        <f t="shared" si="37"/>
        <v>617.13506533817747</v>
      </c>
      <c r="BL27" s="122">
        <f t="shared" si="37"/>
        <v>662.19152422660989</v>
      </c>
      <c r="BM27" s="122">
        <f t="shared" si="37"/>
        <v>678.14676861836119</v>
      </c>
      <c r="BN27" s="122">
        <f t="shared" si="37"/>
        <v>707.64256265784377</v>
      </c>
      <c r="BO27" s="122">
        <f t="shared" ref="BO27:CH27" si="38">SUM(BO24:BO26)</f>
        <v>745.10328828929073</v>
      </c>
      <c r="BP27" s="122">
        <f t="shared" si="38"/>
        <v>788.55042834105359</v>
      </c>
      <c r="BQ27" s="122">
        <f t="shared" si="38"/>
        <v>836.1070003904922</v>
      </c>
      <c r="BR27" s="122">
        <f t="shared" si="38"/>
        <v>884.23096405313663</v>
      </c>
    </row>
    <row r="28" spans="1:70">
      <c r="A28" s="170" t="s">
        <v>150</v>
      </c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</row>
    <row r="29" spans="1:70">
      <c r="A29" t="s">
        <v>20</v>
      </c>
      <c r="B29" s="71">
        <f>B32-B31-B30</f>
        <v>167.27099999999996</v>
      </c>
      <c r="C29" s="71">
        <f t="shared" ref="C29:BN29" si="39">C32-C31-C30</f>
        <v>143.23999999999992</v>
      </c>
      <c r="D29" s="71">
        <f t="shared" si="39"/>
        <v>139.31099999999995</v>
      </c>
      <c r="E29" s="71">
        <f t="shared" si="39"/>
        <v>173.86299999999989</v>
      </c>
      <c r="F29" s="71">
        <f t="shared" si="39"/>
        <v>184.58499999999998</v>
      </c>
      <c r="G29" s="71">
        <f t="shared" si="39"/>
        <v>138.80699999999987</v>
      </c>
      <c r="H29" s="71">
        <f>H32-H31-H30</f>
        <v>133.52700000000004</v>
      </c>
      <c r="I29" s="71">
        <f t="shared" si="39"/>
        <v>168.08500000000001</v>
      </c>
      <c r="J29" s="71">
        <f t="shared" si="39"/>
        <v>125.16900000000012</v>
      </c>
      <c r="K29" s="71">
        <f t="shared" si="39"/>
        <v>209.96100000000013</v>
      </c>
      <c r="L29" s="71">
        <f t="shared" si="39"/>
        <v>230.46699999999996</v>
      </c>
      <c r="M29" s="71">
        <f t="shared" si="39"/>
        <v>182.00600000000006</v>
      </c>
      <c r="N29" s="71">
        <f t="shared" si="39"/>
        <v>174.29099999999994</v>
      </c>
      <c r="O29" s="71">
        <f t="shared" si="39"/>
        <v>169.89800000000011</v>
      </c>
      <c r="P29" s="71">
        <f t="shared" si="39"/>
        <v>180.45000000000024</v>
      </c>
      <c r="Q29" s="71">
        <f t="shared" si="39"/>
        <v>219.09599999999995</v>
      </c>
      <c r="R29" s="71">
        <f t="shared" si="39"/>
        <v>227.46364674875005</v>
      </c>
      <c r="S29" s="71">
        <f t="shared" si="39"/>
        <v>263.83089877745005</v>
      </c>
      <c r="T29" s="71">
        <f t="shared" si="39"/>
        <v>217.49687137985023</v>
      </c>
      <c r="U29" s="71">
        <f t="shared" si="39"/>
        <v>199.62616089647503</v>
      </c>
      <c r="V29" s="71">
        <f t="shared" si="39"/>
        <v>170.00924315140009</v>
      </c>
      <c r="W29" s="71">
        <f t="shared" si="39"/>
        <v>275.72519806455</v>
      </c>
      <c r="X29" s="71">
        <f t="shared" si="39"/>
        <v>238.56529713679993</v>
      </c>
      <c r="Y29" s="71">
        <f t="shared" si="39"/>
        <v>177.89721378772509</v>
      </c>
      <c r="Z29" s="71">
        <f t="shared" si="39"/>
        <v>228.02085990757507</v>
      </c>
      <c r="AA29" s="71">
        <f t="shared" si="39"/>
        <v>194.30718873595006</v>
      </c>
      <c r="AB29" s="71">
        <f t="shared" si="39"/>
        <v>172.63261420167493</v>
      </c>
      <c r="AC29" s="71">
        <f t="shared" si="39"/>
        <v>133.94793495777503</v>
      </c>
      <c r="AD29" s="71">
        <f t="shared" si="39"/>
        <v>148.450516863475</v>
      </c>
      <c r="AE29" s="71">
        <f t="shared" si="39"/>
        <v>147.43025741595</v>
      </c>
      <c r="AF29" s="71">
        <f t="shared" si="39"/>
        <v>107.32243493599996</v>
      </c>
      <c r="AG29" s="71">
        <f t="shared" si="39"/>
        <v>80.652761515475007</v>
      </c>
      <c r="AH29" s="71">
        <f t="shared" si="39"/>
        <v>136.06940726982501</v>
      </c>
      <c r="AI29" s="71">
        <f t="shared" si="39"/>
        <v>159.55010204882504</v>
      </c>
      <c r="AJ29" s="71">
        <f t="shared" si="39"/>
        <v>114.32941737600004</v>
      </c>
      <c r="AK29" s="71">
        <f t="shared" si="39"/>
        <v>89.531592858075015</v>
      </c>
      <c r="AL29" s="71">
        <f t="shared" si="39"/>
        <v>42.88290758479998</v>
      </c>
      <c r="AM29" s="71">
        <f t="shared" si="39"/>
        <v>79.675677639999975</v>
      </c>
      <c r="AN29" s="71">
        <f t="shared" si="39"/>
        <v>97.709841464000021</v>
      </c>
      <c r="AO29" s="71">
        <f t="shared" si="39"/>
        <v>149.98176744799997</v>
      </c>
      <c r="AP29" s="71">
        <f t="shared" si="39"/>
        <v>159.64836413599997</v>
      </c>
      <c r="AQ29" s="71">
        <f t="shared" si="39"/>
        <v>144.36018399999998</v>
      </c>
      <c r="AR29" s="71">
        <f t="shared" si="39"/>
        <v>110.29459503999996</v>
      </c>
      <c r="AS29" s="71">
        <f t="shared" si="39"/>
        <v>99.12857296</v>
      </c>
      <c r="AT29" s="71">
        <f t="shared" si="39"/>
        <v>106.50308476800002</v>
      </c>
      <c r="AU29" s="71">
        <f t="shared" si="39"/>
        <v>118.82055566399995</v>
      </c>
      <c r="AV29" s="71">
        <f t="shared" si="39"/>
        <v>128.97305023200002</v>
      </c>
      <c r="AW29" s="71">
        <f t="shared" si="39"/>
        <v>40.131359111999998</v>
      </c>
      <c r="AX29" s="71">
        <f t="shared" si="39"/>
        <v>109.54886793053105</v>
      </c>
      <c r="AY29" s="122">
        <f t="shared" si="39"/>
        <v>123.32243304012944</v>
      </c>
      <c r="AZ29" s="122">
        <f t="shared" si="39"/>
        <v>124.21067815692578</v>
      </c>
      <c r="BA29" s="122">
        <f t="shared" si="39"/>
        <v>124.80608272002375</v>
      </c>
      <c r="BB29" s="122">
        <f t="shared" si="39"/>
        <v>122.4089783094043</v>
      </c>
      <c r="BC29" s="122">
        <f t="shared" si="39"/>
        <v>116.56775383017539</v>
      </c>
      <c r="BD29" s="122">
        <f t="shared" si="39"/>
        <v>121.61068022282655</v>
      </c>
      <c r="BE29" s="122">
        <f t="shared" si="39"/>
        <v>126.40802305379513</v>
      </c>
      <c r="BF29" s="122">
        <f t="shared" si="39"/>
        <v>136.92957953616619</v>
      </c>
      <c r="BG29" s="122">
        <f t="shared" si="39"/>
        <v>150.10985656031636</v>
      </c>
      <c r="BH29" s="122">
        <f t="shared" si="39"/>
        <v>148.50160474846339</v>
      </c>
      <c r="BI29" s="122">
        <f t="shared" si="39"/>
        <v>161.29376756839261</v>
      </c>
      <c r="BJ29" s="122">
        <f t="shared" si="39"/>
        <v>168.09910210773805</v>
      </c>
      <c r="BK29" s="122">
        <f t="shared" si="39"/>
        <v>176.35915154105302</v>
      </c>
      <c r="BL29" s="122">
        <f t="shared" si="39"/>
        <v>190.08037409350007</v>
      </c>
      <c r="BM29" s="122">
        <f t="shared" si="39"/>
        <v>194.75928934714219</v>
      </c>
      <c r="BN29" s="122">
        <f t="shared" si="39"/>
        <v>202.99069139486352</v>
      </c>
      <c r="BO29" s="122">
        <f t="shared" ref="BO29:CH29" si="40">BO32-BO31-BO30</f>
        <v>213.70415878212825</v>
      </c>
      <c r="BP29" s="122">
        <f t="shared" si="40"/>
        <v>226.55352076800833</v>
      </c>
      <c r="BQ29" s="122">
        <f t="shared" si="40"/>
        <v>240.74992923512104</v>
      </c>
      <c r="BR29" s="122">
        <f t="shared" si="40"/>
        <v>256.53007265053338</v>
      </c>
    </row>
    <row r="30" spans="1:70">
      <c r="A30" t="s">
        <v>21</v>
      </c>
      <c r="B30" s="71">
        <v>2.1</v>
      </c>
      <c r="C30" s="71">
        <v>2.1</v>
      </c>
      <c r="D30" s="71">
        <v>2.1</v>
      </c>
      <c r="E30" s="71">
        <v>2.2999999999999998</v>
      </c>
      <c r="F30" s="71">
        <v>2.6</v>
      </c>
      <c r="G30" s="71">
        <v>2.4</v>
      </c>
      <c r="H30" s="71">
        <v>2.2000000000000002</v>
      </c>
      <c r="I30" s="71">
        <v>2.1</v>
      </c>
      <c r="J30" s="71">
        <v>2.1</v>
      </c>
      <c r="K30" s="71">
        <v>4.0999999999999996</v>
      </c>
      <c r="L30" s="71">
        <v>7.6</v>
      </c>
      <c r="M30" s="71">
        <v>1.22</v>
      </c>
      <c r="N30" s="71">
        <v>1.9179999999999999</v>
      </c>
      <c r="O30" s="71">
        <v>7.367</v>
      </c>
      <c r="P30" s="71">
        <v>5.0330000000000004</v>
      </c>
      <c r="Q30" s="71">
        <v>5.0439999999999996</v>
      </c>
      <c r="R30" s="71">
        <v>5.085</v>
      </c>
      <c r="S30" s="71">
        <v>6.1379999999999999</v>
      </c>
      <c r="T30" s="71">
        <v>6.2720000000000002</v>
      </c>
      <c r="U30" s="71">
        <v>7.1639999999999997</v>
      </c>
      <c r="V30" s="71">
        <v>5.3</v>
      </c>
      <c r="W30" s="71">
        <v>14.548</v>
      </c>
      <c r="X30" s="71">
        <v>18.442</v>
      </c>
      <c r="Y30" s="71">
        <v>15</v>
      </c>
      <c r="Z30" s="71">
        <v>18</v>
      </c>
      <c r="AA30" s="71">
        <v>16.899999999999999</v>
      </c>
      <c r="AB30" s="71">
        <v>5.8</v>
      </c>
      <c r="AC30" s="71">
        <v>5</v>
      </c>
      <c r="AD30" s="71">
        <v>9</v>
      </c>
      <c r="AE30" s="71">
        <v>13.574999999999999</v>
      </c>
      <c r="AF30" s="71">
        <v>12.28</v>
      </c>
      <c r="AG30" s="71">
        <v>13.223000000000001</v>
      </c>
      <c r="AH30" s="71">
        <v>8.5</v>
      </c>
      <c r="AI30" s="71">
        <v>27.318999999999999</v>
      </c>
      <c r="AJ30" s="71">
        <v>25</v>
      </c>
      <c r="AK30" s="71">
        <v>23.597999999999999</v>
      </c>
      <c r="AL30" s="71">
        <v>24.5</v>
      </c>
      <c r="AM30" s="71">
        <v>24.917000000000002</v>
      </c>
      <c r="AN30" s="71">
        <v>45</v>
      </c>
      <c r="AO30" s="71">
        <v>10.603</v>
      </c>
      <c r="AP30" s="71">
        <v>22.143000000000001</v>
      </c>
      <c r="AQ30" s="71">
        <v>21.645</v>
      </c>
      <c r="AR30" s="71">
        <v>13.914999999999999</v>
      </c>
      <c r="AS30" s="71">
        <v>25.562999999999999</v>
      </c>
      <c r="AT30" s="71">
        <v>23.835999999999999</v>
      </c>
      <c r="AU30" s="71">
        <v>2.2799999999999998</v>
      </c>
      <c r="AV30" s="71">
        <v>4.6859999999999999</v>
      </c>
      <c r="AW30" s="71">
        <v>18.664000000000001</v>
      </c>
      <c r="AX30" s="71">
        <v>9</v>
      </c>
      <c r="AY30" s="122">
        <f t="shared" ref="AY30:BR30" si="41">FORECAST(AY27,AO30:AX30,AO27:AX27)</f>
        <v>15.293702886848157</v>
      </c>
      <c r="AZ30" s="122">
        <f t="shared" si="41"/>
        <v>16.103386575067425</v>
      </c>
      <c r="BA30" s="122">
        <f t="shared" si="41"/>
        <v>14.983133786061657</v>
      </c>
      <c r="BB30" s="122">
        <f t="shared" si="41"/>
        <v>13.415460209259683</v>
      </c>
      <c r="BC30" s="122">
        <f t="shared" si="41"/>
        <v>13.770180768047357</v>
      </c>
      <c r="BD30" s="122">
        <f t="shared" si="41"/>
        <v>12.592606996930755</v>
      </c>
      <c r="BE30" s="122">
        <f t="shared" si="41"/>
        <v>11.42552968984991</v>
      </c>
      <c r="BF30" s="122">
        <f t="shared" si="41"/>
        <v>11.640063380988492</v>
      </c>
      <c r="BG30" s="122">
        <f t="shared" si="41"/>
        <v>12.456518871314925</v>
      </c>
      <c r="BH30" s="122">
        <f t="shared" si="41"/>
        <v>14.99350644964165</v>
      </c>
      <c r="BI30" s="122">
        <f t="shared" si="41"/>
        <v>13.545028691204234</v>
      </c>
      <c r="BJ30" s="122">
        <f t="shared" si="41"/>
        <v>13.778610692543252</v>
      </c>
      <c r="BK30" s="122">
        <f t="shared" si="41"/>
        <v>14.025167107921728</v>
      </c>
      <c r="BL30" s="122">
        <f t="shared" si="41"/>
        <v>14.458420784895186</v>
      </c>
      <c r="BM30" s="122">
        <f t="shared" si="41"/>
        <v>14.677209543165617</v>
      </c>
      <c r="BN30" s="122">
        <f t="shared" si="41"/>
        <v>15.223040530259926</v>
      </c>
      <c r="BO30" s="122">
        <f t="shared" si="41"/>
        <v>15.830770779861281</v>
      </c>
      <c r="BP30" s="122">
        <f t="shared" si="41"/>
        <v>16.284175717908745</v>
      </c>
      <c r="BQ30" s="122">
        <f t="shared" si="41"/>
        <v>16.615904962444226</v>
      </c>
      <c r="BR30" s="122">
        <f t="shared" si="41"/>
        <v>16.923573552806232</v>
      </c>
    </row>
    <row r="31" spans="1:70">
      <c r="A31" t="s">
        <v>151</v>
      </c>
      <c r="B31" s="71">
        <f>SUM(B103:B105)</f>
        <v>66.183999999999997</v>
      </c>
      <c r="C31" s="71">
        <f t="shared" ref="C31:BN31" si="42">SUM(C103:C105)</f>
        <v>62.057000000000002</v>
      </c>
      <c r="D31" s="71">
        <f t="shared" si="42"/>
        <v>42.933000000000007</v>
      </c>
      <c r="E31" s="71">
        <f t="shared" si="42"/>
        <v>35.307000000000002</v>
      </c>
      <c r="F31" s="71">
        <f t="shared" si="42"/>
        <v>72.037000000000006</v>
      </c>
      <c r="G31" s="71">
        <f t="shared" si="42"/>
        <v>67.442999999999998</v>
      </c>
      <c r="H31" s="71">
        <f t="shared" si="42"/>
        <v>78.007999999999996</v>
      </c>
      <c r="I31" s="71">
        <f t="shared" si="42"/>
        <v>58.045999999999999</v>
      </c>
      <c r="J31" s="71">
        <f t="shared" si="42"/>
        <v>67.451999999999998</v>
      </c>
      <c r="K31" s="71">
        <f t="shared" si="42"/>
        <v>85.78</v>
      </c>
      <c r="L31" s="71">
        <f t="shared" si="42"/>
        <v>70.204999999999998</v>
      </c>
      <c r="M31" s="71">
        <f t="shared" si="42"/>
        <v>47.454999999999998</v>
      </c>
      <c r="N31" s="71">
        <f t="shared" si="42"/>
        <v>45.533000000000001</v>
      </c>
      <c r="O31" s="71">
        <f t="shared" si="42"/>
        <v>64.475999999999999</v>
      </c>
      <c r="P31" s="71">
        <f t="shared" si="42"/>
        <v>93.84899999999999</v>
      </c>
      <c r="Q31" s="71">
        <f t="shared" si="42"/>
        <v>56.587999999999994</v>
      </c>
      <c r="R31" s="71">
        <f t="shared" si="42"/>
        <v>44.434353251249995</v>
      </c>
      <c r="S31" s="71">
        <f t="shared" si="42"/>
        <v>53.928101222550005</v>
      </c>
      <c r="T31" s="71">
        <f t="shared" si="42"/>
        <v>39.269128620149999</v>
      </c>
      <c r="U31" s="71">
        <f t="shared" si="42"/>
        <v>64.062839103525008</v>
      </c>
      <c r="V31" s="71">
        <f t="shared" si="42"/>
        <v>53.714347372349998</v>
      </c>
      <c r="W31" s="71">
        <f t="shared" si="42"/>
        <v>55.963983029399998</v>
      </c>
      <c r="X31" s="71">
        <f t="shared" si="42"/>
        <v>50.130096545699999</v>
      </c>
      <c r="Y31" s="71">
        <f t="shared" si="42"/>
        <v>40.632392065274999</v>
      </c>
      <c r="Z31" s="71">
        <f t="shared" si="42"/>
        <v>64.874954922299992</v>
      </c>
      <c r="AA31" s="71">
        <f t="shared" si="42"/>
        <v>62.712811264050004</v>
      </c>
      <c r="AB31" s="71">
        <f t="shared" si="42"/>
        <v>63.481385798325007</v>
      </c>
      <c r="AC31" s="71">
        <f t="shared" si="42"/>
        <v>50.886092600000005</v>
      </c>
      <c r="AD31" s="71">
        <f t="shared" si="42"/>
        <v>60.863282312000003</v>
      </c>
      <c r="AE31" s="71">
        <f t="shared" si="42"/>
        <v>43.945238623999998</v>
      </c>
      <c r="AF31" s="71">
        <f t="shared" si="42"/>
        <v>39.701565064000008</v>
      </c>
      <c r="AG31" s="71">
        <f t="shared" si="42"/>
        <v>36.417407768000004</v>
      </c>
      <c r="AH31" s="71">
        <f t="shared" si="42"/>
        <v>93.702060144000001</v>
      </c>
      <c r="AI31" s="71">
        <f t="shared" si="42"/>
        <v>44.158022664000001</v>
      </c>
      <c r="AJ31" s="71">
        <f t="shared" si="42"/>
        <v>46.228582623999998</v>
      </c>
      <c r="AK31" s="71">
        <f t="shared" si="42"/>
        <v>35.914166624000003</v>
      </c>
      <c r="AL31" s="71">
        <f t="shared" si="42"/>
        <v>22.109974264000002</v>
      </c>
      <c r="AM31" s="71">
        <f t="shared" si="42"/>
        <v>27.341902728000004</v>
      </c>
      <c r="AN31" s="71">
        <f t="shared" si="42"/>
        <v>33.389378680000007</v>
      </c>
      <c r="AO31" s="71">
        <f t="shared" si="42"/>
        <v>83.642040160000008</v>
      </c>
      <c r="AP31" s="71">
        <f t="shared" si="42"/>
        <v>114.43407567200001</v>
      </c>
      <c r="AQ31" s="71">
        <f t="shared" si="42"/>
        <v>41.811374919999999</v>
      </c>
      <c r="AR31" s="71">
        <f t="shared" si="42"/>
        <v>45.537910432000004</v>
      </c>
      <c r="AS31" s="71">
        <f t="shared" si="42"/>
        <v>16.371222167999999</v>
      </c>
      <c r="AT31" s="71">
        <f t="shared" si="42"/>
        <v>24.422647424000001</v>
      </c>
      <c r="AU31" s="71">
        <f t="shared" si="42"/>
        <v>62.274192064000005</v>
      </c>
      <c r="AV31" s="71">
        <f t="shared" si="42"/>
        <v>44.794878799999999</v>
      </c>
      <c r="AW31" s="71">
        <f t="shared" si="42"/>
        <v>16.198278544000001</v>
      </c>
      <c r="AX31" s="122">
        <f t="shared" si="42"/>
        <v>35.092184550173656</v>
      </c>
      <c r="AY31" s="122">
        <f t="shared" si="42"/>
        <v>44.810263866907142</v>
      </c>
      <c r="AZ31" s="122">
        <f t="shared" si="42"/>
        <v>49.707084601451243</v>
      </c>
      <c r="BA31" s="122">
        <f t="shared" si="42"/>
        <v>47.716905052692688</v>
      </c>
      <c r="BB31" s="122">
        <f t="shared" si="42"/>
        <v>48.189473731866173</v>
      </c>
      <c r="BC31" s="122">
        <f t="shared" si="42"/>
        <v>46.20808548623657</v>
      </c>
      <c r="BD31" s="122">
        <f t="shared" si="42"/>
        <v>47.043493396855887</v>
      </c>
      <c r="BE31" s="122">
        <f t="shared" si="42"/>
        <v>48.174613116702339</v>
      </c>
      <c r="BF31" s="122">
        <f t="shared" si="42"/>
        <v>51.549469945948246</v>
      </c>
      <c r="BG31" s="122">
        <f t="shared" si="42"/>
        <v>55.156399974511388</v>
      </c>
      <c r="BH31" s="122">
        <f t="shared" si="42"/>
        <v>58.430293929891292</v>
      </c>
      <c r="BI31" s="122">
        <f t="shared" si="42"/>
        <v>61.382808031636557</v>
      </c>
      <c r="BJ31" s="122">
        <f t="shared" si="42"/>
        <v>63.709590025576404</v>
      </c>
      <c r="BK31" s="122">
        <f t="shared" si="42"/>
        <v>66.572589858672501</v>
      </c>
      <c r="BL31" s="122">
        <f t="shared" si="42"/>
        <v>71.47560581014983</v>
      </c>
      <c r="BM31" s="122">
        <f t="shared" si="42"/>
        <v>73.245558369525654</v>
      </c>
      <c r="BN31" s="122">
        <f t="shared" si="42"/>
        <v>76.469712533561903</v>
      </c>
      <c r="BO31" s="122">
        <f t="shared" ref="BO31:CG31" si="43">SUM(BO103:BO105)</f>
        <v>80.534663855036484</v>
      </c>
      <c r="BP31" s="122">
        <f t="shared" si="43"/>
        <v>85.233468331272007</v>
      </c>
      <c r="BQ31" s="122">
        <f t="shared" si="43"/>
        <v>90.375844169714554</v>
      </c>
      <c r="BR31" s="122">
        <f t="shared" si="43"/>
        <v>95.572389948220945</v>
      </c>
    </row>
    <row r="32" spans="1:70">
      <c r="A32" t="s">
        <v>152</v>
      </c>
      <c r="B32" s="71">
        <f>B27-B33</f>
        <v>235.55499999999995</v>
      </c>
      <c r="C32" s="71">
        <f t="shared" ref="C32:BN32" si="44">C27-C33</f>
        <v>207.39699999999993</v>
      </c>
      <c r="D32" s="71">
        <f t="shared" si="44"/>
        <v>184.34399999999994</v>
      </c>
      <c r="E32" s="71">
        <f t="shared" si="44"/>
        <v>211.46999999999991</v>
      </c>
      <c r="F32" s="71">
        <f t="shared" si="44"/>
        <v>259.22199999999998</v>
      </c>
      <c r="G32" s="71">
        <f t="shared" si="44"/>
        <v>208.64999999999986</v>
      </c>
      <c r="H32" s="71">
        <f t="shared" si="44"/>
        <v>213.73500000000001</v>
      </c>
      <c r="I32" s="71">
        <f t="shared" si="44"/>
        <v>228.23099999999999</v>
      </c>
      <c r="J32" s="71">
        <f t="shared" si="44"/>
        <v>194.72100000000012</v>
      </c>
      <c r="K32" s="71">
        <f t="shared" si="44"/>
        <v>299.84100000000012</v>
      </c>
      <c r="L32" s="71">
        <f t="shared" si="44"/>
        <v>308.27199999999993</v>
      </c>
      <c r="M32" s="71">
        <f t="shared" si="44"/>
        <v>230.68100000000004</v>
      </c>
      <c r="N32" s="71">
        <f t="shared" si="44"/>
        <v>221.74199999999996</v>
      </c>
      <c r="O32" s="71">
        <f t="shared" si="44"/>
        <v>241.7410000000001</v>
      </c>
      <c r="P32" s="71">
        <f t="shared" si="44"/>
        <v>279.33200000000022</v>
      </c>
      <c r="Q32" s="71">
        <f t="shared" si="44"/>
        <v>280.72799999999995</v>
      </c>
      <c r="R32" s="71">
        <f t="shared" si="44"/>
        <v>276.98300000000006</v>
      </c>
      <c r="S32" s="71">
        <f t="shared" si="44"/>
        <v>323.89700000000005</v>
      </c>
      <c r="T32" s="71">
        <f t="shared" si="44"/>
        <v>263.03800000000024</v>
      </c>
      <c r="U32" s="71">
        <f t="shared" si="44"/>
        <v>270.85300000000001</v>
      </c>
      <c r="V32" s="71">
        <f t="shared" si="44"/>
        <v>229.0235905237501</v>
      </c>
      <c r="W32" s="71">
        <f t="shared" si="44"/>
        <v>346.23718109394997</v>
      </c>
      <c r="X32" s="71">
        <f t="shared" si="44"/>
        <v>307.13739368249992</v>
      </c>
      <c r="Y32" s="71">
        <f t="shared" si="44"/>
        <v>233.52960585300008</v>
      </c>
      <c r="Z32" s="71">
        <f t="shared" si="44"/>
        <v>310.89581482987506</v>
      </c>
      <c r="AA32" s="71">
        <f t="shared" si="44"/>
        <v>273.92000000000007</v>
      </c>
      <c r="AB32" s="71">
        <f t="shared" si="44"/>
        <v>241.91399999999993</v>
      </c>
      <c r="AC32" s="71">
        <f t="shared" si="44"/>
        <v>189.83402755777504</v>
      </c>
      <c r="AD32" s="71">
        <f t="shared" si="44"/>
        <v>218.313799175475</v>
      </c>
      <c r="AE32" s="71">
        <f t="shared" si="44"/>
        <v>204.95049603995</v>
      </c>
      <c r="AF32" s="71">
        <f t="shared" si="44"/>
        <v>159.30399999999997</v>
      </c>
      <c r="AG32" s="71">
        <f t="shared" si="44"/>
        <v>130.29316928347501</v>
      </c>
      <c r="AH32" s="71">
        <f t="shared" si="44"/>
        <v>238.27146741382501</v>
      </c>
      <c r="AI32" s="71">
        <f t="shared" si="44"/>
        <v>231.02712471282501</v>
      </c>
      <c r="AJ32" s="71">
        <f t="shared" si="44"/>
        <v>185.55800000000002</v>
      </c>
      <c r="AK32" s="71">
        <f t="shared" si="44"/>
        <v>149.04375948207502</v>
      </c>
      <c r="AL32" s="71">
        <f t="shared" si="44"/>
        <v>89.492881848799982</v>
      </c>
      <c r="AM32" s="71">
        <f t="shared" si="44"/>
        <v>131.93458036799998</v>
      </c>
      <c r="AN32" s="71">
        <f t="shared" si="44"/>
        <v>176.09922014400004</v>
      </c>
      <c r="AO32" s="71">
        <f t="shared" si="44"/>
        <v>244.226807608</v>
      </c>
      <c r="AP32" s="71">
        <f t="shared" si="44"/>
        <v>296.22543980799998</v>
      </c>
      <c r="AQ32" s="71">
        <f t="shared" si="44"/>
        <v>207.81655891999998</v>
      </c>
      <c r="AR32" s="71">
        <f t="shared" si="44"/>
        <v>169.74750547199997</v>
      </c>
      <c r="AS32" s="71">
        <f t="shared" si="44"/>
        <v>141.062795128</v>
      </c>
      <c r="AT32" s="71">
        <f t="shared" si="44"/>
        <v>154.76173219200001</v>
      </c>
      <c r="AU32" s="71">
        <f t="shared" si="44"/>
        <v>183.37474772799996</v>
      </c>
      <c r="AV32" s="71">
        <f t="shared" si="44"/>
        <v>178.45392903200002</v>
      </c>
      <c r="AW32" s="71">
        <f t="shared" si="44"/>
        <v>74.993637656000004</v>
      </c>
      <c r="AX32" s="122">
        <f t="shared" si="44"/>
        <v>153.6410524807047</v>
      </c>
      <c r="AY32" s="122">
        <f t="shared" si="44"/>
        <v>183.42639979388474</v>
      </c>
      <c r="AZ32" s="122">
        <f t="shared" si="44"/>
        <v>190.02114933344444</v>
      </c>
      <c r="BA32" s="122">
        <f t="shared" si="44"/>
        <v>187.50612155877809</v>
      </c>
      <c r="BB32" s="122">
        <f t="shared" si="44"/>
        <v>184.01391225053015</v>
      </c>
      <c r="BC32" s="122">
        <f t="shared" si="44"/>
        <v>176.54602008445931</v>
      </c>
      <c r="BD32" s="122">
        <f t="shared" si="44"/>
        <v>181.24678061661319</v>
      </c>
      <c r="BE32" s="122">
        <f t="shared" si="44"/>
        <v>186.00816586034739</v>
      </c>
      <c r="BF32" s="122">
        <f t="shared" si="44"/>
        <v>200.11911286310294</v>
      </c>
      <c r="BG32" s="122">
        <f t="shared" si="44"/>
        <v>217.72277540614266</v>
      </c>
      <c r="BH32" s="122">
        <f t="shared" si="44"/>
        <v>221.92540512799633</v>
      </c>
      <c r="BI32" s="122">
        <f t="shared" si="44"/>
        <v>236.2216042912334</v>
      </c>
      <c r="BJ32" s="122">
        <f t="shared" si="44"/>
        <v>245.58730282585771</v>
      </c>
      <c r="BK32" s="122">
        <f t="shared" si="44"/>
        <v>256.95690850764726</v>
      </c>
      <c r="BL32" s="122">
        <f t="shared" si="44"/>
        <v>276.01440068854509</v>
      </c>
      <c r="BM32" s="122">
        <f t="shared" si="44"/>
        <v>282.68205725983347</v>
      </c>
      <c r="BN32" s="122">
        <f t="shared" si="44"/>
        <v>294.68344445868536</v>
      </c>
      <c r="BO32" s="122">
        <f t="shared" ref="BO32:CH32" si="45">BO27-BO33</f>
        <v>310.069593417026</v>
      </c>
      <c r="BP32" s="122">
        <f t="shared" si="45"/>
        <v>328.07116481718907</v>
      </c>
      <c r="BQ32" s="122">
        <f t="shared" si="45"/>
        <v>347.74167836727986</v>
      </c>
      <c r="BR32" s="122">
        <f t="shared" si="45"/>
        <v>369.02603615156056</v>
      </c>
    </row>
    <row r="33" spans="1:70">
      <c r="A33" t="s">
        <v>245</v>
      </c>
      <c r="B33" s="71">
        <v>584.1</v>
      </c>
      <c r="C33" s="71">
        <v>585.70000000000005</v>
      </c>
      <c r="D33" s="71">
        <v>713.9</v>
      </c>
      <c r="E33" s="71">
        <v>736.2</v>
      </c>
      <c r="F33" s="71">
        <v>756.1</v>
      </c>
      <c r="G33" s="71">
        <v>548.6</v>
      </c>
      <c r="H33" s="71">
        <v>792.4</v>
      </c>
      <c r="I33" s="71">
        <v>925.5</v>
      </c>
      <c r="J33" s="71">
        <v>731.9</v>
      </c>
      <c r="K33" s="71">
        <v>853.8</v>
      </c>
      <c r="L33" s="71">
        <v>1112.2</v>
      </c>
      <c r="M33" s="71">
        <v>1259.2</v>
      </c>
      <c r="N33" s="71">
        <v>1252.4000000000001</v>
      </c>
      <c r="O33" s="71">
        <v>997.6</v>
      </c>
      <c r="P33" s="71">
        <v>775.6</v>
      </c>
      <c r="Q33" s="71">
        <v>512.34</v>
      </c>
      <c r="R33" s="71">
        <v>450.46199999999999</v>
      </c>
      <c r="S33" s="71">
        <v>604.31700000000001</v>
      </c>
      <c r="T33" s="71">
        <v>446.14800000000002</v>
      </c>
      <c r="U33" s="71">
        <v>422.459</v>
      </c>
      <c r="V33" s="71">
        <v>301.23899999999998</v>
      </c>
      <c r="W33" s="71">
        <v>467.40800000000002</v>
      </c>
      <c r="X33" s="71">
        <v>373.86900000000003</v>
      </c>
      <c r="Y33" s="71">
        <v>335.31599999999997</v>
      </c>
      <c r="Z33" s="71">
        <v>349.43599999999998</v>
      </c>
      <c r="AA33" s="71">
        <v>261.98099999999999</v>
      </c>
      <c r="AB33" s="71">
        <v>313.87700000000001</v>
      </c>
      <c r="AC33" s="71">
        <v>231.852</v>
      </c>
      <c r="AD33" s="71">
        <v>235.93600000000001</v>
      </c>
      <c r="AE33" s="71">
        <v>282.20499999999998</v>
      </c>
      <c r="AF33" s="71">
        <v>290.37599999999998</v>
      </c>
      <c r="AG33" s="71">
        <v>212.19399999999999</v>
      </c>
      <c r="AH33" s="71">
        <v>291.25</v>
      </c>
      <c r="AI33" s="71">
        <v>297.69</v>
      </c>
      <c r="AJ33" s="71">
        <v>250.75899999999999</v>
      </c>
      <c r="AK33" s="71">
        <v>237.66800000000001</v>
      </c>
      <c r="AL33" s="71">
        <v>150.95099999999999</v>
      </c>
      <c r="AM33" s="71">
        <v>139.84700000000001</v>
      </c>
      <c r="AN33" s="71">
        <v>231.39099999999999</v>
      </c>
      <c r="AO33" s="71">
        <v>222.59399999999999</v>
      </c>
      <c r="AP33" s="71">
        <v>322.53500000000003</v>
      </c>
      <c r="AQ33" s="71">
        <v>309.07900000000001</v>
      </c>
      <c r="AR33" s="71">
        <v>227.49199999999999</v>
      </c>
      <c r="AS33" s="71">
        <v>258.77999999999997</v>
      </c>
      <c r="AT33" s="71">
        <v>250.36099999999999</v>
      </c>
      <c r="AU33" s="71">
        <v>219.68600000000001</v>
      </c>
      <c r="AV33" s="71">
        <v>289.67599999999999</v>
      </c>
      <c r="AW33" s="71">
        <v>160.071</v>
      </c>
      <c r="AX33" s="71">
        <v>188.345</v>
      </c>
      <c r="AY33" s="122">
        <f t="shared" ref="AY33:BR33" si="46">FORECAST(AY27,AO33:AX33,AO27:AX27)</f>
        <v>247.3813595841641</v>
      </c>
      <c r="AZ33" s="122">
        <f t="shared" si="46"/>
        <v>261.62214120037356</v>
      </c>
      <c r="BA33" s="122">
        <f t="shared" si="46"/>
        <v>270.72949510435944</v>
      </c>
      <c r="BB33" s="122">
        <f t="shared" si="46"/>
        <v>263.31331538798713</v>
      </c>
      <c r="BC33" s="122">
        <f t="shared" si="46"/>
        <v>256.48592798735172</v>
      </c>
      <c r="BD33" s="122">
        <f t="shared" si="46"/>
        <v>257.81738101466215</v>
      </c>
      <c r="BE33" s="122">
        <f t="shared" si="46"/>
        <v>261.14140439300024</v>
      </c>
      <c r="BF33" s="122">
        <f t="shared" si="46"/>
        <v>280.92226111532102</v>
      </c>
      <c r="BG33" s="122">
        <f t="shared" si="46"/>
        <v>294.43910783785782</v>
      </c>
      <c r="BH33" s="122">
        <f t="shared" si="46"/>
        <v>321.01288994715594</v>
      </c>
      <c r="BI33" s="122">
        <f t="shared" si="46"/>
        <v>333.4448745140989</v>
      </c>
      <c r="BJ33" s="122">
        <f t="shared" si="46"/>
        <v>345.09641343379565</v>
      </c>
      <c r="BK33" s="122">
        <f t="shared" si="46"/>
        <v>360.17815683053021</v>
      </c>
      <c r="BL33" s="122">
        <f t="shared" si="46"/>
        <v>386.17712353806479</v>
      </c>
      <c r="BM33" s="122">
        <f t="shared" si="46"/>
        <v>395.46471135852772</v>
      </c>
      <c r="BN33" s="122">
        <f t="shared" si="46"/>
        <v>412.95911819915841</v>
      </c>
      <c r="BO33" s="122">
        <f t="shared" si="46"/>
        <v>435.03369487226473</v>
      </c>
      <c r="BP33" s="122">
        <f t="shared" si="46"/>
        <v>460.47926352386452</v>
      </c>
      <c r="BQ33" s="122">
        <f t="shared" si="46"/>
        <v>488.36532202321234</v>
      </c>
      <c r="BR33" s="122">
        <f t="shared" si="46"/>
        <v>515.20492790157607</v>
      </c>
    </row>
    <row r="34" spans="1:70">
      <c r="A34" t="s">
        <v>246</v>
      </c>
      <c r="B34" s="71">
        <f>B33-B35</f>
        <v>109.99100000000004</v>
      </c>
      <c r="C34" s="71">
        <f t="shared" ref="C34:L34" si="47">C33-C35</f>
        <v>95.370000000000061</v>
      </c>
      <c r="D34" s="71">
        <f t="shared" si="47"/>
        <v>97.362999999999943</v>
      </c>
      <c r="E34" s="71">
        <f t="shared" si="47"/>
        <v>99.201000000000022</v>
      </c>
      <c r="F34" s="71">
        <f t="shared" si="47"/>
        <v>109.10199999999998</v>
      </c>
      <c r="G34" s="71">
        <f t="shared" si="47"/>
        <v>83.973000000000013</v>
      </c>
      <c r="H34" s="71">
        <f t="shared" si="47"/>
        <v>104.38499999999999</v>
      </c>
      <c r="I34" s="71">
        <f t="shared" si="47"/>
        <v>115.04999999999995</v>
      </c>
      <c r="J34" s="71">
        <f t="shared" si="47"/>
        <v>77.072000000000003</v>
      </c>
      <c r="K34" s="71">
        <f t="shared" si="47"/>
        <v>128.73699999999997</v>
      </c>
      <c r="L34" s="71">
        <f t="shared" si="47"/>
        <v>117.93299999999999</v>
      </c>
      <c r="M34" s="219">
        <v>664.8</v>
      </c>
      <c r="N34" s="219">
        <v>849.8</v>
      </c>
      <c r="O34" s="219">
        <v>538.6</v>
      </c>
      <c r="P34" s="122">
        <f t="shared" ref="P34:BR34" si="48">P33-P35</f>
        <v>328.2000000000001</v>
      </c>
      <c r="Q34" s="71">
        <f t="shared" si="48"/>
        <v>0</v>
      </c>
      <c r="R34" s="71">
        <f t="shared" si="48"/>
        <v>0</v>
      </c>
      <c r="S34" s="71">
        <f t="shared" si="48"/>
        <v>0</v>
      </c>
      <c r="T34" s="71">
        <f t="shared" si="48"/>
        <v>0</v>
      </c>
      <c r="U34" s="71">
        <f t="shared" si="48"/>
        <v>0</v>
      </c>
      <c r="V34" s="71">
        <f t="shared" si="48"/>
        <v>0</v>
      </c>
      <c r="W34" s="71">
        <f t="shared" si="48"/>
        <v>0</v>
      </c>
      <c r="X34" s="71">
        <f t="shared" si="48"/>
        <v>0</v>
      </c>
      <c r="Y34" s="71">
        <f t="shared" si="48"/>
        <v>0</v>
      </c>
      <c r="Z34" s="71">
        <f t="shared" si="48"/>
        <v>0</v>
      </c>
      <c r="AA34" s="71">
        <f t="shared" si="48"/>
        <v>0</v>
      </c>
      <c r="AB34" s="71">
        <f t="shared" si="48"/>
        <v>0</v>
      </c>
      <c r="AC34" s="71">
        <f t="shared" si="48"/>
        <v>0</v>
      </c>
      <c r="AD34" s="71">
        <f t="shared" si="48"/>
        <v>0</v>
      </c>
      <c r="AE34" s="71">
        <f t="shared" si="48"/>
        <v>0</v>
      </c>
      <c r="AF34" s="71">
        <f t="shared" si="48"/>
        <v>0</v>
      </c>
      <c r="AG34" s="71">
        <f t="shared" si="48"/>
        <v>0</v>
      </c>
      <c r="AH34" s="71">
        <f t="shared" si="48"/>
        <v>0</v>
      </c>
      <c r="AI34" s="71">
        <f t="shared" si="48"/>
        <v>0</v>
      </c>
      <c r="AJ34" s="71">
        <f t="shared" si="48"/>
        <v>0</v>
      </c>
      <c r="AK34" s="71">
        <f t="shared" si="48"/>
        <v>0</v>
      </c>
      <c r="AL34" s="71">
        <f t="shared" si="48"/>
        <v>0</v>
      </c>
      <c r="AM34" s="71">
        <f t="shared" si="48"/>
        <v>0</v>
      </c>
      <c r="AN34" s="71">
        <f t="shared" si="48"/>
        <v>-2.5000000000005684E-2</v>
      </c>
      <c r="AO34" s="71">
        <f t="shared" si="48"/>
        <v>0</v>
      </c>
      <c r="AP34" s="71">
        <f t="shared" si="48"/>
        <v>0</v>
      </c>
      <c r="AQ34" s="71">
        <f t="shared" si="48"/>
        <v>0</v>
      </c>
      <c r="AR34" s="71">
        <f t="shared" si="48"/>
        <v>0</v>
      </c>
      <c r="AS34" s="71">
        <f t="shared" si="48"/>
        <v>0</v>
      </c>
      <c r="AT34" s="71">
        <f t="shared" si="48"/>
        <v>0</v>
      </c>
      <c r="AU34" s="71">
        <f t="shared" si="48"/>
        <v>0</v>
      </c>
      <c r="AV34" s="71">
        <f t="shared" si="48"/>
        <v>0</v>
      </c>
      <c r="AW34" s="71">
        <f t="shared" si="48"/>
        <v>0</v>
      </c>
      <c r="AX34" s="71">
        <f t="shared" si="48"/>
        <v>0</v>
      </c>
      <c r="AY34" s="122">
        <f t="shared" si="48"/>
        <v>0</v>
      </c>
      <c r="AZ34" s="122">
        <f t="shared" si="48"/>
        <v>0</v>
      </c>
      <c r="BA34" s="122">
        <f t="shared" si="48"/>
        <v>0</v>
      </c>
      <c r="BB34" s="122">
        <f t="shared" si="48"/>
        <v>0</v>
      </c>
      <c r="BC34" s="122">
        <f t="shared" si="48"/>
        <v>0</v>
      </c>
      <c r="BD34" s="122">
        <f t="shared" si="48"/>
        <v>0</v>
      </c>
      <c r="BE34" s="122">
        <f t="shared" si="48"/>
        <v>0</v>
      </c>
      <c r="BF34" s="122">
        <f t="shared" si="48"/>
        <v>0</v>
      </c>
      <c r="BG34" s="122">
        <f t="shared" si="48"/>
        <v>0</v>
      </c>
      <c r="BH34" s="122">
        <f t="shared" si="48"/>
        <v>0</v>
      </c>
      <c r="BI34" s="122">
        <f t="shared" si="48"/>
        <v>0</v>
      </c>
      <c r="BJ34" s="122">
        <f t="shared" si="48"/>
        <v>0</v>
      </c>
      <c r="BK34" s="122">
        <f t="shared" si="48"/>
        <v>0</v>
      </c>
      <c r="BL34" s="122">
        <f t="shared" si="48"/>
        <v>0</v>
      </c>
      <c r="BM34" s="122">
        <f t="shared" si="48"/>
        <v>0</v>
      </c>
      <c r="BN34" s="122">
        <f t="shared" si="48"/>
        <v>0</v>
      </c>
      <c r="BO34" s="122">
        <f t="shared" si="48"/>
        <v>0</v>
      </c>
      <c r="BP34" s="122">
        <f t="shared" si="48"/>
        <v>0</v>
      </c>
      <c r="BQ34" s="122">
        <f t="shared" si="48"/>
        <v>0</v>
      </c>
      <c r="BR34" s="122">
        <f t="shared" si="48"/>
        <v>0</v>
      </c>
    </row>
    <row r="35" spans="1:70">
      <c r="A35" t="s">
        <v>247</v>
      </c>
      <c r="B35" s="71">
        <v>474.10899999999998</v>
      </c>
      <c r="C35" s="71">
        <v>490.33</v>
      </c>
      <c r="D35" s="71">
        <v>616.53700000000003</v>
      </c>
      <c r="E35" s="71">
        <v>636.99900000000002</v>
      </c>
      <c r="F35" s="71">
        <v>646.99800000000005</v>
      </c>
      <c r="G35" s="71">
        <v>464.62700000000001</v>
      </c>
      <c r="H35" s="71">
        <v>688.01499999999999</v>
      </c>
      <c r="I35" s="71">
        <v>810.45</v>
      </c>
      <c r="J35" s="71">
        <v>654.82799999999997</v>
      </c>
      <c r="K35" s="71">
        <v>725.06299999999999</v>
      </c>
      <c r="L35" s="71">
        <v>994.26700000000005</v>
      </c>
      <c r="M35" s="122">
        <f>M33-M34</f>
        <v>594.40000000000009</v>
      </c>
      <c r="N35" s="122">
        <f t="shared" ref="N35:O35" si="49">N33-N34</f>
        <v>402.60000000000014</v>
      </c>
      <c r="O35" s="122">
        <f t="shared" si="49"/>
        <v>459</v>
      </c>
      <c r="P35" s="122">
        <v>447.39999999999992</v>
      </c>
      <c r="Q35" s="71">
        <v>512.34</v>
      </c>
      <c r="R35" s="71">
        <v>450.46199999999999</v>
      </c>
      <c r="S35" s="71">
        <v>604.31700000000001</v>
      </c>
      <c r="T35" s="71">
        <v>446.14800000000002</v>
      </c>
      <c r="U35" s="71">
        <v>422.459</v>
      </c>
      <c r="V35" s="71">
        <v>301.23899999999998</v>
      </c>
      <c r="W35" s="71">
        <v>467.40800000000002</v>
      </c>
      <c r="X35" s="71">
        <v>373.86900000000003</v>
      </c>
      <c r="Y35" s="71">
        <v>335.31599999999997</v>
      </c>
      <c r="Z35" s="71">
        <v>349.43599999999998</v>
      </c>
      <c r="AA35" s="71">
        <v>261.98099999999999</v>
      </c>
      <c r="AB35" s="71">
        <v>313.87700000000001</v>
      </c>
      <c r="AC35" s="71">
        <v>231.852</v>
      </c>
      <c r="AD35" s="71">
        <v>235.93600000000001</v>
      </c>
      <c r="AE35" s="71">
        <v>282.20499999999998</v>
      </c>
      <c r="AF35" s="71">
        <v>290.37599999999998</v>
      </c>
      <c r="AG35" s="71">
        <v>212.19399999999999</v>
      </c>
      <c r="AH35" s="71">
        <v>291.25</v>
      </c>
      <c r="AI35" s="71">
        <v>297.69</v>
      </c>
      <c r="AJ35" s="71">
        <v>250.75899999999999</v>
      </c>
      <c r="AK35" s="71">
        <v>237.66800000000001</v>
      </c>
      <c r="AL35" s="71">
        <v>150.95099999999999</v>
      </c>
      <c r="AM35" s="71">
        <v>139.84700000000001</v>
      </c>
      <c r="AN35" s="71">
        <v>231.416</v>
      </c>
      <c r="AO35" s="71">
        <v>222.59399999999999</v>
      </c>
      <c r="AP35" s="71">
        <v>322.53500000000003</v>
      </c>
      <c r="AQ35" s="71">
        <v>309.07900000000001</v>
      </c>
      <c r="AR35" s="71">
        <v>227.49199999999999</v>
      </c>
      <c r="AS35" s="71">
        <v>258.77999999999997</v>
      </c>
      <c r="AT35" s="71">
        <v>250.36099999999999</v>
      </c>
      <c r="AU35" s="71">
        <v>219.68600000000001</v>
      </c>
      <c r="AV35" s="71">
        <v>289.67599999999999</v>
      </c>
      <c r="AW35" s="71">
        <v>160.071</v>
      </c>
      <c r="AX35" s="71">
        <v>188.345</v>
      </c>
      <c r="AY35" s="122">
        <f t="shared" ref="AY35:BR35" si="50">AY33</f>
        <v>247.3813595841641</v>
      </c>
      <c r="AZ35" s="122">
        <f t="shared" si="50"/>
        <v>261.62214120037356</v>
      </c>
      <c r="BA35" s="122">
        <f t="shared" si="50"/>
        <v>270.72949510435944</v>
      </c>
      <c r="BB35" s="122">
        <f t="shared" si="50"/>
        <v>263.31331538798713</v>
      </c>
      <c r="BC35" s="122">
        <f t="shared" si="50"/>
        <v>256.48592798735172</v>
      </c>
      <c r="BD35" s="122">
        <f t="shared" si="50"/>
        <v>257.81738101466215</v>
      </c>
      <c r="BE35" s="122">
        <f t="shared" si="50"/>
        <v>261.14140439300024</v>
      </c>
      <c r="BF35" s="122">
        <f t="shared" si="50"/>
        <v>280.92226111532102</v>
      </c>
      <c r="BG35" s="122">
        <f t="shared" si="50"/>
        <v>294.43910783785782</v>
      </c>
      <c r="BH35" s="122">
        <f t="shared" si="50"/>
        <v>321.01288994715594</v>
      </c>
      <c r="BI35" s="122">
        <f t="shared" si="50"/>
        <v>333.4448745140989</v>
      </c>
      <c r="BJ35" s="122">
        <f t="shared" si="50"/>
        <v>345.09641343379565</v>
      </c>
      <c r="BK35" s="122">
        <f t="shared" si="50"/>
        <v>360.17815683053021</v>
      </c>
      <c r="BL35" s="122">
        <f t="shared" si="50"/>
        <v>386.17712353806479</v>
      </c>
      <c r="BM35" s="122">
        <f t="shared" si="50"/>
        <v>395.46471135852772</v>
      </c>
      <c r="BN35" s="122">
        <f t="shared" si="50"/>
        <v>412.95911819915841</v>
      </c>
      <c r="BO35" s="122">
        <f t="shared" si="50"/>
        <v>435.03369487226473</v>
      </c>
      <c r="BP35" s="122">
        <f t="shared" si="50"/>
        <v>460.47926352386452</v>
      </c>
      <c r="BQ35" s="122">
        <f t="shared" si="50"/>
        <v>488.36532202321234</v>
      </c>
      <c r="BR35" s="122">
        <f t="shared" si="50"/>
        <v>515.20492790157607</v>
      </c>
    </row>
    <row r="36" spans="1:70">
      <c r="A36" t="s">
        <v>156</v>
      </c>
      <c r="B36" s="71">
        <v>164.50899999999999</v>
      </c>
      <c r="C36" s="71">
        <v>158.66900000000001</v>
      </c>
      <c r="D36" s="71">
        <v>218.292</v>
      </c>
      <c r="E36" s="71">
        <v>235.51499999999999</v>
      </c>
      <c r="F36" s="71">
        <v>234.708</v>
      </c>
      <c r="G36" s="71">
        <v>138.845</v>
      </c>
      <c r="H36" s="71">
        <v>255.113</v>
      </c>
      <c r="I36" s="71">
        <v>267.74400000000003</v>
      </c>
      <c r="J36" s="71">
        <v>149.33000000000001</v>
      </c>
      <c r="K36" s="71">
        <v>228.78</v>
      </c>
      <c r="L36" s="71">
        <v>330.08699999999999</v>
      </c>
      <c r="M36" s="122">
        <v>390</v>
      </c>
      <c r="N36" s="122">
        <v>385</v>
      </c>
      <c r="O36" s="122">
        <v>300</v>
      </c>
      <c r="P36" s="122">
        <v>220</v>
      </c>
      <c r="Q36" s="71">
        <v>140</v>
      </c>
      <c r="R36" s="71">
        <v>110.2</v>
      </c>
      <c r="S36" s="71">
        <v>209.65</v>
      </c>
      <c r="T36" s="71">
        <v>105.95</v>
      </c>
      <c r="U36" s="71">
        <v>126.65</v>
      </c>
      <c r="V36" s="71">
        <v>79.09</v>
      </c>
      <c r="W36" s="71">
        <v>144.59</v>
      </c>
      <c r="X36" s="71">
        <v>99.625</v>
      </c>
      <c r="Y36" s="71">
        <v>95.9</v>
      </c>
      <c r="Z36" s="71">
        <v>90.3</v>
      </c>
      <c r="AA36" s="71">
        <v>74.3</v>
      </c>
      <c r="AB36" s="71">
        <v>72.400000000000006</v>
      </c>
      <c r="AC36" s="71">
        <v>53.6</v>
      </c>
      <c r="AD36" s="71">
        <v>45.2</v>
      </c>
      <c r="AE36" s="71">
        <v>78.7</v>
      </c>
      <c r="AF36" s="71">
        <v>55</v>
      </c>
      <c r="AG36" s="71">
        <v>38.1</v>
      </c>
      <c r="AH36" s="71">
        <v>51.4</v>
      </c>
      <c r="AI36" s="71">
        <v>54.4</v>
      </c>
      <c r="AJ36" s="71">
        <v>48</v>
      </c>
      <c r="AK36" s="71">
        <v>30.5</v>
      </c>
      <c r="AL36" s="71">
        <v>27.85</v>
      </c>
      <c r="AM36" s="71">
        <v>17.600000000000001</v>
      </c>
      <c r="AN36" s="71">
        <v>32.950000000000003</v>
      </c>
      <c r="AO36" s="71">
        <v>30.5</v>
      </c>
      <c r="AP36" s="71">
        <v>51.5</v>
      </c>
      <c r="AQ36" s="71">
        <v>43</v>
      </c>
      <c r="AR36" s="71">
        <v>33.799999999999997</v>
      </c>
      <c r="AS36" s="71">
        <v>44.2</v>
      </c>
      <c r="AT36" s="71">
        <v>30.2</v>
      </c>
      <c r="AU36" s="71">
        <v>21.3</v>
      </c>
      <c r="AV36" s="71">
        <v>29.45</v>
      </c>
      <c r="AW36" s="71">
        <v>17.8</v>
      </c>
      <c r="AX36" s="122">
        <f t="shared" ref="AX36:BR36" si="51">FORECAST(AX35,AN36:AW36,AN35:AW35)</f>
        <v>22.854294610518494</v>
      </c>
      <c r="AY36" s="122">
        <f t="shared" si="51"/>
        <v>32.903763403712588</v>
      </c>
      <c r="AZ36" s="122">
        <f t="shared" si="51"/>
        <v>35.243089704345806</v>
      </c>
      <c r="BA36" s="122">
        <f t="shared" si="51"/>
        <v>35.595441505879243</v>
      </c>
      <c r="BB36" s="122">
        <f t="shared" si="51"/>
        <v>34.103105164954947</v>
      </c>
      <c r="BC36" s="122">
        <f t="shared" si="51"/>
        <v>32.690093421578027</v>
      </c>
      <c r="BD36" s="122">
        <f t="shared" si="51"/>
        <v>31.533939981710049</v>
      </c>
      <c r="BE36" s="122">
        <f t="shared" si="51"/>
        <v>32.021986635270338</v>
      </c>
      <c r="BF36" s="122">
        <f t="shared" si="51"/>
        <v>34.898604612967354</v>
      </c>
      <c r="BG36" s="122">
        <f t="shared" si="51"/>
        <v>38.350896330708267</v>
      </c>
      <c r="BH36" s="122">
        <f t="shared" si="51"/>
        <v>41.866466531167063</v>
      </c>
      <c r="BI36" s="122">
        <f t="shared" si="51"/>
        <v>43.26900428066233</v>
      </c>
      <c r="BJ36" s="122">
        <f t="shared" si="51"/>
        <v>45.097923749478007</v>
      </c>
      <c r="BK36" s="122">
        <f t="shared" si="51"/>
        <v>47.391297741425333</v>
      </c>
      <c r="BL36" s="122">
        <f t="shared" si="51"/>
        <v>51.262077121944671</v>
      </c>
      <c r="BM36" s="122">
        <f t="shared" si="51"/>
        <v>52.745158634676834</v>
      </c>
      <c r="BN36" s="122">
        <f t="shared" si="51"/>
        <v>55.52553390433247</v>
      </c>
      <c r="BO36" s="122">
        <f t="shared" si="51"/>
        <v>58.845961959251014</v>
      </c>
      <c r="BP36" s="122">
        <f t="shared" si="51"/>
        <v>62.601601743246341</v>
      </c>
      <c r="BQ36" s="122">
        <f t="shared" si="51"/>
        <v>66.59767024741447</v>
      </c>
      <c r="BR36" s="122">
        <f t="shared" si="51"/>
        <v>70.752047049360129</v>
      </c>
    </row>
    <row r="37" spans="1:70">
      <c r="A37" t="s">
        <v>157</v>
      </c>
      <c r="B37" s="71">
        <f>B33-B36</f>
        <v>419.59100000000001</v>
      </c>
      <c r="C37" s="71">
        <f t="shared" ref="C37:AW37" si="52">C33-C36</f>
        <v>427.03100000000006</v>
      </c>
      <c r="D37" s="71">
        <f t="shared" si="52"/>
        <v>495.60799999999995</v>
      </c>
      <c r="E37" s="71">
        <f t="shared" si="52"/>
        <v>500.68500000000006</v>
      </c>
      <c r="F37" s="71">
        <f t="shared" si="52"/>
        <v>521.39200000000005</v>
      </c>
      <c r="G37" s="71">
        <f t="shared" si="52"/>
        <v>409.755</v>
      </c>
      <c r="H37" s="71">
        <f t="shared" si="52"/>
        <v>537.28700000000003</v>
      </c>
      <c r="I37" s="71">
        <f t="shared" si="52"/>
        <v>657.75599999999997</v>
      </c>
      <c r="J37" s="71">
        <f t="shared" si="52"/>
        <v>582.56999999999994</v>
      </c>
      <c r="K37" s="71">
        <f t="shared" si="52"/>
        <v>625.02</v>
      </c>
      <c r="L37" s="71">
        <f t="shared" si="52"/>
        <v>782.11300000000006</v>
      </c>
      <c r="M37" s="122">
        <f t="shared" si="52"/>
        <v>869.2</v>
      </c>
      <c r="N37" s="122">
        <f t="shared" si="52"/>
        <v>867.40000000000009</v>
      </c>
      <c r="O37" s="122">
        <f t="shared" si="52"/>
        <v>697.6</v>
      </c>
      <c r="P37" s="122">
        <f t="shared" si="52"/>
        <v>555.6</v>
      </c>
      <c r="Q37" s="71">
        <f t="shared" si="52"/>
        <v>372.34000000000003</v>
      </c>
      <c r="R37" s="71">
        <f t="shared" si="52"/>
        <v>340.262</v>
      </c>
      <c r="S37" s="71">
        <f t="shared" si="52"/>
        <v>394.66700000000003</v>
      </c>
      <c r="T37" s="71">
        <f t="shared" si="52"/>
        <v>340.19800000000004</v>
      </c>
      <c r="U37" s="71">
        <f t="shared" si="52"/>
        <v>295.80899999999997</v>
      </c>
      <c r="V37" s="71">
        <f t="shared" si="52"/>
        <v>222.14899999999997</v>
      </c>
      <c r="W37" s="71">
        <f t="shared" si="52"/>
        <v>322.81799999999998</v>
      </c>
      <c r="X37" s="71">
        <f t="shared" si="52"/>
        <v>274.24400000000003</v>
      </c>
      <c r="Y37" s="71">
        <f t="shared" si="52"/>
        <v>239.41599999999997</v>
      </c>
      <c r="Z37" s="71">
        <f t="shared" si="52"/>
        <v>259.13599999999997</v>
      </c>
      <c r="AA37" s="71">
        <f t="shared" si="52"/>
        <v>187.68099999999998</v>
      </c>
      <c r="AB37" s="71">
        <f t="shared" si="52"/>
        <v>241.477</v>
      </c>
      <c r="AC37" s="71">
        <f t="shared" si="52"/>
        <v>178.25200000000001</v>
      </c>
      <c r="AD37" s="71">
        <f t="shared" si="52"/>
        <v>190.73599999999999</v>
      </c>
      <c r="AE37" s="71">
        <f t="shared" si="52"/>
        <v>203.505</v>
      </c>
      <c r="AF37" s="71">
        <f t="shared" si="52"/>
        <v>235.37599999999998</v>
      </c>
      <c r="AG37" s="71">
        <f t="shared" si="52"/>
        <v>174.09399999999999</v>
      </c>
      <c r="AH37" s="71">
        <f t="shared" si="52"/>
        <v>239.85</v>
      </c>
      <c r="AI37" s="71">
        <f t="shared" si="52"/>
        <v>243.29</v>
      </c>
      <c r="AJ37" s="71">
        <f t="shared" si="52"/>
        <v>202.75899999999999</v>
      </c>
      <c r="AK37" s="71">
        <f t="shared" si="52"/>
        <v>207.16800000000001</v>
      </c>
      <c r="AL37" s="71">
        <f t="shared" si="52"/>
        <v>123.101</v>
      </c>
      <c r="AM37" s="71">
        <f t="shared" si="52"/>
        <v>122.24700000000001</v>
      </c>
      <c r="AN37" s="71">
        <f t="shared" si="52"/>
        <v>198.44099999999997</v>
      </c>
      <c r="AO37" s="71">
        <f t="shared" si="52"/>
        <v>192.09399999999999</v>
      </c>
      <c r="AP37" s="71">
        <f t="shared" si="52"/>
        <v>271.03500000000003</v>
      </c>
      <c r="AQ37" s="71">
        <f t="shared" si="52"/>
        <v>266.07900000000001</v>
      </c>
      <c r="AR37" s="71">
        <f t="shared" si="52"/>
        <v>193.69200000000001</v>
      </c>
      <c r="AS37" s="71">
        <f t="shared" si="52"/>
        <v>214.57999999999998</v>
      </c>
      <c r="AT37" s="71">
        <f t="shared" si="52"/>
        <v>220.161</v>
      </c>
      <c r="AU37" s="71">
        <f t="shared" si="52"/>
        <v>198.386</v>
      </c>
      <c r="AV37" s="71">
        <f t="shared" si="52"/>
        <v>260.226</v>
      </c>
      <c r="AW37" s="71">
        <f t="shared" si="52"/>
        <v>142.27099999999999</v>
      </c>
      <c r="AX37" s="122">
        <f t="shared" ref="AX37:BR37" si="53">AX35-AX36</f>
        <v>165.49070538948149</v>
      </c>
      <c r="AY37" s="122">
        <f t="shared" si="53"/>
        <v>214.47759618045151</v>
      </c>
      <c r="AZ37" s="122">
        <f t="shared" si="53"/>
        <v>226.37905149602776</v>
      </c>
      <c r="BA37" s="122">
        <f t="shared" si="53"/>
        <v>235.13405359848019</v>
      </c>
      <c r="BB37" s="122">
        <f t="shared" si="53"/>
        <v>229.21021022303219</v>
      </c>
      <c r="BC37" s="122">
        <f t="shared" si="53"/>
        <v>223.7958345657737</v>
      </c>
      <c r="BD37" s="122">
        <f t="shared" si="53"/>
        <v>226.28344103295211</v>
      </c>
      <c r="BE37" s="122">
        <f t="shared" si="53"/>
        <v>229.11941775772991</v>
      </c>
      <c r="BF37" s="122">
        <f t="shared" si="53"/>
        <v>246.02365650235367</v>
      </c>
      <c r="BG37" s="122">
        <f t="shared" si="53"/>
        <v>256.08821150714954</v>
      </c>
      <c r="BH37" s="122">
        <f t="shared" si="53"/>
        <v>279.14642341598886</v>
      </c>
      <c r="BI37" s="122">
        <f t="shared" si="53"/>
        <v>290.17587023343657</v>
      </c>
      <c r="BJ37" s="122">
        <f t="shared" si="53"/>
        <v>299.99848968431763</v>
      </c>
      <c r="BK37" s="122">
        <f t="shared" si="53"/>
        <v>312.78685908910489</v>
      </c>
      <c r="BL37" s="122">
        <f t="shared" si="53"/>
        <v>334.91504641612011</v>
      </c>
      <c r="BM37" s="122">
        <f t="shared" si="53"/>
        <v>342.71955272385088</v>
      </c>
      <c r="BN37" s="122">
        <f t="shared" si="53"/>
        <v>357.43358429482595</v>
      </c>
      <c r="BO37" s="122">
        <f t="shared" si="53"/>
        <v>376.18773291301375</v>
      </c>
      <c r="BP37" s="122">
        <f t="shared" si="53"/>
        <v>397.87766178061815</v>
      </c>
      <c r="BQ37" s="122">
        <f t="shared" si="53"/>
        <v>421.76765177579784</v>
      </c>
      <c r="BR37" s="122">
        <f t="shared" si="53"/>
        <v>444.45288085221591</v>
      </c>
    </row>
    <row r="38" spans="1:70" ht="13.5" thickBot="1">
      <c r="A38" t="s">
        <v>27</v>
      </c>
      <c r="B38" s="102">
        <f>MROUND(SUMPRODUCT(B156:B158,B216:B218),0.01)</f>
        <v>2.42</v>
      </c>
      <c r="C38" s="102">
        <f t="shared" ref="C38:BN38" si="54">MROUND(SUMPRODUCT(C156:C158,C216:C218),0.01)</f>
        <v>2.0699999999999998</v>
      </c>
      <c r="D38" s="102">
        <f t="shared" si="54"/>
        <v>1.58</v>
      </c>
      <c r="E38" s="102">
        <f t="shared" si="54"/>
        <v>1.8900000000000001</v>
      </c>
      <c r="F38" s="102">
        <f t="shared" si="54"/>
        <v>2.2400000000000002</v>
      </c>
      <c r="G38" s="102">
        <f t="shared" si="54"/>
        <v>3.0100000000000002</v>
      </c>
      <c r="H38" s="102">
        <f t="shared" si="54"/>
        <v>2.2000000000000002</v>
      </c>
      <c r="I38" s="102">
        <f t="shared" si="54"/>
        <v>2.11</v>
      </c>
      <c r="J38" s="102">
        <f t="shared" si="54"/>
        <v>2.84</v>
      </c>
      <c r="K38" s="102">
        <f t="shared" si="54"/>
        <v>2.29</v>
      </c>
      <c r="L38" s="102">
        <f t="shared" si="54"/>
        <v>1.8900000000000001</v>
      </c>
      <c r="M38" s="102">
        <f t="shared" si="54"/>
        <v>1.33</v>
      </c>
      <c r="N38" s="102">
        <f t="shared" si="54"/>
        <v>1.43</v>
      </c>
      <c r="O38" s="102">
        <f t="shared" si="54"/>
        <v>2.31</v>
      </c>
      <c r="P38" s="102">
        <f t="shared" si="54"/>
        <v>2.0499999999999998</v>
      </c>
      <c r="Q38" s="102">
        <f t="shared" si="54"/>
        <v>2.02</v>
      </c>
      <c r="R38" s="102">
        <f t="shared" si="54"/>
        <v>2.23</v>
      </c>
      <c r="S38" s="102">
        <f t="shared" si="54"/>
        <v>1.85</v>
      </c>
      <c r="T38" s="102">
        <f t="shared" si="54"/>
        <v>2.23</v>
      </c>
      <c r="U38" s="102">
        <f t="shared" si="54"/>
        <v>1.9100000000000001</v>
      </c>
      <c r="V38" s="102">
        <f t="shared" si="54"/>
        <v>2.89</v>
      </c>
      <c r="W38" s="102">
        <f t="shared" si="54"/>
        <v>2.4500000000000002</v>
      </c>
      <c r="X38" s="102">
        <f t="shared" si="54"/>
        <v>2.2600000000000002</v>
      </c>
      <c r="Y38" s="102">
        <f t="shared" si="54"/>
        <v>1.6500000000000001</v>
      </c>
      <c r="Z38" s="102">
        <f t="shared" si="54"/>
        <v>1.45</v>
      </c>
      <c r="AA38" s="102">
        <f t="shared" si="54"/>
        <v>1.69</v>
      </c>
      <c r="AB38" s="102">
        <f t="shared" si="54"/>
        <v>1.87</v>
      </c>
      <c r="AC38" s="102">
        <f t="shared" si="54"/>
        <v>2.44</v>
      </c>
      <c r="AD38" s="102">
        <f t="shared" si="54"/>
        <v>2.27</v>
      </c>
      <c r="AE38" s="102">
        <f t="shared" si="54"/>
        <v>1.78</v>
      </c>
      <c r="AF38" s="102">
        <f t="shared" si="54"/>
        <v>1.67</v>
      </c>
      <c r="AG38" s="102">
        <f t="shared" si="54"/>
        <v>3.06</v>
      </c>
      <c r="AH38" s="102">
        <f t="shared" si="54"/>
        <v>3.48</v>
      </c>
      <c r="AI38" s="102">
        <f t="shared" si="54"/>
        <v>3.85</v>
      </c>
      <c r="AJ38" s="102">
        <f t="shared" si="54"/>
        <v>3.16</v>
      </c>
      <c r="AK38" s="102">
        <f t="shared" si="54"/>
        <v>4.43</v>
      </c>
      <c r="AL38" s="102">
        <f t="shared" si="54"/>
        <v>5.98</v>
      </c>
      <c r="AM38" s="102">
        <f t="shared" si="54"/>
        <v>6.8500000000000005</v>
      </c>
      <c r="AN38" s="102">
        <f t="shared" si="54"/>
        <v>4.28</v>
      </c>
      <c r="AO38" s="102">
        <f t="shared" si="54"/>
        <v>3.63</v>
      </c>
      <c r="AP38" s="102">
        <f t="shared" si="54"/>
        <v>3.54</v>
      </c>
      <c r="AQ38" s="102">
        <f t="shared" si="54"/>
        <v>1.07</v>
      </c>
      <c r="AR38" s="102">
        <f t="shared" si="54"/>
        <v>1.1500000000000001</v>
      </c>
      <c r="AS38" s="102">
        <f t="shared" si="54"/>
        <v>0.85</v>
      </c>
      <c r="AT38" s="102">
        <f t="shared" si="54"/>
        <v>1.08</v>
      </c>
      <c r="AU38" s="102">
        <f t="shared" si="54"/>
        <v>2.4900000000000002</v>
      </c>
      <c r="AV38" s="102">
        <f t="shared" si="54"/>
        <v>2.1800000000000002</v>
      </c>
      <c r="AW38" s="102">
        <f t="shared" si="54"/>
        <v>7.04</v>
      </c>
      <c r="AX38" s="214">
        <f t="shared" si="54"/>
        <v>4.71</v>
      </c>
      <c r="AY38" s="214">
        <f t="shared" si="54"/>
        <v>4.55</v>
      </c>
      <c r="AZ38" s="214">
        <f t="shared" si="54"/>
        <v>4.88</v>
      </c>
      <c r="BA38" s="214">
        <f t="shared" si="54"/>
        <v>4.87</v>
      </c>
      <c r="BB38" s="214">
        <f t="shared" si="54"/>
        <v>4.96</v>
      </c>
      <c r="BC38" s="214">
        <f t="shared" si="54"/>
        <v>4.72</v>
      </c>
      <c r="BD38" s="214">
        <f t="shared" si="54"/>
        <v>4.67</v>
      </c>
      <c r="BE38" s="214">
        <f t="shared" si="54"/>
        <v>4.7700000000000005</v>
      </c>
      <c r="BF38" s="214">
        <f t="shared" si="54"/>
        <v>4.78</v>
      </c>
      <c r="BG38" s="214">
        <f t="shared" si="54"/>
        <v>4.83</v>
      </c>
      <c r="BH38" s="214">
        <f t="shared" si="54"/>
        <v>4.58</v>
      </c>
      <c r="BI38" s="214">
        <f t="shared" si="54"/>
        <v>4.49</v>
      </c>
      <c r="BJ38" s="214">
        <f t="shared" si="54"/>
        <v>4.49</v>
      </c>
      <c r="BK38" s="214">
        <f t="shared" si="54"/>
        <v>4.34</v>
      </c>
      <c r="BL38" s="214">
        <f t="shared" si="54"/>
        <v>4.29</v>
      </c>
      <c r="BM38" s="214">
        <f t="shared" si="54"/>
        <v>4.05</v>
      </c>
      <c r="BN38" s="214">
        <f t="shared" si="54"/>
        <v>4.05</v>
      </c>
      <c r="BO38" s="214">
        <f t="shared" ref="BO38:CG38" si="55">MROUND(SUMPRODUCT(BO156:BO158,BO216:BO218),0.01)</f>
        <v>4.05</v>
      </c>
      <c r="BP38" s="214">
        <f t="shared" si="55"/>
        <v>9.26</v>
      </c>
      <c r="BQ38" s="214">
        <f t="shared" si="55"/>
        <v>17.850000000000001</v>
      </c>
      <c r="BR38" s="214">
        <f t="shared" si="55"/>
        <v>18.57</v>
      </c>
    </row>
    <row r="39" spans="1:70">
      <c r="A39" s="174" t="s">
        <v>158</v>
      </c>
      <c r="B39" s="174"/>
      <c r="C39" s="174"/>
      <c r="D39" s="174"/>
      <c r="E39" s="174"/>
      <c r="F39" s="174"/>
      <c r="G39" s="174"/>
      <c r="H39" s="174"/>
      <c r="I39" s="174"/>
      <c r="J39" s="174"/>
      <c r="K39" s="174"/>
      <c r="L39" s="174"/>
      <c r="M39" s="174"/>
      <c r="N39" s="174"/>
      <c r="O39" s="174"/>
      <c r="P39" s="174"/>
      <c r="Q39" s="174"/>
      <c r="R39" s="174"/>
      <c r="S39" s="174"/>
      <c r="T39" s="174"/>
      <c r="U39" s="174"/>
      <c r="V39" s="174"/>
      <c r="W39" s="174"/>
      <c r="X39" s="174"/>
      <c r="Y39" s="174"/>
      <c r="Z39" s="174"/>
      <c r="AA39" s="174"/>
      <c r="AB39" s="174"/>
      <c r="AC39" s="174"/>
      <c r="AD39" s="174"/>
      <c r="AE39" s="174"/>
      <c r="AF39" s="174"/>
      <c r="AG39" s="174"/>
      <c r="AH39" s="174"/>
      <c r="AI39" s="174"/>
      <c r="AJ39" s="174"/>
      <c r="AK39" s="174"/>
      <c r="AL39" s="174"/>
      <c r="AM39" s="174"/>
      <c r="AN39" s="174"/>
      <c r="AO39" s="174"/>
      <c r="AP39" s="174"/>
      <c r="AQ39" s="174"/>
      <c r="AR39" s="174"/>
      <c r="AS39" s="174"/>
      <c r="AT39" s="174"/>
      <c r="AU39" s="174"/>
      <c r="AV39" s="174"/>
      <c r="AW39" s="174"/>
      <c r="AX39" s="174"/>
      <c r="AY39" s="174"/>
      <c r="AZ39" s="174"/>
      <c r="BA39" s="174"/>
      <c r="BB39" s="174"/>
      <c r="BC39" s="174"/>
      <c r="BD39" s="174"/>
      <c r="BE39" s="174"/>
      <c r="BF39" s="174"/>
      <c r="BG39" s="174"/>
      <c r="BH39" s="174"/>
      <c r="BI39" s="174"/>
      <c r="BJ39" s="174"/>
      <c r="BK39" s="174"/>
      <c r="BL39" s="174"/>
      <c r="BM39" s="174"/>
      <c r="BN39" s="174"/>
      <c r="BO39" s="174"/>
      <c r="BP39" s="174"/>
      <c r="BQ39" s="174"/>
      <c r="BR39" s="174"/>
    </row>
    <row r="40" spans="1:70">
      <c r="A40" s="70" t="s">
        <v>159</v>
      </c>
      <c r="B40" s="71">
        <f>B33</f>
        <v>584.1</v>
      </c>
      <c r="C40" s="71">
        <f t="shared" ref="C40:BN40" si="56">C33</f>
        <v>585.70000000000005</v>
      </c>
      <c r="D40" s="71">
        <f t="shared" si="56"/>
        <v>713.9</v>
      </c>
      <c r="E40" s="71">
        <f t="shared" si="56"/>
        <v>736.2</v>
      </c>
      <c r="F40" s="71">
        <f t="shared" si="56"/>
        <v>756.1</v>
      </c>
      <c r="G40" s="71">
        <f t="shared" si="56"/>
        <v>548.6</v>
      </c>
      <c r="H40" s="71">
        <f t="shared" si="56"/>
        <v>792.4</v>
      </c>
      <c r="I40" s="71">
        <f t="shared" si="56"/>
        <v>925.5</v>
      </c>
      <c r="J40" s="71">
        <f t="shared" si="56"/>
        <v>731.9</v>
      </c>
      <c r="K40" s="71">
        <f t="shared" si="56"/>
        <v>853.8</v>
      </c>
      <c r="L40" s="71">
        <f t="shared" si="56"/>
        <v>1112.2</v>
      </c>
      <c r="M40" s="71">
        <f t="shared" si="56"/>
        <v>1259.2</v>
      </c>
      <c r="N40" s="71">
        <f t="shared" si="56"/>
        <v>1252.4000000000001</v>
      </c>
      <c r="O40" s="71">
        <f t="shared" si="56"/>
        <v>997.6</v>
      </c>
      <c r="P40" s="71">
        <f t="shared" si="56"/>
        <v>775.6</v>
      </c>
      <c r="Q40" s="71">
        <f t="shared" si="56"/>
        <v>512.34</v>
      </c>
      <c r="R40" s="71">
        <f t="shared" si="56"/>
        <v>450.46199999999999</v>
      </c>
      <c r="S40" s="71">
        <f t="shared" si="56"/>
        <v>604.31700000000001</v>
      </c>
      <c r="T40" s="71">
        <f t="shared" si="56"/>
        <v>446.14800000000002</v>
      </c>
      <c r="U40" s="71">
        <f t="shared" si="56"/>
        <v>422.459</v>
      </c>
      <c r="V40" s="71">
        <f t="shared" si="56"/>
        <v>301.23899999999998</v>
      </c>
      <c r="W40" s="71">
        <f t="shared" si="56"/>
        <v>467.40800000000002</v>
      </c>
      <c r="X40" s="71">
        <f t="shared" si="56"/>
        <v>373.86900000000003</v>
      </c>
      <c r="Y40" s="71">
        <f t="shared" si="56"/>
        <v>335.31599999999997</v>
      </c>
      <c r="Z40" s="71">
        <f t="shared" si="56"/>
        <v>349.43599999999998</v>
      </c>
      <c r="AA40" s="71">
        <f t="shared" si="56"/>
        <v>261.98099999999999</v>
      </c>
      <c r="AB40" s="71">
        <f t="shared" si="56"/>
        <v>313.87700000000001</v>
      </c>
      <c r="AC40" s="71">
        <f t="shared" si="56"/>
        <v>231.852</v>
      </c>
      <c r="AD40" s="71">
        <f t="shared" si="56"/>
        <v>235.93600000000001</v>
      </c>
      <c r="AE40" s="71">
        <f t="shared" si="56"/>
        <v>282.20499999999998</v>
      </c>
      <c r="AF40" s="71">
        <f t="shared" si="56"/>
        <v>290.37599999999998</v>
      </c>
      <c r="AG40" s="71">
        <f t="shared" si="56"/>
        <v>212.19399999999999</v>
      </c>
      <c r="AH40" s="71">
        <f t="shared" si="56"/>
        <v>291.25</v>
      </c>
      <c r="AI40" s="71">
        <f t="shared" si="56"/>
        <v>297.69</v>
      </c>
      <c r="AJ40" s="71">
        <f t="shared" si="56"/>
        <v>250.75899999999999</v>
      </c>
      <c r="AK40" s="71">
        <f t="shared" si="56"/>
        <v>237.66800000000001</v>
      </c>
      <c r="AL40" s="71">
        <f t="shared" si="56"/>
        <v>150.95099999999999</v>
      </c>
      <c r="AM40" s="71">
        <f t="shared" si="56"/>
        <v>139.84700000000001</v>
      </c>
      <c r="AN40" s="71">
        <f t="shared" si="56"/>
        <v>231.39099999999999</v>
      </c>
      <c r="AO40" s="71">
        <f t="shared" si="56"/>
        <v>222.59399999999999</v>
      </c>
      <c r="AP40" s="71">
        <f t="shared" si="56"/>
        <v>322.53500000000003</v>
      </c>
      <c r="AQ40" s="71">
        <f t="shared" si="56"/>
        <v>309.07900000000001</v>
      </c>
      <c r="AR40" s="71">
        <f t="shared" si="56"/>
        <v>227.49199999999999</v>
      </c>
      <c r="AS40" s="71">
        <f t="shared" si="56"/>
        <v>258.77999999999997</v>
      </c>
      <c r="AT40" s="71">
        <f t="shared" si="56"/>
        <v>250.36099999999999</v>
      </c>
      <c r="AU40" s="71">
        <f t="shared" si="56"/>
        <v>219.68600000000001</v>
      </c>
      <c r="AV40" s="71">
        <f t="shared" si="56"/>
        <v>289.67599999999999</v>
      </c>
      <c r="AW40" s="71">
        <f t="shared" si="56"/>
        <v>160.071</v>
      </c>
      <c r="AX40" s="71">
        <f t="shared" si="56"/>
        <v>188.345</v>
      </c>
      <c r="AY40" s="122">
        <f t="shared" si="56"/>
        <v>247.3813595841641</v>
      </c>
      <c r="AZ40" s="122">
        <f t="shared" si="56"/>
        <v>261.62214120037356</v>
      </c>
      <c r="BA40" s="122">
        <f t="shared" si="56"/>
        <v>270.72949510435944</v>
      </c>
      <c r="BB40" s="122">
        <f t="shared" si="56"/>
        <v>263.31331538798713</v>
      </c>
      <c r="BC40" s="122">
        <f t="shared" si="56"/>
        <v>256.48592798735172</v>
      </c>
      <c r="BD40" s="122">
        <f t="shared" si="56"/>
        <v>257.81738101466215</v>
      </c>
      <c r="BE40" s="122">
        <f t="shared" si="56"/>
        <v>261.14140439300024</v>
      </c>
      <c r="BF40" s="122">
        <f t="shared" si="56"/>
        <v>280.92226111532102</v>
      </c>
      <c r="BG40" s="122">
        <f t="shared" si="56"/>
        <v>294.43910783785782</v>
      </c>
      <c r="BH40" s="122">
        <f t="shared" si="56"/>
        <v>321.01288994715594</v>
      </c>
      <c r="BI40" s="122">
        <f t="shared" si="56"/>
        <v>333.4448745140989</v>
      </c>
      <c r="BJ40" s="122">
        <f t="shared" si="56"/>
        <v>345.09641343379565</v>
      </c>
      <c r="BK40" s="122">
        <f t="shared" si="56"/>
        <v>360.17815683053021</v>
      </c>
      <c r="BL40" s="122">
        <f t="shared" si="56"/>
        <v>386.17712353806479</v>
      </c>
      <c r="BM40" s="122">
        <f t="shared" si="56"/>
        <v>395.46471135852772</v>
      </c>
      <c r="BN40" s="122">
        <f t="shared" si="56"/>
        <v>412.95911819915841</v>
      </c>
      <c r="BO40" s="122">
        <f t="shared" ref="BO40:CG40" si="57">BO33</f>
        <v>435.03369487226473</v>
      </c>
      <c r="BP40" s="122">
        <f t="shared" si="57"/>
        <v>460.47926352386452</v>
      </c>
      <c r="BQ40" s="122">
        <f t="shared" si="57"/>
        <v>488.36532202321234</v>
      </c>
      <c r="BR40" s="122">
        <f t="shared" si="57"/>
        <v>515.20492790157607</v>
      </c>
    </row>
    <row r="41" spans="1:70">
      <c r="A41" t="s">
        <v>17</v>
      </c>
      <c r="B41" s="71">
        <f>SUM(B90:B92)</f>
        <v>0</v>
      </c>
      <c r="C41" s="71">
        <f t="shared" ref="C41:BN41" si="58">SUM(C90:C92)</f>
        <v>0</v>
      </c>
      <c r="D41" s="71">
        <f t="shared" si="58"/>
        <v>0</v>
      </c>
      <c r="E41" s="71">
        <f t="shared" si="58"/>
        <v>0</v>
      </c>
      <c r="F41" s="71">
        <f t="shared" si="58"/>
        <v>0</v>
      </c>
      <c r="G41" s="71">
        <f t="shared" si="58"/>
        <v>1E-3</v>
      </c>
      <c r="H41" s="71">
        <f t="shared" si="58"/>
        <v>0</v>
      </c>
      <c r="I41" s="71">
        <f t="shared" si="58"/>
        <v>3.0000000000000001E-3</v>
      </c>
      <c r="J41" s="71">
        <f t="shared" si="58"/>
        <v>0</v>
      </c>
      <c r="K41" s="71">
        <f t="shared" si="58"/>
        <v>0.121</v>
      </c>
      <c r="L41" s="71">
        <f t="shared" si="58"/>
        <v>0</v>
      </c>
      <c r="M41" s="71">
        <f t="shared" si="58"/>
        <v>0</v>
      </c>
      <c r="N41" s="71">
        <f t="shared" si="58"/>
        <v>0</v>
      </c>
      <c r="O41" s="71">
        <f t="shared" si="58"/>
        <v>1.4999999999999999E-2</v>
      </c>
      <c r="P41" s="71">
        <f t="shared" si="58"/>
        <v>0</v>
      </c>
      <c r="Q41" s="71">
        <f t="shared" si="58"/>
        <v>0</v>
      </c>
      <c r="R41" s="71">
        <f t="shared" si="58"/>
        <v>1.1810475E-4</v>
      </c>
      <c r="S41" s="71">
        <f t="shared" si="58"/>
        <v>4.6493903249999998E-3</v>
      </c>
      <c r="T41" s="71">
        <f t="shared" si="58"/>
        <v>6.6926025000000004E-3</v>
      </c>
      <c r="U41" s="71">
        <f t="shared" si="58"/>
        <v>0</v>
      </c>
      <c r="V41" s="71">
        <f t="shared" si="58"/>
        <v>2.8738822499999999E-4</v>
      </c>
      <c r="W41" s="71">
        <f t="shared" si="58"/>
        <v>4.3423179749999992E-3</v>
      </c>
      <c r="X41" s="71">
        <f t="shared" si="58"/>
        <v>1.6219718999999999E-3</v>
      </c>
      <c r="Y41" s="71">
        <f t="shared" si="58"/>
        <v>1.2952154249999998E-3</v>
      </c>
      <c r="Z41" s="71">
        <f t="shared" si="58"/>
        <v>0</v>
      </c>
      <c r="AA41" s="71">
        <f t="shared" si="58"/>
        <v>0</v>
      </c>
      <c r="AB41" s="71">
        <f t="shared" si="58"/>
        <v>0</v>
      </c>
      <c r="AC41" s="71">
        <f t="shared" si="58"/>
        <v>1.9684125000000002E-5</v>
      </c>
      <c r="AD41" s="71">
        <f t="shared" si="58"/>
        <v>0</v>
      </c>
      <c r="AE41" s="71">
        <f t="shared" si="58"/>
        <v>8.3067007500000007E-4</v>
      </c>
      <c r="AF41" s="71">
        <f t="shared" si="58"/>
        <v>8.9365927499999998E-4</v>
      </c>
      <c r="AG41" s="71">
        <f t="shared" si="58"/>
        <v>3.5809360199999994E-2</v>
      </c>
      <c r="AH41" s="71">
        <f t="shared" si="58"/>
        <v>8.975961E-4</v>
      </c>
      <c r="AI41" s="71">
        <f t="shared" si="58"/>
        <v>1.9853408475000004E-2</v>
      </c>
      <c r="AJ41" s="71">
        <f t="shared" si="58"/>
        <v>4.6848217500000001E-3</v>
      </c>
      <c r="AK41" s="71">
        <f t="shared" si="58"/>
        <v>1.9691998649999997E-2</v>
      </c>
      <c r="AL41" s="71">
        <f t="shared" si="58"/>
        <v>4.7470010350000001E-2</v>
      </c>
      <c r="AM41" s="71">
        <f t="shared" si="58"/>
        <v>5.7870959999999999E-2</v>
      </c>
      <c r="AN41" s="71">
        <f t="shared" si="58"/>
        <v>9.2514800000000012E-3</v>
      </c>
      <c r="AO41" s="71">
        <f t="shared" si="58"/>
        <v>0.11849768000000001</v>
      </c>
      <c r="AP41" s="71">
        <f t="shared" si="58"/>
        <v>0.97742870400000004</v>
      </c>
      <c r="AQ41" s="71">
        <f t="shared" si="58"/>
        <v>2.7163920000000002E-3</v>
      </c>
      <c r="AR41" s="71">
        <f t="shared" si="58"/>
        <v>5.3894791999999997E-2</v>
      </c>
      <c r="AS41" s="71">
        <f t="shared" si="58"/>
        <v>3.8186959999999999E-3</v>
      </c>
      <c r="AT41" s="71">
        <f t="shared" si="58"/>
        <v>7.3224479999999996E-3</v>
      </c>
      <c r="AU41" s="71">
        <f t="shared" si="58"/>
        <v>1.3424488E-2</v>
      </c>
      <c r="AV41" s="71">
        <f t="shared" si="58"/>
        <v>5.472152000000001E-3</v>
      </c>
      <c r="AW41" s="122">
        <f t="shared" si="58"/>
        <v>8.5818929908203093E-4</v>
      </c>
      <c r="AX41" s="122">
        <f t="shared" si="58"/>
        <v>2.1909442231100528E-3</v>
      </c>
      <c r="AY41" s="122">
        <f t="shared" si="58"/>
        <v>2.6140825209796737E-3</v>
      </c>
      <c r="AZ41" s="122">
        <f t="shared" si="58"/>
        <v>0.34411685963312932</v>
      </c>
      <c r="BA41" s="122">
        <f t="shared" si="58"/>
        <v>0.67829981673893081</v>
      </c>
      <c r="BB41" s="122">
        <f t="shared" si="58"/>
        <v>1.014596877432737</v>
      </c>
      <c r="BC41" s="122">
        <f t="shared" si="58"/>
        <v>1.3533376046282706</v>
      </c>
      <c r="BD41" s="122">
        <f t="shared" si="58"/>
        <v>1.6914184932517193</v>
      </c>
      <c r="BE41" s="122">
        <f t="shared" si="58"/>
        <v>2.0293312695432273</v>
      </c>
      <c r="BF41" s="122">
        <f t="shared" si="58"/>
        <v>2.365913130762102</v>
      </c>
      <c r="BG41" s="122">
        <f t="shared" si="58"/>
        <v>2.7034461069341571</v>
      </c>
      <c r="BH41" s="122">
        <f t="shared" si="58"/>
        <v>3.0413462200374868</v>
      </c>
      <c r="BI41" s="122">
        <f t="shared" si="58"/>
        <v>3.3789690943649706</v>
      </c>
      <c r="BJ41" s="122">
        <f t="shared" si="58"/>
        <v>3.7164607764364002</v>
      </c>
      <c r="BK41" s="122">
        <f t="shared" si="58"/>
        <v>4.0538442906927141</v>
      </c>
      <c r="BL41" s="122">
        <f t="shared" si="58"/>
        <v>4.3914446556431397</v>
      </c>
      <c r="BM41" s="122">
        <f t="shared" si="58"/>
        <v>4.7290596034662622</v>
      </c>
      <c r="BN41" s="122">
        <f t="shared" si="58"/>
        <v>5.0666007342757426</v>
      </c>
      <c r="BO41" s="122">
        <f t="shared" ref="BO41:CG41" si="59">SUM(BO90:BO92)</f>
        <v>5.404121984148091</v>
      </c>
      <c r="BP41" s="122">
        <f t="shared" si="59"/>
        <v>5.7416511387940536</v>
      </c>
      <c r="BQ41" s="122">
        <f t="shared" si="59"/>
        <v>6.079215654564349</v>
      </c>
      <c r="BR41" s="122">
        <f t="shared" si="59"/>
        <v>6.4167712639709427</v>
      </c>
    </row>
    <row r="42" spans="1:70">
      <c r="A42" t="s">
        <v>160</v>
      </c>
      <c r="B42" s="71">
        <f>B40+B41</f>
        <v>584.1</v>
      </c>
      <c r="C42" s="71">
        <f t="shared" ref="C42:BN42" si="60">C40+C41</f>
        <v>585.70000000000005</v>
      </c>
      <c r="D42" s="71">
        <f t="shared" si="60"/>
        <v>713.9</v>
      </c>
      <c r="E42" s="71">
        <f t="shared" si="60"/>
        <v>736.2</v>
      </c>
      <c r="F42" s="71">
        <f t="shared" si="60"/>
        <v>756.1</v>
      </c>
      <c r="G42" s="71">
        <f t="shared" si="60"/>
        <v>548.601</v>
      </c>
      <c r="H42" s="71">
        <f t="shared" si="60"/>
        <v>792.4</v>
      </c>
      <c r="I42" s="71">
        <f t="shared" si="60"/>
        <v>925.50300000000004</v>
      </c>
      <c r="J42" s="71">
        <f t="shared" si="60"/>
        <v>731.9</v>
      </c>
      <c r="K42" s="71">
        <f t="shared" si="60"/>
        <v>853.92099999999994</v>
      </c>
      <c r="L42" s="71">
        <f t="shared" si="60"/>
        <v>1112.2</v>
      </c>
      <c r="M42" s="71">
        <f t="shared" si="60"/>
        <v>1259.2</v>
      </c>
      <c r="N42" s="71">
        <f t="shared" si="60"/>
        <v>1252.4000000000001</v>
      </c>
      <c r="O42" s="71">
        <f t="shared" si="60"/>
        <v>997.61500000000001</v>
      </c>
      <c r="P42" s="71">
        <f t="shared" si="60"/>
        <v>775.6</v>
      </c>
      <c r="Q42" s="71">
        <f t="shared" si="60"/>
        <v>512.34</v>
      </c>
      <c r="R42" s="71">
        <f t="shared" si="60"/>
        <v>450.46211810475</v>
      </c>
      <c r="S42" s="71">
        <f t="shared" si="60"/>
        <v>604.32164939032498</v>
      </c>
      <c r="T42" s="71">
        <f t="shared" si="60"/>
        <v>446.15469260250001</v>
      </c>
      <c r="U42" s="71">
        <f t="shared" si="60"/>
        <v>422.459</v>
      </c>
      <c r="V42" s="71">
        <f t="shared" si="60"/>
        <v>301.23928738822497</v>
      </c>
      <c r="W42" s="71">
        <f t="shared" si="60"/>
        <v>467.412342317975</v>
      </c>
      <c r="X42" s="71">
        <f t="shared" si="60"/>
        <v>373.87062197190005</v>
      </c>
      <c r="Y42" s="71">
        <f t="shared" si="60"/>
        <v>335.31729521542496</v>
      </c>
      <c r="Z42" s="71">
        <f t="shared" si="60"/>
        <v>349.43599999999998</v>
      </c>
      <c r="AA42" s="71">
        <f t="shared" si="60"/>
        <v>261.98099999999999</v>
      </c>
      <c r="AB42" s="71">
        <f t="shared" si="60"/>
        <v>313.87700000000001</v>
      </c>
      <c r="AC42" s="71">
        <f t="shared" si="60"/>
        <v>231.852019684125</v>
      </c>
      <c r="AD42" s="71">
        <f t="shared" si="60"/>
        <v>235.93600000000001</v>
      </c>
      <c r="AE42" s="71">
        <f t="shared" si="60"/>
        <v>282.20583067007499</v>
      </c>
      <c r="AF42" s="71">
        <f t="shared" si="60"/>
        <v>290.37689365927497</v>
      </c>
      <c r="AG42" s="71">
        <f t="shared" si="60"/>
        <v>212.22980936019999</v>
      </c>
      <c r="AH42" s="71">
        <f t="shared" si="60"/>
        <v>291.2508975961</v>
      </c>
      <c r="AI42" s="71">
        <f t="shared" si="60"/>
        <v>297.709853408475</v>
      </c>
      <c r="AJ42" s="71">
        <f t="shared" si="60"/>
        <v>250.76368482174999</v>
      </c>
      <c r="AK42" s="71">
        <f t="shared" si="60"/>
        <v>237.68769199865</v>
      </c>
      <c r="AL42" s="71">
        <f t="shared" si="60"/>
        <v>150.99847001034999</v>
      </c>
      <c r="AM42" s="71">
        <f t="shared" si="60"/>
        <v>139.90487096000001</v>
      </c>
      <c r="AN42" s="71">
        <f t="shared" si="60"/>
        <v>231.40025147999998</v>
      </c>
      <c r="AO42" s="71">
        <f t="shared" si="60"/>
        <v>222.71249767999998</v>
      </c>
      <c r="AP42" s="71">
        <f t="shared" si="60"/>
        <v>323.512428704</v>
      </c>
      <c r="AQ42" s="71">
        <f t="shared" si="60"/>
        <v>309.08171639200003</v>
      </c>
      <c r="AR42" s="71">
        <f t="shared" si="60"/>
        <v>227.54589479199998</v>
      </c>
      <c r="AS42" s="71">
        <f t="shared" si="60"/>
        <v>258.78381869599997</v>
      </c>
      <c r="AT42" s="71">
        <f t="shared" si="60"/>
        <v>250.36832244799999</v>
      </c>
      <c r="AU42" s="71">
        <f t="shared" si="60"/>
        <v>219.69942448800001</v>
      </c>
      <c r="AV42" s="71">
        <f t="shared" si="60"/>
        <v>289.68147215199997</v>
      </c>
      <c r="AW42" s="122">
        <f t="shared" si="60"/>
        <v>160.07185818929909</v>
      </c>
      <c r="AX42" s="122">
        <f t="shared" si="60"/>
        <v>188.34719094422312</v>
      </c>
      <c r="AY42" s="122">
        <f t="shared" si="60"/>
        <v>247.38397366668508</v>
      </c>
      <c r="AZ42" s="122">
        <f t="shared" si="60"/>
        <v>261.96625806000668</v>
      </c>
      <c r="BA42" s="122">
        <f t="shared" si="60"/>
        <v>271.4077949210984</v>
      </c>
      <c r="BB42" s="122">
        <f t="shared" si="60"/>
        <v>264.32791226541985</v>
      </c>
      <c r="BC42" s="122">
        <f t="shared" si="60"/>
        <v>257.83926559197999</v>
      </c>
      <c r="BD42" s="122">
        <f t="shared" si="60"/>
        <v>259.50879950791386</v>
      </c>
      <c r="BE42" s="122">
        <f t="shared" si="60"/>
        <v>263.17073566254345</v>
      </c>
      <c r="BF42" s="122">
        <f t="shared" si="60"/>
        <v>283.28817424608314</v>
      </c>
      <c r="BG42" s="122">
        <f t="shared" si="60"/>
        <v>297.14255394479198</v>
      </c>
      <c r="BH42" s="122">
        <f t="shared" si="60"/>
        <v>324.05423616719344</v>
      </c>
      <c r="BI42" s="122">
        <f t="shared" si="60"/>
        <v>336.82384360846385</v>
      </c>
      <c r="BJ42" s="122">
        <f t="shared" si="60"/>
        <v>348.81287421023205</v>
      </c>
      <c r="BK42" s="122">
        <f t="shared" si="60"/>
        <v>364.23200112122294</v>
      </c>
      <c r="BL42" s="122">
        <f t="shared" si="60"/>
        <v>390.5685681937079</v>
      </c>
      <c r="BM42" s="122">
        <f t="shared" si="60"/>
        <v>400.19377096199401</v>
      </c>
      <c r="BN42" s="122">
        <f t="shared" si="60"/>
        <v>418.02571893343418</v>
      </c>
      <c r="BO42" s="122">
        <f t="shared" ref="BO42:CH42" si="61">BO40+BO41</f>
        <v>440.43781685641284</v>
      </c>
      <c r="BP42" s="122">
        <f t="shared" si="61"/>
        <v>466.22091466265857</v>
      </c>
      <c r="BQ42" s="122">
        <f t="shared" si="61"/>
        <v>494.44453767777668</v>
      </c>
      <c r="BR42" s="122">
        <f t="shared" si="61"/>
        <v>521.62169916554706</v>
      </c>
    </row>
    <row r="43" spans="1:70">
      <c r="A43" s="170" t="s">
        <v>161</v>
      </c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/>
      <c r="AP43" s="71"/>
      <c r="AQ43" s="71"/>
      <c r="AR43" s="71"/>
      <c r="AS43" s="71"/>
      <c r="AT43" s="71"/>
      <c r="AU43" s="71"/>
      <c r="AV43" s="71"/>
    </row>
    <row r="44" spans="1:70">
      <c r="A44" t="s">
        <v>20</v>
      </c>
      <c r="B44" s="71">
        <f>B47-B46-B45</f>
        <v>186.60500000000002</v>
      </c>
      <c r="C44" s="71">
        <f t="shared" ref="C44:BN44" si="62">C47-C46-C45</f>
        <v>141.57600000000008</v>
      </c>
      <c r="D44" s="71">
        <f t="shared" si="62"/>
        <v>153.745</v>
      </c>
      <c r="E44" s="71">
        <f t="shared" si="62"/>
        <v>176.93700000000004</v>
      </c>
      <c r="F44" s="71">
        <f t="shared" si="62"/>
        <v>174.09100000000007</v>
      </c>
      <c r="G44" s="71">
        <f t="shared" si="62"/>
        <v>106.74999999999999</v>
      </c>
      <c r="H44" s="71">
        <f t="shared" si="62"/>
        <v>170.82300000000004</v>
      </c>
      <c r="I44" s="71">
        <f t="shared" si="62"/>
        <v>166.32200000000003</v>
      </c>
      <c r="J44" s="71">
        <f t="shared" si="62"/>
        <v>126.14199999999997</v>
      </c>
      <c r="K44" s="71">
        <f t="shared" si="62"/>
        <v>201.43499999999989</v>
      </c>
      <c r="L44" s="71">
        <f t="shared" si="62"/>
        <v>232.78300000000004</v>
      </c>
      <c r="M44" s="71">
        <f t="shared" si="62"/>
        <v>184.07300000000001</v>
      </c>
      <c r="N44" s="71">
        <f t="shared" si="62"/>
        <v>173.85600000000005</v>
      </c>
      <c r="O44" s="71">
        <f t="shared" si="62"/>
        <v>173.65699999999998</v>
      </c>
      <c r="P44" s="71">
        <f t="shared" si="62"/>
        <v>176.46100000000001</v>
      </c>
      <c r="Q44" s="71">
        <f t="shared" si="62"/>
        <v>112.935</v>
      </c>
      <c r="R44" s="71">
        <f t="shared" si="62"/>
        <v>85.71521678489998</v>
      </c>
      <c r="S44" s="71">
        <f t="shared" si="62"/>
        <v>62.535654600724975</v>
      </c>
      <c r="T44" s="71">
        <f t="shared" si="62"/>
        <v>103.43939524479997</v>
      </c>
      <c r="U44" s="71">
        <f t="shared" si="62"/>
        <v>73.019471064874992</v>
      </c>
      <c r="V44" s="71">
        <f t="shared" si="62"/>
        <v>66.241518862849972</v>
      </c>
      <c r="W44" s="71">
        <f t="shared" si="62"/>
        <v>119.06223904037502</v>
      </c>
      <c r="X44" s="71">
        <f t="shared" si="62"/>
        <v>37.924708967875056</v>
      </c>
      <c r="Y44" s="71">
        <f t="shared" si="62"/>
        <v>34.423770513424955</v>
      </c>
      <c r="Z44" s="71">
        <f t="shared" si="62"/>
        <v>28.943216018549975</v>
      </c>
      <c r="AA44" s="71">
        <f t="shared" si="62"/>
        <v>15.119925837724983</v>
      </c>
      <c r="AB44" s="71">
        <f t="shared" si="62"/>
        <v>35.893266190500007</v>
      </c>
      <c r="AC44" s="71">
        <f t="shared" si="62"/>
        <v>17.935723756124997</v>
      </c>
      <c r="AD44" s="71">
        <f t="shared" si="62"/>
        <v>9.8187272400000154</v>
      </c>
      <c r="AE44" s="71">
        <f t="shared" si="62"/>
        <v>9.9578994220749948</v>
      </c>
      <c r="AF44" s="71">
        <f t="shared" si="62"/>
        <v>24.09350400327498</v>
      </c>
      <c r="AG44" s="71">
        <f t="shared" si="62"/>
        <v>14.08313488819998</v>
      </c>
      <c r="AH44" s="71">
        <f t="shared" si="62"/>
        <v>7.7525230761000046</v>
      </c>
      <c r="AI44" s="71">
        <f t="shared" si="62"/>
        <v>32.36741057647501</v>
      </c>
      <c r="AJ44" s="71">
        <f t="shared" si="62"/>
        <v>7.1228418697499905</v>
      </c>
      <c r="AK44" s="71">
        <f t="shared" si="62"/>
        <v>16.202523334649999</v>
      </c>
      <c r="AL44" s="71">
        <f t="shared" si="62"/>
        <v>5.6562880423499884</v>
      </c>
      <c r="AM44" s="71">
        <f t="shared" si="62"/>
        <v>4.307126056000012</v>
      </c>
      <c r="AN44" s="71">
        <f t="shared" si="62"/>
        <v>6.5011147839999737</v>
      </c>
      <c r="AO44" s="71">
        <f t="shared" si="62"/>
        <v>2.3227033839999907</v>
      </c>
      <c r="AP44" s="71">
        <f t="shared" si="62"/>
        <v>-6.1424316400000052</v>
      </c>
      <c r="AQ44" s="71">
        <f t="shared" si="62"/>
        <v>5.9659207040000197</v>
      </c>
      <c r="AR44" s="71">
        <f t="shared" si="62"/>
        <v>3.3652344719999689</v>
      </c>
      <c r="AS44" s="71">
        <f t="shared" si="62"/>
        <v>19.82919173599997</v>
      </c>
      <c r="AT44" s="71">
        <f t="shared" si="62"/>
        <v>17.366590479999992</v>
      </c>
      <c r="AU44" s="71">
        <f t="shared" si="62"/>
        <v>-7.5881045999999985</v>
      </c>
      <c r="AV44" s="71">
        <f t="shared" si="62"/>
        <v>-6.9065818240000372</v>
      </c>
      <c r="AW44" s="71">
        <f t="shared" si="62"/>
        <v>27.112700911781872</v>
      </c>
      <c r="AX44" s="122">
        <f t="shared" si="62"/>
        <v>5.839357537268107</v>
      </c>
      <c r="AY44" s="122">
        <f t="shared" si="62"/>
        <v>3.1479290192451614</v>
      </c>
      <c r="AZ44" s="122">
        <f t="shared" si="62"/>
        <v>-4.3209608288933907</v>
      </c>
      <c r="BA44" s="122">
        <f t="shared" si="62"/>
        <v>2.7947412276592587E-2</v>
      </c>
      <c r="BB44" s="122">
        <f t="shared" si="62"/>
        <v>-2.2850736142764774</v>
      </c>
      <c r="BC44" s="122">
        <f t="shared" si="62"/>
        <v>-3.1439756501850447</v>
      </c>
      <c r="BD44" s="122">
        <f t="shared" si="62"/>
        <v>-1.1730052496220225</v>
      </c>
      <c r="BE44" s="122">
        <f t="shared" si="62"/>
        <v>-0.77396363962913739</v>
      </c>
      <c r="BF44" s="122">
        <f t="shared" si="62"/>
        <v>-2.5106316964888862</v>
      </c>
      <c r="BG44" s="122">
        <f t="shared" si="62"/>
        <v>-3.9307123240861195</v>
      </c>
      <c r="BH44" s="122">
        <f t="shared" si="62"/>
        <v>-6.2335635446357713</v>
      </c>
      <c r="BI44" s="122">
        <f t="shared" si="62"/>
        <v>-7.6976609562498908</v>
      </c>
      <c r="BJ44" s="122">
        <f t="shared" si="62"/>
        <v>-8.2287957652272041</v>
      </c>
      <c r="BK44" s="122">
        <f t="shared" si="62"/>
        <v>-9.3366498111754908</v>
      </c>
      <c r="BL44" s="122">
        <f t="shared" si="62"/>
        <v>-11.214806423982864</v>
      </c>
      <c r="BM44" s="122">
        <f t="shared" si="62"/>
        <v>-12.1124329859624</v>
      </c>
      <c r="BN44" s="122">
        <f t="shared" si="62"/>
        <v>-13.806290305943172</v>
      </c>
      <c r="BO44" s="122">
        <f t="shared" ref="BO44:CH44" si="63">BO47-BO46-BO45</f>
        <v>-15.690388287977498</v>
      </c>
      <c r="BP44" s="122">
        <f t="shared" si="63"/>
        <v>-17.629443881838796</v>
      </c>
      <c r="BQ44" s="122">
        <f t="shared" si="63"/>
        <v>-19.830056199828142</v>
      </c>
      <c r="BR44" s="122">
        <f t="shared" si="63"/>
        <v>-21.963341451264306</v>
      </c>
    </row>
    <row r="45" spans="1:70">
      <c r="A45" t="s">
        <v>21</v>
      </c>
      <c r="B45" s="71">
        <v>2.2000000000000002</v>
      </c>
      <c r="C45" s="71">
        <v>2.2000000000000002</v>
      </c>
      <c r="D45" s="71">
        <v>2.2000000000000002</v>
      </c>
      <c r="E45" s="71">
        <v>2.5</v>
      </c>
      <c r="F45" s="71">
        <v>2.7</v>
      </c>
      <c r="G45" s="71">
        <v>2.5</v>
      </c>
      <c r="H45" s="71">
        <v>2.5</v>
      </c>
      <c r="I45" s="71">
        <v>2.2000000000000002</v>
      </c>
      <c r="J45" s="71">
        <v>2.1</v>
      </c>
      <c r="K45" s="71">
        <v>4.5</v>
      </c>
      <c r="L45" s="71">
        <v>7.9</v>
      </c>
      <c r="M45" s="71">
        <v>1.238</v>
      </c>
      <c r="N45" s="71">
        <v>4.306</v>
      </c>
      <c r="O45" s="71">
        <v>5.3769999999999998</v>
      </c>
      <c r="P45" s="71">
        <v>4.3659999999999997</v>
      </c>
      <c r="Q45" s="71">
        <v>5.3109999999999999</v>
      </c>
      <c r="R45" s="71">
        <v>5.0949999999999998</v>
      </c>
      <c r="S45" s="71">
        <v>5.9</v>
      </c>
      <c r="T45" s="71">
        <v>6.2679999999999998</v>
      </c>
      <c r="U45" s="71">
        <v>7.5990000000000002</v>
      </c>
      <c r="V45" s="71">
        <v>5.5880000000000001</v>
      </c>
      <c r="W45" s="71">
        <v>15.026999999999999</v>
      </c>
      <c r="X45" s="71">
        <v>18.457000000000001</v>
      </c>
      <c r="Y45" s="71">
        <v>15</v>
      </c>
      <c r="Z45" s="71">
        <v>18</v>
      </c>
      <c r="AA45" s="71">
        <v>10.9</v>
      </c>
      <c r="AB45" s="71">
        <v>5.6</v>
      </c>
      <c r="AC45" s="71">
        <v>5.3</v>
      </c>
      <c r="AD45" s="71">
        <v>10</v>
      </c>
      <c r="AE45" s="71">
        <v>13.442</v>
      </c>
      <c r="AF45" s="71">
        <v>15.51</v>
      </c>
      <c r="AG45" s="71">
        <v>13.225</v>
      </c>
      <c r="AH45" s="71">
        <v>8.5</v>
      </c>
      <c r="AI45" s="71">
        <v>27.318000000000001</v>
      </c>
      <c r="AJ45" s="71">
        <v>25</v>
      </c>
      <c r="AK45" s="71">
        <v>24.852</v>
      </c>
      <c r="AL45" s="71">
        <v>25.512</v>
      </c>
      <c r="AM45" s="71">
        <v>24.916</v>
      </c>
      <c r="AN45" s="71">
        <v>10</v>
      </c>
      <c r="AO45" s="71">
        <v>1.7969999999999999</v>
      </c>
      <c r="AP45" s="71">
        <v>41.768999999999998</v>
      </c>
      <c r="AQ45" s="71">
        <v>33.055</v>
      </c>
      <c r="AR45" s="71">
        <v>10.238</v>
      </c>
      <c r="AS45" s="71">
        <v>23.356999999999999</v>
      </c>
      <c r="AT45" s="71">
        <v>28.981000000000002</v>
      </c>
      <c r="AU45" s="71">
        <v>1.2549999999999999</v>
      </c>
      <c r="AV45" s="71">
        <v>7.766</v>
      </c>
      <c r="AW45" s="122">
        <f>FORECAST(AW42,AM45:AV45,AM42:AV42)</f>
        <v>8.5831391277198819</v>
      </c>
      <c r="AX45" s="122">
        <f t="shared" ref="AX45:BR45" si="64">FORECAST(AX42,AN45:AW45,AN42:AW42)</f>
        <v>4.0210676096030156</v>
      </c>
      <c r="AY45" s="122">
        <f t="shared" si="64"/>
        <v>16.57753885965878</v>
      </c>
      <c r="AZ45" s="122">
        <f t="shared" si="64"/>
        <v>20.405978668391114</v>
      </c>
      <c r="BA45" s="122">
        <f t="shared" si="64"/>
        <v>20.03621314566524</v>
      </c>
      <c r="BB45" s="122">
        <f t="shared" si="64"/>
        <v>17.235020793587488</v>
      </c>
      <c r="BC45" s="122">
        <f t="shared" si="64"/>
        <v>16.711199791608838</v>
      </c>
      <c r="BD45" s="122">
        <f t="shared" si="64"/>
        <v>16.09997647797492</v>
      </c>
      <c r="BE45" s="122">
        <f t="shared" si="64"/>
        <v>14.935909758615047</v>
      </c>
      <c r="BF45" s="122">
        <f t="shared" si="64"/>
        <v>17.203444546725336</v>
      </c>
      <c r="BG45" s="122">
        <f t="shared" si="64"/>
        <v>20.923207335852698</v>
      </c>
      <c r="BH45" s="122">
        <f t="shared" si="64"/>
        <v>26.215811637291111</v>
      </c>
      <c r="BI45" s="122">
        <f t="shared" si="64"/>
        <v>26.445897247791422</v>
      </c>
      <c r="BJ45" s="122">
        <f t="shared" si="64"/>
        <v>28.148525880782927</v>
      </c>
      <c r="BK45" s="122">
        <f t="shared" si="64"/>
        <v>30.445841309569772</v>
      </c>
      <c r="BL45" s="122">
        <f t="shared" si="64"/>
        <v>34.212273627482503</v>
      </c>
      <c r="BM45" s="122">
        <f t="shared" si="64"/>
        <v>35.658382531700639</v>
      </c>
      <c r="BN45" s="122">
        <f t="shared" si="64"/>
        <v>38.451586756554541</v>
      </c>
      <c r="BO45" s="122">
        <f t="shared" si="64"/>
        <v>41.978175980220755</v>
      </c>
      <c r="BP45" s="122">
        <f t="shared" si="64"/>
        <v>45.735331678067126</v>
      </c>
      <c r="BQ45" s="122">
        <f t="shared" si="64"/>
        <v>49.523646163613428</v>
      </c>
      <c r="BR45" s="122">
        <f t="shared" si="64"/>
        <v>53.396982896066639</v>
      </c>
    </row>
    <row r="46" spans="1:70">
      <c r="A46" t="s">
        <v>151</v>
      </c>
      <c r="B46" s="71">
        <f>SUM(B106:B108)</f>
        <v>72.194999999999993</v>
      </c>
      <c r="C46" s="71">
        <f t="shared" ref="C46:BN46" si="65">SUM(C106:C108)</f>
        <v>80.72399999999999</v>
      </c>
      <c r="D46" s="71">
        <f t="shared" si="65"/>
        <v>74.254999999999995</v>
      </c>
      <c r="E46" s="71">
        <f t="shared" si="65"/>
        <v>65.263000000000005</v>
      </c>
      <c r="F46" s="71">
        <f t="shared" si="65"/>
        <v>102.90899999999999</v>
      </c>
      <c r="G46" s="71">
        <f t="shared" si="65"/>
        <v>76.051000000000002</v>
      </c>
      <c r="H46" s="71">
        <f t="shared" si="65"/>
        <v>79.777000000000001</v>
      </c>
      <c r="I46" s="71">
        <f t="shared" si="65"/>
        <v>72.381</v>
      </c>
      <c r="J46" s="71">
        <f t="shared" si="65"/>
        <v>71.557999999999993</v>
      </c>
      <c r="K46" s="71">
        <f t="shared" si="65"/>
        <v>87.286000000000001</v>
      </c>
      <c r="L46" s="71">
        <f t="shared" si="65"/>
        <v>43.117000000000004</v>
      </c>
      <c r="M46" s="71">
        <f t="shared" si="65"/>
        <v>56.189</v>
      </c>
      <c r="N46" s="71">
        <f t="shared" si="65"/>
        <v>63.138000000000005</v>
      </c>
      <c r="O46" s="71">
        <f t="shared" si="65"/>
        <v>93.480999999999995</v>
      </c>
      <c r="P46" s="71">
        <f t="shared" si="65"/>
        <v>81.173999999999992</v>
      </c>
      <c r="Q46" s="71">
        <f t="shared" si="65"/>
        <v>61.215000000000003</v>
      </c>
      <c r="R46" s="71">
        <f t="shared" si="65"/>
        <v>108.40590131985002</v>
      </c>
      <c r="S46" s="71">
        <f t="shared" si="65"/>
        <v>101.47799478959999</v>
      </c>
      <c r="T46" s="71">
        <f t="shared" si="65"/>
        <v>60.21529735770001</v>
      </c>
      <c r="U46" s="71">
        <f t="shared" si="65"/>
        <v>60.908528935124998</v>
      </c>
      <c r="V46" s="71">
        <f t="shared" si="65"/>
        <v>66.768768525375009</v>
      </c>
      <c r="W46" s="71">
        <f t="shared" si="65"/>
        <v>58.969103277599999</v>
      </c>
      <c r="X46" s="71">
        <f t="shared" si="65"/>
        <v>82.812913004025006</v>
      </c>
      <c r="Y46" s="71">
        <f t="shared" si="65"/>
        <v>63.457524702000001</v>
      </c>
      <c r="Z46" s="71">
        <f t="shared" si="65"/>
        <v>76.860783981449998</v>
      </c>
      <c r="AA46" s="71">
        <f t="shared" si="65"/>
        <v>68.834074162275002</v>
      </c>
      <c r="AB46" s="71">
        <f t="shared" si="65"/>
        <v>78.276733809500001</v>
      </c>
      <c r="AC46" s="71">
        <f t="shared" si="65"/>
        <v>45.693295927999998</v>
      </c>
      <c r="AD46" s="71">
        <f t="shared" si="65"/>
        <v>57.465272760000005</v>
      </c>
      <c r="AE46" s="71">
        <f t="shared" si="65"/>
        <v>55.283931248000002</v>
      </c>
      <c r="AF46" s="71">
        <f t="shared" si="65"/>
        <v>57.637389655999996</v>
      </c>
      <c r="AG46" s="71">
        <f t="shared" si="65"/>
        <v>42.699674472000005</v>
      </c>
      <c r="AH46" s="71">
        <f t="shared" si="65"/>
        <v>89.090374520000012</v>
      </c>
      <c r="AI46" s="71">
        <f t="shared" si="65"/>
        <v>32.174442831999997</v>
      </c>
      <c r="AJ46" s="71">
        <f t="shared" si="65"/>
        <v>43.087842952000003</v>
      </c>
      <c r="AK46" s="71">
        <f t="shared" si="65"/>
        <v>25.586168663999999</v>
      </c>
      <c r="AL46" s="71">
        <f t="shared" si="65"/>
        <v>11.764181967999999</v>
      </c>
      <c r="AM46" s="71">
        <f t="shared" si="65"/>
        <v>19.146744904000002</v>
      </c>
      <c r="AN46" s="71">
        <f t="shared" si="65"/>
        <v>39.165136695999998</v>
      </c>
      <c r="AO46" s="71">
        <f t="shared" si="65"/>
        <v>98.736794295999999</v>
      </c>
      <c r="AP46" s="71">
        <f t="shared" si="65"/>
        <v>86.301860344000005</v>
      </c>
      <c r="AQ46" s="71">
        <f t="shared" si="65"/>
        <v>89.315795688000009</v>
      </c>
      <c r="AR46" s="71">
        <f t="shared" si="65"/>
        <v>73.686660320000016</v>
      </c>
      <c r="AS46" s="71">
        <f t="shared" si="65"/>
        <v>22.87162696</v>
      </c>
      <c r="AT46" s="71">
        <f t="shared" si="65"/>
        <v>39.075731967999999</v>
      </c>
      <c r="AU46" s="71">
        <f t="shared" si="65"/>
        <v>89.145529088000004</v>
      </c>
      <c r="AV46" s="71">
        <f t="shared" si="65"/>
        <v>81.740053976000013</v>
      </c>
      <c r="AW46" s="122">
        <f t="shared" si="65"/>
        <v>15.607018149797332</v>
      </c>
      <c r="AX46" s="122">
        <f t="shared" si="65"/>
        <v>53.140534881273439</v>
      </c>
      <c r="AY46" s="122">
        <f t="shared" si="65"/>
        <v>68.327327234596822</v>
      </c>
      <c r="AZ46" s="122">
        <f t="shared" si="65"/>
        <v>75.344942843370788</v>
      </c>
      <c r="BA46" s="122">
        <f t="shared" si="65"/>
        <v>73.642186783832258</v>
      </c>
      <c r="BB46" s="122">
        <f t="shared" si="65"/>
        <v>71.232129686182105</v>
      </c>
      <c r="BC46" s="122">
        <f t="shared" si="65"/>
        <v>70.011502028003378</v>
      </c>
      <c r="BD46" s="122">
        <f t="shared" si="65"/>
        <v>71.28299816097649</v>
      </c>
      <c r="BE46" s="122">
        <f t="shared" si="65"/>
        <v>72.910566296974466</v>
      </c>
      <c r="BF46" s="122">
        <f t="shared" si="65"/>
        <v>77.99330618095955</v>
      </c>
      <c r="BG46" s="122">
        <f t="shared" si="65"/>
        <v>83.119469546883067</v>
      </c>
      <c r="BH46" s="122">
        <f t="shared" si="65"/>
        <v>88.380081429108657</v>
      </c>
      <c r="BI46" s="122">
        <f t="shared" si="65"/>
        <v>92.818059058037107</v>
      </c>
      <c r="BJ46" s="122">
        <f t="shared" si="65"/>
        <v>96.302177645595066</v>
      </c>
      <c r="BK46" s="122">
        <f t="shared" si="65"/>
        <v>100.60901453773509</v>
      </c>
      <c r="BL46" s="122">
        <f t="shared" si="65"/>
        <v>107.9981209570667</v>
      </c>
      <c r="BM46" s="122">
        <f t="shared" si="65"/>
        <v>110.72274647770482</v>
      </c>
      <c r="BN46" s="122">
        <f t="shared" si="65"/>
        <v>115.58452739687809</v>
      </c>
      <c r="BO46" s="122">
        <f t="shared" ref="BO46:CG46" si="66">SUM(BO106:BO108)</f>
        <v>121.72013890232606</v>
      </c>
      <c r="BP46" s="122">
        <f t="shared" si="66"/>
        <v>128.8192614152286</v>
      </c>
      <c r="BQ46" s="122">
        <f t="shared" si="66"/>
        <v>136.59287121958292</v>
      </c>
      <c r="BR46" s="122">
        <f t="shared" si="66"/>
        <v>144.45373325772431</v>
      </c>
    </row>
    <row r="47" spans="1:70">
      <c r="A47" t="s">
        <v>162</v>
      </c>
      <c r="B47" s="71">
        <f>B42-B48</f>
        <v>261</v>
      </c>
      <c r="C47" s="71">
        <f t="shared" ref="C47:AV47" si="67">C42-C48</f>
        <v>224.50000000000006</v>
      </c>
      <c r="D47" s="71">
        <f t="shared" si="67"/>
        <v>230.2</v>
      </c>
      <c r="E47" s="71">
        <f t="shared" si="67"/>
        <v>244.70000000000005</v>
      </c>
      <c r="F47" s="71">
        <f t="shared" si="67"/>
        <v>279.70000000000005</v>
      </c>
      <c r="G47" s="71">
        <f t="shared" si="67"/>
        <v>185.30099999999999</v>
      </c>
      <c r="H47" s="71">
        <f t="shared" si="67"/>
        <v>253.10000000000002</v>
      </c>
      <c r="I47" s="71">
        <f t="shared" si="67"/>
        <v>240.90300000000002</v>
      </c>
      <c r="J47" s="71">
        <f t="shared" si="67"/>
        <v>199.79999999999995</v>
      </c>
      <c r="K47" s="71">
        <f t="shared" si="67"/>
        <v>293.22099999999989</v>
      </c>
      <c r="L47" s="71">
        <f t="shared" si="67"/>
        <v>283.80000000000007</v>
      </c>
      <c r="M47" s="71">
        <f t="shared" si="67"/>
        <v>241.5</v>
      </c>
      <c r="N47" s="71">
        <f t="shared" si="67"/>
        <v>241.30000000000007</v>
      </c>
      <c r="O47" s="71">
        <f t="shared" si="67"/>
        <v>272.51499999999999</v>
      </c>
      <c r="P47" s="71">
        <f t="shared" si="67"/>
        <v>262.00099999999998</v>
      </c>
      <c r="Q47" s="71">
        <f t="shared" si="67"/>
        <v>179.46100000000001</v>
      </c>
      <c r="R47" s="71">
        <f t="shared" si="67"/>
        <v>199.21611810475</v>
      </c>
      <c r="S47" s="71">
        <f t="shared" si="67"/>
        <v>169.91364939032496</v>
      </c>
      <c r="T47" s="71">
        <f t="shared" si="67"/>
        <v>169.92269260249998</v>
      </c>
      <c r="U47" s="71">
        <f t="shared" si="67"/>
        <v>141.52699999999999</v>
      </c>
      <c r="V47" s="71">
        <f t="shared" si="67"/>
        <v>138.59828738822497</v>
      </c>
      <c r="W47" s="71">
        <f t="shared" si="67"/>
        <v>193.05834231797502</v>
      </c>
      <c r="X47" s="71">
        <f t="shared" si="67"/>
        <v>139.19462197190006</v>
      </c>
      <c r="Y47" s="71">
        <f t="shared" si="67"/>
        <v>112.88129521542496</v>
      </c>
      <c r="Z47" s="71">
        <f t="shared" si="67"/>
        <v>123.80399999999997</v>
      </c>
      <c r="AA47" s="71">
        <f t="shared" si="67"/>
        <v>94.853999999999985</v>
      </c>
      <c r="AB47" s="71">
        <f t="shared" si="67"/>
        <v>119.77000000000001</v>
      </c>
      <c r="AC47" s="71">
        <f t="shared" si="67"/>
        <v>68.929019684124995</v>
      </c>
      <c r="AD47" s="71">
        <f t="shared" si="67"/>
        <v>77.28400000000002</v>
      </c>
      <c r="AE47" s="71">
        <f t="shared" si="67"/>
        <v>78.683830670074997</v>
      </c>
      <c r="AF47" s="71">
        <f t="shared" si="67"/>
        <v>97.240893659274974</v>
      </c>
      <c r="AG47" s="71">
        <f t="shared" si="67"/>
        <v>70.007809360199985</v>
      </c>
      <c r="AH47" s="71">
        <f t="shared" si="67"/>
        <v>105.34289759610002</v>
      </c>
      <c r="AI47" s="71">
        <f t="shared" si="67"/>
        <v>91.859853408475004</v>
      </c>
      <c r="AJ47" s="71">
        <f t="shared" si="67"/>
        <v>75.210684821749993</v>
      </c>
      <c r="AK47" s="71">
        <f t="shared" si="67"/>
        <v>66.640691998649999</v>
      </c>
      <c r="AL47" s="71">
        <f t="shared" si="67"/>
        <v>42.932470010349988</v>
      </c>
      <c r="AM47" s="71">
        <f t="shared" si="67"/>
        <v>48.369870960000014</v>
      </c>
      <c r="AN47" s="71">
        <f t="shared" si="67"/>
        <v>55.666251479999971</v>
      </c>
      <c r="AO47" s="71">
        <f t="shared" si="67"/>
        <v>102.85649767999999</v>
      </c>
      <c r="AP47" s="71">
        <f t="shared" si="67"/>
        <v>121.928428704</v>
      </c>
      <c r="AQ47" s="71">
        <f t="shared" si="67"/>
        <v>128.33671639200003</v>
      </c>
      <c r="AR47" s="71">
        <f t="shared" si="67"/>
        <v>87.289894791999984</v>
      </c>
      <c r="AS47" s="71">
        <f t="shared" si="67"/>
        <v>66.05781869599997</v>
      </c>
      <c r="AT47" s="71">
        <f t="shared" si="67"/>
        <v>85.423322447999993</v>
      </c>
      <c r="AU47" s="71">
        <f t="shared" si="67"/>
        <v>82.812424488000005</v>
      </c>
      <c r="AV47" s="71">
        <f t="shared" si="67"/>
        <v>82.599472151999976</v>
      </c>
      <c r="AW47" s="122">
        <f>AW42-AW48</f>
        <v>51.302858189299087</v>
      </c>
      <c r="AX47" s="122">
        <f t="shared" ref="AX47:BR47" si="68">AX42-AX48</f>
        <v>63.000960028144561</v>
      </c>
      <c r="AY47" s="122">
        <f t="shared" si="68"/>
        <v>88.052795113500764</v>
      </c>
      <c r="AZ47" s="122">
        <f t="shared" si="68"/>
        <v>91.429960682868511</v>
      </c>
      <c r="BA47" s="122">
        <f t="shared" si="68"/>
        <v>93.706347341774091</v>
      </c>
      <c r="BB47" s="122">
        <f t="shared" si="68"/>
        <v>86.182076865493116</v>
      </c>
      <c r="BC47" s="122">
        <f t="shared" si="68"/>
        <v>83.578726169427171</v>
      </c>
      <c r="BD47" s="122">
        <f t="shared" si="68"/>
        <v>86.209969389329387</v>
      </c>
      <c r="BE47" s="122">
        <f t="shared" si="68"/>
        <v>87.072512415960375</v>
      </c>
      <c r="BF47" s="122">
        <f t="shared" si="68"/>
        <v>92.686119031196</v>
      </c>
      <c r="BG47" s="122">
        <f t="shared" si="68"/>
        <v>100.11196455864965</v>
      </c>
      <c r="BH47" s="122">
        <f t="shared" si="68"/>
        <v>108.362329521764</v>
      </c>
      <c r="BI47" s="122">
        <f t="shared" si="68"/>
        <v>111.56629534957864</v>
      </c>
      <c r="BJ47" s="122">
        <f t="shared" si="68"/>
        <v>116.22190776115079</v>
      </c>
      <c r="BK47" s="122">
        <f t="shared" si="68"/>
        <v>121.71820603612937</v>
      </c>
      <c r="BL47" s="122">
        <f t="shared" si="68"/>
        <v>130.99558816056634</v>
      </c>
      <c r="BM47" s="122">
        <f t="shared" si="68"/>
        <v>134.26869602344306</v>
      </c>
      <c r="BN47" s="122">
        <f t="shared" si="68"/>
        <v>140.22982384748946</v>
      </c>
      <c r="BO47" s="122">
        <f t="shared" si="68"/>
        <v>148.00792659456931</v>
      </c>
      <c r="BP47" s="122">
        <f t="shared" si="68"/>
        <v>156.92514921145693</v>
      </c>
      <c r="BQ47" s="122">
        <f t="shared" si="68"/>
        <v>166.2864611833682</v>
      </c>
      <c r="BR47" s="122">
        <f t="shared" si="68"/>
        <v>175.88737470252664</v>
      </c>
    </row>
    <row r="48" spans="1:70">
      <c r="A48" t="s">
        <v>245</v>
      </c>
      <c r="B48" s="71">
        <v>323.10000000000002</v>
      </c>
      <c r="C48" s="71">
        <v>361.2</v>
      </c>
      <c r="D48" s="71">
        <v>483.7</v>
      </c>
      <c r="E48" s="71">
        <v>491.5</v>
      </c>
      <c r="F48" s="71">
        <v>476.4</v>
      </c>
      <c r="G48" s="71">
        <v>363.3</v>
      </c>
      <c r="H48" s="71">
        <v>539.29999999999995</v>
      </c>
      <c r="I48" s="71">
        <v>684.6</v>
      </c>
      <c r="J48" s="71">
        <v>532.1</v>
      </c>
      <c r="K48" s="71">
        <v>560.70000000000005</v>
      </c>
      <c r="L48" s="71">
        <v>828.4</v>
      </c>
      <c r="M48" s="71">
        <v>1017.7</v>
      </c>
      <c r="N48" s="71">
        <v>1011.1</v>
      </c>
      <c r="O48" s="71">
        <v>725.1</v>
      </c>
      <c r="P48" s="71">
        <v>513.59900000000005</v>
      </c>
      <c r="Q48" s="71">
        <v>332.87900000000002</v>
      </c>
      <c r="R48" s="71">
        <v>251.24600000000001</v>
      </c>
      <c r="S48" s="71">
        <v>434.40800000000002</v>
      </c>
      <c r="T48" s="71">
        <v>276.23200000000003</v>
      </c>
      <c r="U48" s="71">
        <v>280.93200000000002</v>
      </c>
      <c r="V48" s="71">
        <v>162.64099999999999</v>
      </c>
      <c r="W48" s="71">
        <v>274.35399999999998</v>
      </c>
      <c r="X48" s="71">
        <v>234.67599999999999</v>
      </c>
      <c r="Y48" s="71">
        <v>222.43600000000001</v>
      </c>
      <c r="Z48" s="71">
        <v>225.63200000000001</v>
      </c>
      <c r="AA48" s="71">
        <v>167.12700000000001</v>
      </c>
      <c r="AB48" s="71">
        <v>194.107</v>
      </c>
      <c r="AC48" s="71">
        <v>162.923</v>
      </c>
      <c r="AD48" s="71">
        <v>158.65199999999999</v>
      </c>
      <c r="AE48" s="71">
        <v>203.52199999999999</v>
      </c>
      <c r="AF48" s="71">
        <v>193.136</v>
      </c>
      <c r="AG48" s="71">
        <v>142.22200000000001</v>
      </c>
      <c r="AH48" s="71">
        <v>185.90799999999999</v>
      </c>
      <c r="AI48" s="71">
        <v>205.85</v>
      </c>
      <c r="AJ48" s="71">
        <v>175.553</v>
      </c>
      <c r="AK48" s="71">
        <v>171.047</v>
      </c>
      <c r="AL48" s="71">
        <v>108.066</v>
      </c>
      <c r="AM48" s="71">
        <v>91.534999999999997</v>
      </c>
      <c r="AN48" s="71">
        <v>175.73400000000001</v>
      </c>
      <c r="AO48" s="71">
        <v>119.85599999999999</v>
      </c>
      <c r="AP48" s="71">
        <v>201.584</v>
      </c>
      <c r="AQ48" s="71">
        <v>180.745</v>
      </c>
      <c r="AR48" s="71">
        <v>140.256</v>
      </c>
      <c r="AS48" s="71">
        <v>192.726</v>
      </c>
      <c r="AT48" s="71">
        <v>164.94499999999999</v>
      </c>
      <c r="AU48" s="71">
        <v>136.887</v>
      </c>
      <c r="AV48" s="71">
        <v>207.08199999999999</v>
      </c>
      <c r="AW48" s="71">
        <v>108.76900000000001</v>
      </c>
      <c r="AX48" s="122">
        <f t="shared" ref="AX48:BR48" si="69">FORECAST(AX42,AN48:AW48,AN42:AW42)</f>
        <v>125.34623091607855</v>
      </c>
      <c r="AY48" s="122">
        <f t="shared" si="69"/>
        <v>159.33117855318432</v>
      </c>
      <c r="AZ48" s="122">
        <f t="shared" si="69"/>
        <v>170.53629737713817</v>
      </c>
      <c r="BA48" s="122">
        <f t="shared" si="69"/>
        <v>177.70144757932431</v>
      </c>
      <c r="BB48" s="122">
        <f t="shared" si="69"/>
        <v>178.14583539992674</v>
      </c>
      <c r="BC48" s="122">
        <f t="shared" si="69"/>
        <v>174.26053942255282</v>
      </c>
      <c r="BD48" s="122">
        <f t="shared" si="69"/>
        <v>173.29883011858448</v>
      </c>
      <c r="BE48" s="122">
        <f t="shared" si="69"/>
        <v>176.09822324658307</v>
      </c>
      <c r="BF48" s="122">
        <f t="shared" si="69"/>
        <v>190.60205521488714</v>
      </c>
      <c r="BG48" s="122">
        <f t="shared" si="69"/>
        <v>197.03058938614234</v>
      </c>
      <c r="BH48" s="122">
        <f t="shared" si="69"/>
        <v>215.69190664542944</v>
      </c>
      <c r="BI48" s="122">
        <f t="shared" si="69"/>
        <v>225.25754825888521</v>
      </c>
      <c r="BJ48" s="122">
        <f t="shared" si="69"/>
        <v>232.59096644908126</v>
      </c>
      <c r="BK48" s="122">
        <f t="shared" si="69"/>
        <v>242.51379508509356</v>
      </c>
      <c r="BL48" s="122">
        <f t="shared" si="69"/>
        <v>259.57298003314156</v>
      </c>
      <c r="BM48" s="122">
        <f t="shared" si="69"/>
        <v>265.92507493855095</v>
      </c>
      <c r="BN48" s="122">
        <f t="shared" si="69"/>
        <v>277.79589508594472</v>
      </c>
      <c r="BO48" s="122">
        <f t="shared" si="69"/>
        <v>292.42989026184352</v>
      </c>
      <c r="BP48" s="122">
        <f t="shared" si="69"/>
        <v>309.29576545120165</v>
      </c>
      <c r="BQ48" s="122">
        <f t="shared" si="69"/>
        <v>328.15807649440848</v>
      </c>
      <c r="BR48" s="122">
        <f t="shared" si="69"/>
        <v>345.73432446302041</v>
      </c>
    </row>
    <row r="49" spans="1:70">
      <c r="A49" t="s">
        <v>248</v>
      </c>
      <c r="B49" s="71">
        <f t="shared" ref="B49:K49" si="70">B48-B50</f>
        <v>74.77200000000002</v>
      </c>
      <c r="C49" s="71">
        <f t="shared" si="70"/>
        <v>65.616999999999962</v>
      </c>
      <c r="D49" s="71">
        <f t="shared" si="70"/>
        <v>70.724999999999966</v>
      </c>
      <c r="E49" s="71">
        <f t="shared" si="70"/>
        <v>74.20999999999998</v>
      </c>
      <c r="F49" s="71">
        <f t="shared" si="70"/>
        <v>80.745999999999981</v>
      </c>
      <c r="G49" s="71">
        <f t="shared" si="70"/>
        <v>49.383000000000038</v>
      </c>
      <c r="H49" s="71">
        <f t="shared" si="70"/>
        <v>77.849999999999966</v>
      </c>
      <c r="I49" s="71">
        <f t="shared" si="70"/>
        <v>63.394999999999982</v>
      </c>
      <c r="J49" s="71">
        <f t="shared" si="70"/>
        <v>62.490000000000009</v>
      </c>
      <c r="K49" s="71">
        <f t="shared" si="70"/>
        <v>79.404000000000053</v>
      </c>
      <c r="L49" s="220">
        <v>608</v>
      </c>
      <c r="M49" s="220">
        <v>836.1</v>
      </c>
      <c r="N49" s="220">
        <v>836.6</v>
      </c>
      <c r="O49" s="220">
        <v>504.59999999999997</v>
      </c>
      <c r="P49" s="71">
        <f t="shared" ref="P49:BR49" si="71">P48-P50</f>
        <v>0</v>
      </c>
      <c r="Q49" s="71">
        <f t="shared" si="71"/>
        <v>0</v>
      </c>
      <c r="R49" s="71">
        <f t="shared" si="71"/>
        <v>0</v>
      </c>
      <c r="S49" s="71">
        <f t="shared" si="71"/>
        <v>0</v>
      </c>
      <c r="T49" s="71">
        <f t="shared" si="71"/>
        <v>0</v>
      </c>
      <c r="U49" s="71">
        <f t="shared" si="71"/>
        <v>0</v>
      </c>
      <c r="V49" s="71">
        <f t="shared" si="71"/>
        <v>0</v>
      </c>
      <c r="W49" s="71">
        <f t="shared" si="71"/>
        <v>0</v>
      </c>
      <c r="X49" s="71">
        <f t="shared" si="71"/>
        <v>0</v>
      </c>
      <c r="Y49" s="71">
        <f t="shared" si="71"/>
        <v>0</v>
      </c>
      <c r="Z49" s="71">
        <f t="shared" si="71"/>
        <v>0</v>
      </c>
      <c r="AA49" s="71">
        <f t="shared" si="71"/>
        <v>0</v>
      </c>
      <c r="AB49" s="71">
        <f t="shared" si="71"/>
        <v>0</v>
      </c>
      <c r="AC49" s="71">
        <f t="shared" si="71"/>
        <v>0</v>
      </c>
      <c r="AD49" s="71">
        <f t="shared" si="71"/>
        <v>0</v>
      </c>
      <c r="AE49" s="71">
        <f t="shared" si="71"/>
        <v>0</v>
      </c>
      <c r="AF49" s="71">
        <f t="shared" si="71"/>
        <v>0</v>
      </c>
      <c r="AG49" s="71">
        <f t="shared" si="71"/>
        <v>0</v>
      </c>
      <c r="AH49" s="71">
        <f t="shared" si="71"/>
        <v>0</v>
      </c>
      <c r="AI49" s="71">
        <f t="shared" si="71"/>
        <v>0</v>
      </c>
      <c r="AJ49" s="71">
        <f t="shared" si="71"/>
        <v>0</v>
      </c>
      <c r="AK49" s="71">
        <f t="shared" si="71"/>
        <v>0</v>
      </c>
      <c r="AL49" s="71">
        <f t="shared" si="71"/>
        <v>0</v>
      </c>
      <c r="AM49" s="71">
        <f t="shared" si="71"/>
        <v>0</v>
      </c>
      <c r="AN49" s="71">
        <f t="shared" si="71"/>
        <v>0</v>
      </c>
      <c r="AO49" s="71">
        <f t="shared" si="71"/>
        <v>0</v>
      </c>
      <c r="AP49" s="71">
        <f t="shared" si="71"/>
        <v>0</v>
      </c>
      <c r="AQ49" s="71">
        <f t="shared" si="71"/>
        <v>0</v>
      </c>
      <c r="AR49" s="71">
        <f t="shared" si="71"/>
        <v>0</v>
      </c>
      <c r="AS49" s="71">
        <f t="shared" si="71"/>
        <v>0</v>
      </c>
      <c r="AT49" s="71">
        <f t="shared" si="71"/>
        <v>0</v>
      </c>
      <c r="AU49" s="71">
        <f t="shared" si="71"/>
        <v>0</v>
      </c>
      <c r="AV49" s="71">
        <f t="shared" si="71"/>
        <v>0</v>
      </c>
      <c r="AW49" s="71">
        <f t="shared" si="71"/>
        <v>0</v>
      </c>
      <c r="AX49" s="122">
        <f t="shared" si="71"/>
        <v>0</v>
      </c>
      <c r="AY49" s="122">
        <f t="shared" si="71"/>
        <v>0</v>
      </c>
      <c r="AZ49" s="122">
        <f t="shared" si="71"/>
        <v>0</v>
      </c>
      <c r="BA49" s="122">
        <f t="shared" si="71"/>
        <v>0</v>
      </c>
      <c r="BB49" s="122">
        <f t="shared" si="71"/>
        <v>0</v>
      </c>
      <c r="BC49" s="122">
        <f t="shared" si="71"/>
        <v>0</v>
      </c>
      <c r="BD49" s="122">
        <f t="shared" si="71"/>
        <v>0</v>
      </c>
      <c r="BE49" s="122">
        <f t="shared" si="71"/>
        <v>0</v>
      </c>
      <c r="BF49" s="122">
        <f t="shared" si="71"/>
        <v>0</v>
      </c>
      <c r="BG49" s="122">
        <f t="shared" si="71"/>
        <v>0</v>
      </c>
      <c r="BH49" s="122">
        <f t="shared" si="71"/>
        <v>0</v>
      </c>
      <c r="BI49" s="122">
        <f t="shared" si="71"/>
        <v>0</v>
      </c>
      <c r="BJ49" s="122">
        <f t="shared" si="71"/>
        <v>0</v>
      </c>
      <c r="BK49" s="122">
        <f t="shared" si="71"/>
        <v>0</v>
      </c>
      <c r="BL49" s="122">
        <f t="shared" si="71"/>
        <v>0</v>
      </c>
      <c r="BM49" s="122">
        <f t="shared" si="71"/>
        <v>0</v>
      </c>
      <c r="BN49" s="122">
        <f t="shared" si="71"/>
        <v>0</v>
      </c>
      <c r="BO49" s="122">
        <f t="shared" si="71"/>
        <v>0</v>
      </c>
      <c r="BP49" s="122">
        <f t="shared" si="71"/>
        <v>0</v>
      </c>
      <c r="BQ49" s="122">
        <f t="shared" si="71"/>
        <v>0</v>
      </c>
      <c r="BR49" s="122">
        <f t="shared" si="71"/>
        <v>0</v>
      </c>
    </row>
    <row r="50" spans="1:70">
      <c r="A50" t="s">
        <v>249</v>
      </c>
      <c r="B50" s="71">
        <v>248.328</v>
      </c>
      <c r="C50" s="71">
        <v>295.58300000000003</v>
      </c>
      <c r="D50" s="71">
        <v>412.97500000000002</v>
      </c>
      <c r="E50" s="71">
        <v>417.29</v>
      </c>
      <c r="F50" s="71">
        <v>395.654</v>
      </c>
      <c r="G50" s="71">
        <v>313.91699999999997</v>
      </c>
      <c r="H50" s="71">
        <v>461.45</v>
      </c>
      <c r="I50" s="71">
        <v>621.20500000000004</v>
      </c>
      <c r="J50" s="71">
        <v>469.61</v>
      </c>
      <c r="K50" s="71">
        <v>481.29599999999999</v>
      </c>
      <c r="L50" s="221">
        <f>L48-L49</f>
        <v>220.39999999999998</v>
      </c>
      <c r="M50" s="221">
        <f>M48-M49</f>
        <v>181.60000000000002</v>
      </c>
      <c r="N50" s="221">
        <f t="shared" ref="N50:O50" si="72">N48-N49</f>
        <v>174.5</v>
      </c>
      <c r="O50" s="221">
        <f t="shared" si="72"/>
        <v>220.50000000000006</v>
      </c>
      <c r="P50" s="71">
        <v>513.59900000000005</v>
      </c>
      <c r="Q50" s="71">
        <v>332.87900000000002</v>
      </c>
      <c r="R50" s="71">
        <v>251.24600000000001</v>
      </c>
      <c r="S50" s="71">
        <v>434.40800000000002</v>
      </c>
      <c r="T50" s="71">
        <v>276.23200000000003</v>
      </c>
      <c r="U50" s="71">
        <v>280.93200000000002</v>
      </c>
      <c r="V50" s="71">
        <v>162.64099999999999</v>
      </c>
      <c r="W50" s="71">
        <v>274.35399999999998</v>
      </c>
      <c r="X50" s="71">
        <v>234.67599999999999</v>
      </c>
      <c r="Y50" s="71">
        <v>222.43600000000001</v>
      </c>
      <c r="Z50" s="71">
        <v>225.63200000000001</v>
      </c>
      <c r="AA50" s="71">
        <v>167.12700000000001</v>
      </c>
      <c r="AB50" s="71">
        <v>194.107</v>
      </c>
      <c r="AC50" s="71">
        <v>162.923</v>
      </c>
      <c r="AD50" s="71">
        <v>158.65199999999999</v>
      </c>
      <c r="AE50" s="71">
        <v>203.52199999999999</v>
      </c>
      <c r="AF50" s="71">
        <v>193.136</v>
      </c>
      <c r="AG50" s="71">
        <v>142.22200000000001</v>
      </c>
      <c r="AH50" s="71">
        <v>185.90799999999999</v>
      </c>
      <c r="AI50" s="71">
        <v>205.85</v>
      </c>
      <c r="AJ50" s="71">
        <v>175.553</v>
      </c>
      <c r="AK50" s="71">
        <v>171.047</v>
      </c>
      <c r="AL50" s="71">
        <v>108.066</v>
      </c>
      <c r="AM50" s="71">
        <v>91.534999999999997</v>
      </c>
      <c r="AN50" s="71">
        <v>175.73400000000001</v>
      </c>
      <c r="AO50" s="71">
        <v>119.85599999999999</v>
      </c>
      <c r="AP50" s="71">
        <v>201.584</v>
      </c>
      <c r="AQ50" s="71">
        <v>180.745</v>
      </c>
      <c r="AR50" s="71">
        <v>140.256</v>
      </c>
      <c r="AS50" s="71">
        <v>192.726</v>
      </c>
      <c r="AT50" s="71">
        <v>164.94499999999999</v>
      </c>
      <c r="AU50" s="71">
        <v>136.887</v>
      </c>
      <c r="AV50" s="71">
        <v>207.08199999999999</v>
      </c>
      <c r="AW50" s="71">
        <v>108.76900000000001</v>
      </c>
      <c r="AX50" s="122">
        <f t="shared" ref="AX50:BR50" si="73">AX48</f>
        <v>125.34623091607855</v>
      </c>
      <c r="AY50" s="122">
        <f t="shared" si="73"/>
        <v>159.33117855318432</v>
      </c>
      <c r="AZ50" s="122">
        <f t="shared" si="73"/>
        <v>170.53629737713817</v>
      </c>
      <c r="BA50" s="122">
        <f t="shared" si="73"/>
        <v>177.70144757932431</v>
      </c>
      <c r="BB50" s="122">
        <f t="shared" si="73"/>
        <v>178.14583539992674</v>
      </c>
      <c r="BC50" s="122">
        <f t="shared" si="73"/>
        <v>174.26053942255282</v>
      </c>
      <c r="BD50" s="122">
        <f t="shared" si="73"/>
        <v>173.29883011858448</v>
      </c>
      <c r="BE50" s="122">
        <f t="shared" si="73"/>
        <v>176.09822324658307</v>
      </c>
      <c r="BF50" s="122">
        <f t="shared" si="73"/>
        <v>190.60205521488714</v>
      </c>
      <c r="BG50" s="122">
        <f t="shared" si="73"/>
        <v>197.03058938614234</v>
      </c>
      <c r="BH50" s="122">
        <f t="shared" si="73"/>
        <v>215.69190664542944</v>
      </c>
      <c r="BI50" s="122">
        <f t="shared" si="73"/>
        <v>225.25754825888521</v>
      </c>
      <c r="BJ50" s="122">
        <f t="shared" si="73"/>
        <v>232.59096644908126</v>
      </c>
      <c r="BK50" s="122">
        <f t="shared" si="73"/>
        <v>242.51379508509356</v>
      </c>
      <c r="BL50" s="122">
        <f t="shared" si="73"/>
        <v>259.57298003314156</v>
      </c>
      <c r="BM50" s="122">
        <f t="shared" si="73"/>
        <v>265.92507493855095</v>
      </c>
      <c r="BN50" s="122">
        <f t="shared" si="73"/>
        <v>277.79589508594472</v>
      </c>
      <c r="BO50" s="122">
        <f t="shared" si="73"/>
        <v>292.42989026184352</v>
      </c>
      <c r="BP50" s="122">
        <f t="shared" si="73"/>
        <v>309.29576545120165</v>
      </c>
      <c r="BQ50" s="122">
        <f t="shared" si="73"/>
        <v>328.15807649440848</v>
      </c>
      <c r="BR50" s="122">
        <f t="shared" si="73"/>
        <v>345.73432446302041</v>
      </c>
    </row>
    <row r="51" spans="1:70">
      <c r="A51" t="s">
        <v>156</v>
      </c>
      <c r="B51" s="71">
        <v>164.221</v>
      </c>
      <c r="C51" s="71">
        <v>208.25</v>
      </c>
      <c r="D51" s="71">
        <v>273.52499999999998</v>
      </c>
      <c r="E51" s="71">
        <v>276.68400000000003</v>
      </c>
      <c r="F51" s="71">
        <v>253.16499999999999</v>
      </c>
      <c r="G51" s="71">
        <v>232.726</v>
      </c>
      <c r="H51" s="71">
        <v>336.66500000000002</v>
      </c>
      <c r="I51" s="71">
        <v>471.10399999999998</v>
      </c>
      <c r="J51" s="71">
        <v>380.97899999999998</v>
      </c>
      <c r="K51" s="71">
        <v>346.392</v>
      </c>
      <c r="L51" s="220">
        <v>175</v>
      </c>
      <c r="M51" s="220">
        <v>175</v>
      </c>
      <c r="N51" s="220">
        <v>220</v>
      </c>
      <c r="O51" s="220">
        <v>165</v>
      </c>
      <c r="P51" s="71">
        <v>425.54899999999998</v>
      </c>
      <c r="Q51" s="71">
        <v>259.09899999999999</v>
      </c>
      <c r="R51" s="71">
        <v>196.286</v>
      </c>
      <c r="S51" s="71">
        <v>323.08800000000002</v>
      </c>
      <c r="T51" s="71">
        <v>216.46199999999999</v>
      </c>
      <c r="U51" s="71">
        <v>206.31200000000001</v>
      </c>
      <c r="V51" s="71">
        <v>129.64099999999999</v>
      </c>
      <c r="W51" s="71">
        <v>197.374</v>
      </c>
      <c r="X51" s="71">
        <v>177.916</v>
      </c>
      <c r="Y51" s="71">
        <v>161.536</v>
      </c>
      <c r="Z51" s="71">
        <v>173.93199999999999</v>
      </c>
      <c r="AA51" s="71">
        <v>127.027</v>
      </c>
      <c r="AB51" s="71">
        <v>156.00700000000001</v>
      </c>
      <c r="AC51" s="71">
        <v>135.423</v>
      </c>
      <c r="AD51" s="71">
        <v>137.65199999999999</v>
      </c>
      <c r="AE51" s="71">
        <v>170.12200000000001</v>
      </c>
      <c r="AF51" s="71">
        <v>166.93600000000001</v>
      </c>
      <c r="AG51" s="71">
        <v>125.122</v>
      </c>
      <c r="AH51" s="71">
        <v>159.80799999999999</v>
      </c>
      <c r="AI51" s="71">
        <v>173.65</v>
      </c>
      <c r="AJ51" s="71">
        <v>151.87299999999999</v>
      </c>
      <c r="AK51" s="71">
        <v>158.02699999999999</v>
      </c>
      <c r="AL51" s="71">
        <v>95.266000000000005</v>
      </c>
      <c r="AM51" s="71">
        <v>80.685000000000002</v>
      </c>
      <c r="AN51" s="71">
        <v>159.78399999999999</v>
      </c>
      <c r="AO51" s="71">
        <v>110.85599999999999</v>
      </c>
      <c r="AP51" s="71">
        <v>176.584</v>
      </c>
      <c r="AQ51" s="71">
        <v>159.495</v>
      </c>
      <c r="AR51" s="71">
        <v>127.006</v>
      </c>
      <c r="AS51" s="71">
        <v>167.73599999999999</v>
      </c>
      <c r="AT51" s="71">
        <v>147.72499999999999</v>
      </c>
      <c r="AU51" s="71">
        <v>131.477</v>
      </c>
      <c r="AV51" s="71">
        <v>195.232</v>
      </c>
      <c r="AW51" s="71">
        <v>9.34</v>
      </c>
      <c r="AX51" s="122">
        <f t="shared" ref="AX51:BR51" si="74">FORECAST(AX50,AN51:AW51,AN50:AW50)</f>
        <v>89.390268976548043</v>
      </c>
      <c r="AY51" s="122">
        <f t="shared" si="74"/>
        <v>133.45385308669114</v>
      </c>
      <c r="AZ51" s="122">
        <f t="shared" si="74"/>
        <v>146.21133324597113</v>
      </c>
      <c r="BA51" s="122">
        <f t="shared" si="74"/>
        <v>159.08572082425349</v>
      </c>
      <c r="BB51" s="122">
        <f t="shared" si="74"/>
        <v>160.37697835325966</v>
      </c>
      <c r="BC51" s="122">
        <f t="shared" si="74"/>
        <v>152.9354969116726</v>
      </c>
      <c r="BD51" s="122">
        <f t="shared" si="74"/>
        <v>153.62251038782239</v>
      </c>
      <c r="BE51" s="122">
        <f t="shared" si="74"/>
        <v>157.34362455350652</v>
      </c>
      <c r="BF51" s="122">
        <f t="shared" si="74"/>
        <v>180.84056122860341</v>
      </c>
      <c r="BG51" s="122">
        <f t="shared" si="74"/>
        <v>197.25522874932571</v>
      </c>
      <c r="BH51" s="122">
        <f t="shared" si="74"/>
        <v>216.21456507411665</v>
      </c>
      <c r="BI51" s="122">
        <f t="shared" si="74"/>
        <v>234.51603652803971</v>
      </c>
      <c r="BJ51" s="122">
        <f t="shared" si="74"/>
        <v>246.563910995919</v>
      </c>
      <c r="BK51" s="122">
        <f t="shared" si="74"/>
        <v>261.9250361578911</v>
      </c>
      <c r="BL51" s="122">
        <f t="shared" si="74"/>
        <v>288.57791373621615</v>
      </c>
      <c r="BM51" s="122">
        <f t="shared" si="74"/>
        <v>298.45104277836333</v>
      </c>
      <c r="BN51" s="122">
        <f t="shared" si="74"/>
        <v>316.64118827899313</v>
      </c>
      <c r="BO51" s="122">
        <f t="shared" si="74"/>
        <v>339.2088563155192</v>
      </c>
      <c r="BP51" s="122">
        <f t="shared" si="74"/>
        <v>364.83372137216929</v>
      </c>
      <c r="BQ51" s="122">
        <f t="shared" si="74"/>
        <v>393.51282160732433</v>
      </c>
      <c r="BR51" s="122">
        <f t="shared" si="74"/>
        <v>422.12004111301974</v>
      </c>
    </row>
    <row r="52" spans="1:70">
      <c r="A52" t="s">
        <v>250</v>
      </c>
      <c r="B52" s="71">
        <f>B48-B51</f>
        <v>158.87900000000002</v>
      </c>
      <c r="C52" s="71">
        <f t="shared" ref="C52:AV52" si="75">C48-C51</f>
        <v>152.94999999999999</v>
      </c>
      <c r="D52" s="71">
        <f t="shared" si="75"/>
        <v>210.17500000000001</v>
      </c>
      <c r="E52" s="71">
        <f t="shared" si="75"/>
        <v>214.81599999999997</v>
      </c>
      <c r="F52" s="71">
        <f t="shared" si="75"/>
        <v>223.23499999999999</v>
      </c>
      <c r="G52" s="71">
        <f t="shared" si="75"/>
        <v>130.57400000000001</v>
      </c>
      <c r="H52" s="71">
        <f t="shared" si="75"/>
        <v>202.63499999999993</v>
      </c>
      <c r="I52" s="71">
        <f t="shared" si="75"/>
        <v>213.49600000000004</v>
      </c>
      <c r="J52" s="71">
        <f t="shared" si="75"/>
        <v>151.12100000000004</v>
      </c>
      <c r="K52" s="71">
        <f t="shared" si="75"/>
        <v>214.30800000000005</v>
      </c>
      <c r="L52" s="220">
        <f t="shared" si="75"/>
        <v>653.4</v>
      </c>
      <c r="M52" s="220">
        <f t="shared" si="75"/>
        <v>842.7</v>
      </c>
      <c r="N52" s="220">
        <f t="shared" si="75"/>
        <v>791.1</v>
      </c>
      <c r="O52" s="220">
        <f t="shared" si="75"/>
        <v>560.1</v>
      </c>
      <c r="P52" s="71">
        <f t="shared" si="75"/>
        <v>88.050000000000068</v>
      </c>
      <c r="Q52" s="71">
        <f t="shared" si="75"/>
        <v>73.78000000000003</v>
      </c>
      <c r="R52" s="71">
        <f t="shared" si="75"/>
        <v>54.960000000000008</v>
      </c>
      <c r="S52" s="71">
        <f t="shared" si="75"/>
        <v>111.32</v>
      </c>
      <c r="T52" s="71">
        <f t="shared" si="75"/>
        <v>59.770000000000039</v>
      </c>
      <c r="U52" s="71">
        <f t="shared" si="75"/>
        <v>74.62</v>
      </c>
      <c r="V52" s="71">
        <f t="shared" si="75"/>
        <v>33</v>
      </c>
      <c r="W52" s="71">
        <f t="shared" si="75"/>
        <v>76.97999999999999</v>
      </c>
      <c r="X52" s="71">
        <f t="shared" si="75"/>
        <v>56.759999999999991</v>
      </c>
      <c r="Y52" s="71">
        <f t="shared" si="75"/>
        <v>60.900000000000006</v>
      </c>
      <c r="Z52" s="71">
        <f t="shared" si="75"/>
        <v>51.700000000000017</v>
      </c>
      <c r="AA52" s="71">
        <f t="shared" si="75"/>
        <v>40.100000000000009</v>
      </c>
      <c r="AB52" s="71">
        <f t="shared" si="75"/>
        <v>38.099999999999994</v>
      </c>
      <c r="AC52" s="71">
        <f t="shared" si="75"/>
        <v>27.5</v>
      </c>
      <c r="AD52" s="71">
        <f t="shared" si="75"/>
        <v>21</v>
      </c>
      <c r="AE52" s="71">
        <f t="shared" si="75"/>
        <v>33.399999999999977</v>
      </c>
      <c r="AF52" s="71">
        <f t="shared" si="75"/>
        <v>26.199999999999989</v>
      </c>
      <c r="AG52" s="71">
        <f t="shared" si="75"/>
        <v>17.100000000000009</v>
      </c>
      <c r="AH52" s="71">
        <f t="shared" si="75"/>
        <v>26.099999999999994</v>
      </c>
      <c r="AI52" s="71">
        <f t="shared" si="75"/>
        <v>32.199999999999989</v>
      </c>
      <c r="AJ52" s="71">
        <f t="shared" si="75"/>
        <v>23.680000000000007</v>
      </c>
      <c r="AK52" s="71">
        <f t="shared" si="75"/>
        <v>13.02000000000001</v>
      </c>
      <c r="AL52" s="71">
        <f t="shared" si="75"/>
        <v>12.799999999999997</v>
      </c>
      <c r="AM52" s="71">
        <f t="shared" si="75"/>
        <v>10.849999999999994</v>
      </c>
      <c r="AN52" s="71">
        <f t="shared" si="75"/>
        <v>15.950000000000017</v>
      </c>
      <c r="AO52" s="71">
        <f t="shared" si="75"/>
        <v>9</v>
      </c>
      <c r="AP52" s="71">
        <f t="shared" si="75"/>
        <v>25</v>
      </c>
      <c r="AQ52" s="71">
        <f t="shared" si="75"/>
        <v>21.25</v>
      </c>
      <c r="AR52" s="71">
        <f t="shared" si="75"/>
        <v>13.25</v>
      </c>
      <c r="AS52" s="71">
        <f t="shared" si="75"/>
        <v>24.990000000000009</v>
      </c>
      <c r="AT52" s="71">
        <f t="shared" si="75"/>
        <v>17.22</v>
      </c>
      <c r="AU52" s="71">
        <f t="shared" si="75"/>
        <v>5.4099999999999966</v>
      </c>
      <c r="AV52" s="71">
        <f t="shared" si="75"/>
        <v>11.849999999999994</v>
      </c>
      <c r="AW52" s="71">
        <f t="shared" ref="AW52:BR52" si="76">AW50-AW51</f>
        <v>99.429000000000002</v>
      </c>
      <c r="AX52" s="122">
        <f t="shared" si="76"/>
        <v>35.955961939530511</v>
      </c>
      <c r="AY52" s="122">
        <f t="shared" si="76"/>
        <v>25.877325466493176</v>
      </c>
      <c r="AZ52" s="122">
        <f t="shared" si="76"/>
        <v>24.324964131167036</v>
      </c>
      <c r="BA52" s="122">
        <f t="shared" si="76"/>
        <v>18.615726755070824</v>
      </c>
      <c r="BB52" s="122">
        <f t="shared" si="76"/>
        <v>17.76885704666708</v>
      </c>
      <c r="BC52" s="122">
        <f t="shared" si="76"/>
        <v>21.325042510880223</v>
      </c>
      <c r="BD52" s="122">
        <f t="shared" si="76"/>
        <v>19.676319730762089</v>
      </c>
      <c r="BE52" s="122">
        <f t="shared" si="76"/>
        <v>18.754598693076559</v>
      </c>
      <c r="BF52" s="122">
        <f t="shared" si="76"/>
        <v>9.7614939862837389</v>
      </c>
      <c r="BG52" s="122">
        <f t="shared" si="76"/>
        <v>-0.22463936318337119</v>
      </c>
      <c r="BH52" s="122">
        <f t="shared" si="76"/>
        <v>-0.52265842868720824</v>
      </c>
      <c r="BI52" s="122">
        <f t="shared" si="76"/>
        <v>-9.2584882691544976</v>
      </c>
      <c r="BJ52" s="122">
        <f t="shared" si="76"/>
        <v>-13.972944546837738</v>
      </c>
      <c r="BK52" s="122">
        <f t="shared" si="76"/>
        <v>-19.411241072797537</v>
      </c>
      <c r="BL52" s="122">
        <f t="shared" si="76"/>
        <v>-29.004933703074585</v>
      </c>
      <c r="BM52" s="122">
        <f t="shared" si="76"/>
        <v>-32.525967839812381</v>
      </c>
      <c r="BN52" s="122">
        <f t="shared" si="76"/>
        <v>-38.845293193048406</v>
      </c>
      <c r="BO52" s="122">
        <f t="shared" si="76"/>
        <v>-46.778966053675674</v>
      </c>
      <c r="BP52" s="122">
        <f t="shared" si="76"/>
        <v>-55.537955920967647</v>
      </c>
      <c r="BQ52" s="122">
        <f t="shared" si="76"/>
        <v>-65.35474511291585</v>
      </c>
      <c r="BR52" s="122">
        <f t="shared" si="76"/>
        <v>-76.385716649999324</v>
      </c>
    </row>
    <row r="53" spans="1:70" ht="13.5" thickBot="1">
      <c r="A53" t="s">
        <v>27</v>
      </c>
      <c r="B53" s="102">
        <f>ROUND(SUMPRODUCT(B159:B161,B220:B222),2)</f>
        <v>2.2599999999999998</v>
      </c>
      <c r="C53" s="102">
        <f t="shared" ref="C53:BN53" si="77">ROUND(SUMPRODUCT(C159:C161,C220:C222),2)</f>
        <v>1.99</v>
      </c>
      <c r="D53" s="102">
        <f t="shared" si="77"/>
        <v>1.75</v>
      </c>
      <c r="E53" s="102">
        <f t="shared" si="77"/>
        <v>1.99</v>
      </c>
      <c r="F53" s="102">
        <f t="shared" si="77"/>
        <v>2.2200000000000002</v>
      </c>
      <c r="G53" s="102">
        <f t="shared" si="77"/>
        <v>3.06</v>
      </c>
      <c r="H53" s="102">
        <f t="shared" si="77"/>
        <v>2.2599999999999998</v>
      </c>
      <c r="I53" s="102">
        <f t="shared" si="77"/>
        <v>2.2999999999999998</v>
      </c>
      <c r="J53" s="102">
        <f t="shared" si="77"/>
        <v>2.73</v>
      </c>
      <c r="K53" s="102">
        <f t="shared" si="77"/>
        <v>2.3199999999999998</v>
      </c>
      <c r="L53" s="102">
        <f t="shared" si="77"/>
        <v>2.08</v>
      </c>
      <c r="M53" s="102">
        <f t="shared" si="77"/>
        <v>1.34</v>
      </c>
      <c r="N53" s="102">
        <f t="shared" si="77"/>
        <v>1.54</v>
      </c>
      <c r="O53" s="102">
        <f t="shared" si="77"/>
        <v>2.2799999999999998</v>
      </c>
      <c r="P53" s="102">
        <f t="shared" si="77"/>
        <v>1.99</v>
      </c>
      <c r="Q53" s="102">
        <f t="shared" si="77"/>
        <v>2.09</v>
      </c>
      <c r="R53" s="102">
        <f t="shared" si="77"/>
        <v>2.27</v>
      </c>
      <c r="S53" s="102">
        <f t="shared" si="77"/>
        <v>1.99</v>
      </c>
      <c r="T53" s="102">
        <f t="shared" si="77"/>
        <v>2.59</v>
      </c>
      <c r="U53" s="102">
        <f t="shared" si="77"/>
        <v>2.02</v>
      </c>
      <c r="V53" s="102">
        <f t="shared" si="77"/>
        <v>3.24</v>
      </c>
      <c r="W53" s="102">
        <f t="shared" si="77"/>
        <v>2.2599999999999998</v>
      </c>
      <c r="X53" s="102">
        <f t="shared" si="77"/>
        <v>2.2400000000000002</v>
      </c>
      <c r="Y53" s="102">
        <f t="shared" si="77"/>
        <v>1.69</v>
      </c>
      <c r="Z53" s="102">
        <f t="shared" si="77"/>
        <v>1.57</v>
      </c>
      <c r="AA53" s="102">
        <f t="shared" si="77"/>
        <v>1.95</v>
      </c>
      <c r="AB53" s="102">
        <f t="shared" si="77"/>
        <v>1.84</v>
      </c>
      <c r="AC53" s="102">
        <f t="shared" si="77"/>
        <v>2.38</v>
      </c>
      <c r="AD53" s="102">
        <f t="shared" si="77"/>
        <v>2.4300000000000002</v>
      </c>
      <c r="AE53" s="102">
        <f t="shared" si="77"/>
        <v>1.66</v>
      </c>
      <c r="AF53" s="102">
        <f t="shared" si="77"/>
        <v>1.73</v>
      </c>
      <c r="AG53" s="102">
        <f t="shared" si="77"/>
        <v>3.58</v>
      </c>
      <c r="AH53" s="102">
        <f t="shared" si="77"/>
        <v>4.12</v>
      </c>
      <c r="AI53" s="102">
        <f t="shared" si="77"/>
        <v>2.98</v>
      </c>
      <c r="AJ53" s="102">
        <f t="shared" si="77"/>
        <v>3.2</v>
      </c>
      <c r="AK53" s="102">
        <f t="shared" si="77"/>
        <v>5.21</v>
      </c>
      <c r="AL53" s="102">
        <f t="shared" si="77"/>
        <v>5.97</v>
      </c>
      <c r="AM53" s="102">
        <f t="shared" si="77"/>
        <v>6.76</v>
      </c>
      <c r="AN53" s="102">
        <f t="shared" si="77"/>
        <v>4.21</v>
      </c>
      <c r="AO53" s="102">
        <f t="shared" si="77"/>
        <v>4.17</v>
      </c>
      <c r="AP53" s="102">
        <f t="shared" si="77"/>
        <v>3.18</v>
      </c>
      <c r="AQ53" s="102">
        <f t="shared" si="77"/>
        <v>2.69</v>
      </c>
      <c r="AR53" s="102">
        <f t="shared" si="77"/>
        <v>3.18</v>
      </c>
      <c r="AS53" s="102">
        <f t="shared" si="77"/>
        <v>3.2</v>
      </c>
      <c r="AT53" s="102">
        <f t="shared" si="77"/>
        <v>3.2</v>
      </c>
      <c r="AU53" s="102">
        <f t="shared" si="77"/>
        <v>5.25</v>
      </c>
      <c r="AV53" s="102">
        <f t="shared" si="77"/>
        <v>6.04</v>
      </c>
      <c r="AW53" s="102">
        <f t="shared" si="77"/>
        <v>6.91</v>
      </c>
      <c r="AX53" s="214">
        <f t="shared" si="77"/>
        <v>4.91</v>
      </c>
      <c r="AY53" s="214">
        <f t="shared" si="77"/>
        <v>4.7699999999999996</v>
      </c>
      <c r="AZ53" s="214">
        <f t="shared" si="77"/>
        <v>5.15</v>
      </c>
      <c r="BA53" s="214">
        <f t="shared" si="77"/>
        <v>5.07</v>
      </c>
      <c r="BB53" s="214">
        <f t="shared" si="77"/>
        <v>5.0999999999999996</v>
      </c>
      <c r="BC53" s="214">
        <f t="shared" si="77"/>
        <v>4.92</v>
      </c>
      <c r="BD53" s="214">
        <f t="shared" si="77"/>
        <v>4.87</v>
      </c>
      <c r="BE53" s="214">
        <f t="shared" si="77"/>
        <v>4.9800000000000004</v>
      </c>
      <c r="BF53" s="214">
        <f t="shared" si="77"/>
        <v>4.97</v>
      </c>
      <c r="BG53" s="214">
        <f t="shared" si="77"/>
        <v>5.0199999999999996</v>
      </c>
      <c r="BH53" s="214">
        <f t="shared" si="77"/>
        <v>4.7699999999999996</v>
      </c>
      <c r="BI53" s="214">
        <f t="shared" si="77"/>
        <v>4.67</v>
      </c>
      <c r="BJ53" s="214">
        <f t="shared" si="77"/>
        <v>4.67</v>
      </c>
      <c r="BK53" s="214">
        <f t="shared" si="77"/>
        <v>4.5199999999999996</v>
      </c>
      <c r="BL53" s="214">
        <f t="shared" si="77"/>
        <v>4.47</v>
      </c>
      <c r="BM53" s="214">
        <f t="shared" si="77"/>
        <v>4.22</v>
      </c>
      <c r="BN53" s="214">
        <f t="shared" si="77"/>
        <v>4.22</v>
      </c>
      <c r="BO53" s="214">
        <f t="shared" ref="BO53:CG53" si="78">ROUND(SUMPRODUCT(BO159:BO161,BO220:BO222),2)</f>
        <v>4.22</v>
      </c>
      <c r="BP53" s="214">
        <f t="shared" si="78"/>
        <v>9.64</v>
      </c>
      <c r="BQ53" s="214">
        <f t="shared" si="78"/>
        <v>18.579999999999998</v>
      </c>
      <c r="BR53" s="214">
        <f t="shared" si="78"/>
        <v>19.329999999999998</v>
      </c>
    </row>
    <row r="54" spans="1:70">
      <c r="A54" s="174" t="s">
        <v>164</v>
      </c>
      <c r="B54" s="174"/>
      <c r="C54" s="174"/>
      <c r="D54" s="174"/>
      <c r="E54" s="174"/>
      <c r="F54" s="174"/>
      <c r="G54" s="174"/>
      <c r="H54" s="174"/>
      <c r="I54" s="174"/>
      <c r="J54" s="174"/>
      <c r="K54" s="174"/>
      <c r="L54" s="174"/>
      <c r="M54" s="174"/>
      <c r="N54" s="174"/>
      <c r="O54" s="174"/>
      <c r="P54" s="174"/>
      <c r="Q54" s="174"/>
      <c r="R54" s="174"/>
      <c r="S54" s="174"/>
      <c r="T54" s="174"/>
      <c r="U54" s="174"/>
      <c r="V54" s="174"/>
      <c r="W54" s="174"/>
      <c r="X54" s="174"/>
      <c r="Y54" s="174"/>
      <c r="Z54" s="174"/>
      <c r="AA54" s="174"/>
      <c r="AB54" s="174"/>
      <c r="AC54" s="174"/>
      <c r="AD54" s="174"/>
      <c r="AE54" s="174"/>
      <c r="AF54" s="174"/>
      <c r="AG54" s="174"/>
      <c r="AH54" s="174"/>
      <c r="AI54" s="174"/>
      <c r="AJ54" s="174"/>
      <c r="AK54" s="174"/>
      <c r="AL54" s="174"/>
      <c r="AM54" s="174"/>
      <c r="AN54" s="174"/>
      <c r="AO54" s="174"/>
      <c r="AP54" s="174"/>
      <c r="AQ54" s="174"/>
      <c r="AR54" s="174"/>
      <c r="AS54" s="174"/>
      <c r="AT54" s="174"/>
      <c r="AU54" s="174"/>
      <c r="AV54" s="174"/>
      <c r="AW54" s="174"/>
      <c r="AX54" s="174"/>
      <c r="AY54" s="174"/>
      <c r="AZ54" s="174"/>
      <c r="BA54" s="174"/>
      <c r="BB54" s="174"/>
      <c r="BC54" s="174"/>
      <c r="BD54" s="174"/>
      <c r="BE54" s="174"/>
      <c r="BF54" s="174"/>
      <c r="BG54" s="174"/>
      <c r="BH54" s="174"/>
      <c r="BI54" s="174"/>
      <c r="BJ54" s="174"/>
      <c r="BK54" s="174"/>
      <c r="BL54" s="174"/>
      <c r="BM54" s="174"/>
      <c r="BN54" s="174"/>
      <c r="BO54" s="174"/>
      <c r="BP54" s="174"/>
      <c r="BQ54" s="174"/>
      <c r="BR54" s="174"/>
    </row>
    <row r="55" spans="1:70">
      <c r="A55" s="70" t="s">
        <v>165</v>
      </c>
      <c r="B55" s="71">
        <f>B48</f>
        <v>323.10000000000002</v>
      </c>
      <c r="C55" s="71">
        <f t="shared" ref="C55:BN55" si="79">C48</f>
        <v>361.2</v>
      </c>
      <c r="D55" s="71">
        <f t="shared" si="79"/>
        <v>483.7</v>
      </c>
      <c r="E55" s="71">
        <f t="shared" si="79"/>
        <v>491.5</v>
      </c>
      <c r="F55" s="71">
        <f t="shared" si="79"/>
        <v>476.4</v>
      </c>
      <c r="G55" s="71">
        <f t="shared" si="79"/>
        <v>363.3</v>
      </c>
      <c r="H55" s="71">
        <f t="shared" si="79"/>
        <v>539.29999999999995</v>
      </c>
      <c r="I55" s="71">
        <f t="shared" si="79"/>
        <v>684.6</v>
      </c>
      <c r="J55" s="71">
        <f t="shared" si="79"/>
        <v>532.1</v>
      </c>
      <c r="K55" s="71">
        <f t="shared" si="79"/>
        <v>560.70000000000005</v>
      </c>
      <c r="L55" s="71">
        <f t="shared" si="79"/>
        <v>828.4</v>
      </c>
      <c r="M55" s="71">
        <f t="shared" si="79"/>
        <v>1017.7</v>
      </c>
      <c r="N55" s="71">
        <f t="shared" si="79"/>
        <v>1011.1</v>
      </c>
      <c r="O55" s="71">
        <f t="shared" si="79"/>
        <v>725.1</v>
      </c>
      <c r="P55" s="71">
        <f t="shared" si="79"/>
        <v>513.59900000000005</v>
      </c>
      <c r="Q55" s="71">
        <f t="shared" si="79"/>
        <v>332.87900000000002</v>
      </c>
      <c r="R55" s="71">
        <f t="shared" si="79"/>
        <v>251.24600000000001</v>
      </c>
      <c r="S55" s="71">
        <f t="shared" si="79"/>
        <v>434.40800000000002</v>
      </c>
      <c r="T55" s="71">
        <f t="shared" si="79"/>
        <v>276.23200000000003</v>
      </c>
      <c r="U55" s="71">
        <f t="shared" si="79"/>
        <v>280.93200000000002</v>
      </c>
      <c r="V55" s="71">
        <f t="shared" si="79"/>
        <v>162.64099999999999</v>
      </c>
      <c r="W55" s="71">
        <f t="shared" si="79"/>
        <v>274.35399999999998</v>
      </c>
      <c r="X55" s="71">
        <f t="shared" si="79"/>
        <v>234.67599999999999</v>
      </c>
      <c r="Y55" s="71">
        <f t="shared" si="79"/>
        <v>222.43600000000001</v>
      </c>
      <c r="Z55" s="71">
        <f t="shared" si="79"/>
        <v>225.63200000000001</v>
      </c>
      <c r="AA55" s="71">
        <f t="shared" si="79"/>
        <v>167.12700000000001</v>
      </c>
      <c r="AB55" s="71">
        <f t="shared" si="79"/>
        <v>194.107</v>
      </c>
      <c r="AC55" s="71">
        <f t="shared" si="79"/>
        <v>162.923</v>
      </c>
      <c r="AD55" s="71">
        <f t="shared" si="79"/>
        <v>158.65199999999999</v>
      </c>
      <c r="AE55" s="71">
        <f t="shared" si="79"/>
        <v>203.52199999999999</v>
      </c>
      <c r="AF55" s="71">
        <f t="shared" si="79"/>
        <v>193.136</v>
      </c>
      <c r="AG55" s="71">
        <f t="shared" si="79"/>
        <v>142.22200000000001</v>
      </c>
      <c r="AH55" s="71">
        <f t="shared" si="79"/>
        <v>185.90799999999999</v>
      </c>
      <c r="AI55" s="71">
        <f t="shared" si="79"/>
        <v>205.85</v>
      </c>
      <c r="AJ55" s="71">
        <f t="shared" si="79"/>
        <v>175.553</v>
      </c>
      <c r="AK55" s="71">
        <f t="shared" si="79"/>
        <v>171.047</v>
      </c>
      <c r="AL55" s="71">
        <f t="shared" si="79"/>
        <v>108.066</v>
      </c>
      <c r="AM55" s="71">
        <f t="shared" si="79"/>
        <v>91.534999999999997</v>
      </c>
      <c r="AN55" s="71">
        <f t="shared" si="79"/>
        <v>175.73400000000001</v>
      </c>
      <c r="AO55" s="71">
        <f t="shared" si="79"/>
        <v>119.85599999999999</v>
      </c>
      <c r="AP55" s="71">
        <f t="shared" si="79"/>
        <v>201.584</v>
      </c>
      <c r="AQ55" s="71">
        <f t="shared" si="79"/>
        <v>180.745</v>
      </c>
      <c r="AR55" s="71">
        <f t="shared" si="79"/>
        <v>140.256</v>
      </c>
      <c r="AS55" s="71">
        <f t="shared" si="79"/>
        <v>192.726</v>
      </c>
      <c r="AT55" s="71">
        <f t="shared" si="79"/>
        <v>164.94499999999999</v>
      </c>
      <c r="AU55" s="71">
        <f t="shared" si="79"/>
        <v>136.887</v>
      </c>
      <c r="AV55" s="71">
        <f t="shared" si="79"/>
        <v>207.08199999999999</v>
      </c>
      <c r="AW55" s="122">
        <f t="shared" si="79"/>
        <v>108.76900000000001</v>
      </c>
      <c r="AX55" s="122">
        <f t="shared" si="79"/>
        <v>125.34623091607855</v>
      </c>
      <c r="AY55" s="122">
        <f t="shared" si="79"/>
        <v>159.33117855318432</v>
      </c>
      <c r="AZ55" s="122">
        <f t="shared" si="79"/>
        <v>170.53629737713817</v>
      </c>
      <c r="BA55" s="122">
        <f t="shared" si="79"/>
        <v>177.70144757932431</v>
      </c>
      <c r="BB55" s="122">
        <f t="shared" si="79"/>
        <v>178.14583539992674</v>
      </c>
      <c r="BC55" s="122">
        <f t="shared" si="79"/>
        <v>174.26053942255282</v>
      </c>
      <c r="BD55" s="122">
        <f t="shared" si="79"/>
        <v>173.29883011858448</v>
      </c>
      <c r="BE55" s="122">
        <f t="shared" si="79"/>
        <v>176.09822324658307</v>
      </c>
      <c r="BF55" s="122">
        <f t="shared" si="79"/>
        <v>190.60205521488714</v>
      </c>
      <c r="BG55" s="122">
        <f t="shared" si="79"/>
        <v>197.03058938614234</v>
      </c>
      <c r="BH55" s="122">
        <f t="shared" si="79"/>
        <v>215.69190664542944</v>
      </c>
      <c r="BI55" s="122">
        <f t="shared" si="79"/>
        <v>225.25754825888521</v>
      </c>
      <c r="BJ55" s="122">
        <f t="shared" si="79"/>
        <v>232.59096644908126</v>
      </c>
      <c r="BK55" s="122">
        <f t="shared" si="79"/>
        <v>242.51379508509356</v>
      </c>
      <c r="BL55" s="122">
        <f t="shared" si="79"/>
        <v>259.57298003314156</v>
      </c>
      <c r="BM55" s="122">
        <f t="shared" si="79"/>
        <v>265.92507493855095</v>
      </c>
      <c r="BN55" s="122">
        <f t="shared" si="79"/>
        <v>277.79589508594472</v>
      </c>
      <c r="BO55" s="122">
        <f t="shared" ref="BO55:CG55" si="80">BO48</f>
        <v>292.42989026184352</v>
      </c>
      <c r="BP55" s="122">
        <f t="shared" si="80"/>
        <v>309.29576545120165</v>
      </c>
      <c r="BQ55" s="122">
        <f t="shared" si="80"/>
        <v>328.15807649440848</v>
      </c>
      <c r="BR55" s="122">
        <f t="shared" si="80"/>
        <v>345.73432446302041</v>
      </c>
    </row>
    <row r="56" spans="1:70">
      <c r="A56" t="s">
        <v>17</v>
      </c>
      <c r="B56" s="71">
        <f>SUM(B93:B95)</f>
        <v>0</v>
      </c>
      <c r="C56" s="71">
        <f t="shared" ref="C56:BN56" si="81">SUM(C93:C95)</f>
        <v>0</v>
      </c>
      <c r="D56" s="71">
        <f t="shared" si="81"/>
        <v>0</v>
      </c>
      <c r="E56" s="71">
        <f t="shared" si="81"/>
        <v>2E-3</v>
      </c>
      <c r="F56" s="71">
        <f t="shared" si="81"/>
        <v>2E-3</v>
      </c>
      <c r="G56" s="71">
        <f t="shared" si="81"/>
        <v>1E-3</v>
      </c>
      <c r="H56" s="71">
        <f t="shared" si="81"/>
        <v>0</v>
      </c>
      <c r="I56" s="71">
        <f t="shared" si="81"/>
        <v>0</v>
      </c>
      <c r="J56" s="71">
        <f t="shared" si="81"/>
        <v>0</v>
      </c>
      <c r="K56" s="71">
        <f t="shared" si="81"/>
        <v>0</v>
      </c>
      <c r="L56" s="71">
        <f t="shared" si="81"/>
        <v>1E-3</v>
      </c>
      <c r="M56" s="71">
        <f t="shared" si="81"/>
        <v>0</v>
      </c>
      <c r="N56" s="71">
        <f t="shared" si="81"/>
        <v>0</v>
      </c>
      <c r="O56" s="71">
        <f t="shared" si="81"/>
        <v>0</v>
      </c>
      <c r="P56" s="71">
        <f t="shared" si="81"/>
        <v>0.11799999999999999</v>
      </c>
      <c r="Q56" s="71">
        <f t="shared" si="81"/>
        <v>0.06</v>
      </c>
      <c r="R56" s="71">
        <f t="shared" si="81"/>
        <v>5.2832191500000007E-3</v>
      </c>
      <c r="S56" s="71">
        <f t="shared" si="81"/>
        <v>1.0275113250000001E-3</v>
      </c>
      <c r="T56" s="71">
        <f t="shared" si="81"/>
        <v>9.4483799999999998E-5</v>
      </c>
      <c r="U56" s="71">
        <f t="shared" si="81"/>
        <v>4.3620020999999998E-3</v>
      </c>
      <c r="V56" s="71">
        <f t="shared" si="81"/>
        <v>1.0767216374999999E-2</v>
      </c>
      <c r="W56" s="71">
        <f t="shared" si="81"/>
        <v>2.5408268550000002E-2</v>
      </c>
      <c r="X56" s="71">
        <f t="shared" si="81"/>
        <v>5.5902915000000004E-3</v>
      </c>
      <c r="Y56" s="71">
        <f t="shared" si="81"/>
        <v>9.3696434999999999E-4</v>
      </c>
      <c r="Z56" s="71">
        <f t="shared" si="81"/>
        <v>3.5037742500000001E-4</v>
      </c>
      <c r="AA56" s="71">
        <f t="shared" si="81"/>
        <v>1.9093601250000001E-3</v>
      </c>
      <c r="AB56" s="71">
        <f t="shared" si="81"/>
        <v>0</v>
      </c>
      <c r="AC56" s="71">
        <f t="shared" si="81"/>
        <v>2.1920241600000001E-2</v>
      </c>
      <c r="AD56" s="71">
        <f t="shared" si="81"/>
        <v>5.1178725E-5</v>
      </c>
      <c r="AE56" s="71">
        <f t="shared" si="81"/>
        <v>2.1743084475E-2</v>
      </c>
      <c r="AF56" s="71">
        <f t="shared" si="81"/>
        <v>1.4172569999999999E-3</v>
      </c>
      <c r="AG56" s="71">
        <f t="shared" si="81"/>
        <v>1.5747300000000001E-5</v>
      </c>
      <c r="AH56" s="71">
        <f t="shared" si="81"/>
        <v>5.6217861000000006E-3</v>
      </c>
      <c r="AI56" s="71">
        <f t="shared" si="81"/>
        <v>4.5273487500000002E-4</v>
      </c>
      <c r="AJ56" s="71">
        <f t="shared" si="81"/>
        <v>5.6690280000000004E-4</v>
      </c>
      <c r="AK56" s="71">
        <f t="shared" si="81"/>
        <v>1.696771575E-3</v>
      </c>
      <c r="AL56" s="71">
        <f t="shared" si="81"/>
        <v>5.1257136000000002E-2</v>
      </c>
      <c r="AM56" s="71">
        <f t="shared" si="81"/>
        <v>5.5211257919999994</v>
      </c>
      <c r="AN56" s="71">
        <f t="shared" si="81"/>
        <v>5.944567999999999E-3</v>
      </c>
      <c r="AO56" s="71">
        <f t="shared" si="81"/>
        <v>3.7399600000000001E-3</v>
      </c>
      <c r="AP56" s="71">
        <f t="shared" si="81"/>
        <v>4.6454240000000004E-3</v>
      </c>
      <c r="AQ56" s="71">
        <f t="shared" si="81"/>
        <v>4.0155360000000001E-3</v>
      </c>
      <c r="AR56" s="71">
        <f t="shared" si="81"/>
        <v>9.4876880000000011E-3</v>
      </c>
      <c r="AS56" s="71">
        <f t="shared" si="81"/>
        <v>6.8894000000000004E-3</v>
      </c>
      <c r="AT56" s="71">
        <f t="shared" si="81"/>
        <v>3.3580904000000009E-2</v>
      </c>
      <c r="AU56" s="71">
        <f t="shared" si="81"/>
        <v>2.125872E-3</v>
      </c>
      <c r="AV56" s="71">
        <f t="shared" si="81"/>
        <v>4.1730079999999998E-3</v>
      </c>
      <c r="AW56" s="122">
        <f t="shared" si="81"/>
        <v>2.6183190721366147E-4</v>
      </c>
      <c r="AX56" s="122">
        <f t="shared" si="81"/>
        <v>3.3351379356599954E-3</v>
      </c>
      <c r="AY56" s="122">
        <f t="shared" si="81"/>
        <v>3.8831133693387389E-3</v>
      </c>
      <c r="AZ56" s="122">
        <f t="shared" si="81"/>
        <v>0.1930619438995132</v>
      </c>
      <c r="BA56" s="122">
        <f t="shared" si="81"/>
        <v>0.39087206210712938</v>
      </c>
      <c r="BB56" s="122">
        <f t="shared" si="81"/>
        <v>0.58365783886844369</v>
      </c>
      <c r="BC56" s="122">
        <f t="shared" si="81"/>
        <v>0.7786757827573787</v>
      </c>
      <c r="BD56" s="122">
        <f t="shared" si="81"/>
        <v>0.97216469775313807</v>
      </c>
      <c r="BE56" s="122">
        <f t="shared" si="81"/>
        <v>1.1654337724629551</v>
      </c>
      <c r="BF56" s="122">
        <f t="shared" si="81"/>
        <v>1.3603260408569979</v>
      </c>
      <c r="BG56" s="122">
        <f t="shared" si="81"/>
        <v>1.5541184687791738</v>
      </c>
      <c r="BH56" s="122">
        <f t="shared" si="81"/>
        <v>1.7482454592716437</v>
      </c>
      <c r="BI56" s="122">
        <f t="shared" si="81"/>
        <v>1.9421080535129909</v>
      </c>
      <c r="BJ56" s="122">
        <f t="shared" si="81"/>
        <v>2.1360861937995059</v>
      </c>
      <c r="BK56" s="122">
        <f t="shared" si="81"/>
        <v>2.3302557033697213</v>
      </c>
      <c r="BL56" s="122">
        <f t="shared" si="81"/>
        <v>2.5242295417046314</v>
      </c>
      <c r="BM56" s="122">
        <f t="shared" si="81"/>
        <v>2.7182517451904724</v>
      </c>
      <c r="BN56" s="122">
        <f t="shared" si="81"/>
        <v>2.9122477581354804</v>
      </c>
      <c r="BO56" s="122">
        <f t="shared" ref="BO56:CG56" si="82">SUM(BO93:BO95)</f>
        <v>3.106277414060246</v>
      </c>
      <c r="BP56" s="122">
        <f t="shared" si="82"/>
        <v>3.3003193345246826</v>
      </c>
      <c r="BQ56" s="122">
        <f t="shared" si="82"/>
        <v>3.4943301471421098</v>
      </c>
      <c r="BR56" s="122">
        <f t="shared" si="82"/>
        <v>3.6883499793378811</v>
      </c>
    </row>
    <row r="57" spans="1:70">
      <c r="A57" t="s">
        <v>166</v>
      </c>
      <c r="B57" s="71">
        <f>SUM(B55:B56)</f>
        <v>323.10000000000002</v>
      </c>
      <c r="C57" s="71">
        <f t="shared" ref="C57:BN57" si="83">SUM(C55:C56)</f>
        <v>361.2</v>
      </c>
      <c r="D57" s="71">
        <f t="shared" si="83"/>
        <v>483.7</v>
      </c>
      <c r="E57" s="71">
        <f t="shared" si="83"/>
        <v>491.50200000000001</v>
      </c>
      <c r="F57" s="71">
        <f t="shared" si="83"/>
        <v>476.40199999999999</v>
      </c>
      <c r="G57" s="71">
        <f t="shared" si="83"/>
        <v>363.30099999999999</v>
      </c>
      <c r="H57" s="71">
        <f t="shared" si="83"/>
        <v>539.29999999999995</v>
      </c>
      <c r="I57" s="71">
        <f t="shared" si="83"/>
        <v>684.6</v>
      </c>
      <c r="J57" s="71">
        <f t="shared" si="83"/>
        <v>532.1</v>
      </c>
      <c r="K57" s="71">
        <f t="shared" si="83"/>
        <v>560.70000000000005</v>
      </c>
      <c r="L57" s="71">
        <f t="shared" si="83"/>
        <v>828.40099999999995</v>
      </c>
      <c r="M57" s="71">
        <f t="shared" si="83"/>
        <v>1017.7</v>
      </c>
      <c r="N57" s="71">
        <f t="shared" si="83"/>
        <v>1011.1</v>
      </c>
      <c r="O57" s="71">
        <f t="shared" si="83"/>
        <v>725.1</v>
      </c>
      <c r="P57" s="71">
        <f t="shared" si="83"/>
        <v>513.7170000000001</v>
      </c>
      <c r="Q57" s="71">
        <f t="shared" si="83"/>
        <v>332.93900000000002</v>
      </c>
      <c r="R57" s="71">
        <f t="shared" si="83"/>
        <v>251.25128321915</v>
      </c>
      <c r="S57" s="71">
        <f t="shared" si="83"/>
        <v>434.40902751132501</v>
      </c>
      <c r="T57" s="71">
        <f t="shared" si="83"/>
        <v>276.23209448380004</v>
      </c>
      <c r="U57" s="71">
        <f t="shared" si="83"/>
        <v>280.9363620021</v>
      </c>
      <c r="V57" s="71">
        <f t="shared" si="83"/>
        <v>162.65176721637499</v>
      </c>
      <c r="W57" s="71">
        <f t="shared" si="83"/>
        <v>274.37940826854998</v>
      </c>
      <c r="X57" s="71">
        <f t="shared" si="83"/>
        <v>234.68159029149999</v>
      </c>
      <c r="Y57" s="71">
        <f t="shared" si="83"/>
        <v>222.43693696435</v>
      </c>
      <c r="Z57" s="71">
        <f t="shared" si="83"/>
        <v>225.63235037742501</v>
      </c>
      <c r="AA57" s="71">
        <f t="shared" si="83"/>
        <v>167.12890936012502</v>
      </c>
      <c r="AB57" s="71">
        <f t="shared" si="83"/>
        <v>194.107</v>
      </c>
      <c r="AC57" s="71">
        <f t="shared" si="83"/>
        <v>162.94492024159999</v>
      </c>
      <c r="AD57" s="71">
        <f t="shared" si="83"/>
        <v>158.65205117872497</v>
      </c>
      <c r="AE57" s="71">
        <f t="shared" si="83"/>
        <v>203.54374308447498</v>
      </c>
      <c r="AF57" s="71">
        <f t="shared" si="83"/>
        <v>193.13741725700001</v>
      </c>
      <c r="AG57" s="71">
        <f t="shared" si="83"/>
        <v>142.22201574730002</v>
      </c>
      <c r="AH57" s="71">
        <f t="shared" si="83"/>
        <v>185.91362178609998</v>
      </c>
      <c r="AI57" s="71">
        <f t="shared" si="83"/>
        <v>205.85045273487501</v>
      </c>
      <c r="AJ57" s="71">
        <f t="shared" si="83"/>
        <v>175.55356690279999</v>
      </c>
      <c r="AK57" s="71">
        <f t="shared" si="83"/>
        <v>171.04869677157501</v>
      </c>
      <c r="AL57" s="71">
        <f t="shared" si="83"/>
        <v>108.11725713600001</v>
      </c>
      <c r="AM57" s="71">
        <f t="shared" si="83"/>
        <v>97.056125791999989</v>
      </c>
      <c r="AN57" s="71">
        <f t="shared" si="83"/>
        <v>175.739944568</v>
      </c>
      <c r="AO57" s="71">
        <f t="shared" si="83"/>
        <v>119.85973996</v>
      </c>
      <c r="AP57" s="71">
        <f t="shared" si="83"/>
        <v>201.58864542399999</v>
      </c>
      <c r="AQ57" s="71">
        <f t="shared" si="83"/>
        <v>180.749015536</v>
      </c>
      <c r="AR57" s="71">
        <f t="shared" si="83"/>
        <v>140.26548768800001</v>
      </c>
      <c r="AS57" s="71">
        <f t="shared" si="83"/>
        <v>192.7328894</v>
      </c>
      <c r="AT57" s="71">
        <f t="shared" si="83"/>
        <v>164.97858090399998</v>
      </c>
      <c r="AU57" s="71">
        <f t="shared" si="83"/>
        <v>136.88912587199999</v>
      </c>
      <c r="AV57" s="71">
        <f t="shared" si="83"/>
        <v>207.086173008</v>
      </c>
      <c r="AW57" s="122">
        <f t="shared" si="83"/>
        <v>108.76926183190722</v>
      </c>
      <c r="AX57" s="122">
        <f t="shared" si="83"/>
        <v>125.34956605401422</v>
      </c>
      <c r="AY57" s="122">
        <f t="shared" si="83"/>
        <v>159.33506166655366</v>
      </c>
      <c r="AZ57" s="122">
        <f t="shared" si="83"/>
        <v>170.72935932103769</v>
      </c>
      <c r="BA57" s="122">
        <f t="shared" si="83"/>
        <v>178.09231964143143</v>
      </c>
      <c r="BB57" s="122">
        <f t="shared" si="83"/>
        <v>178.72949323879519</v>
      </c>
      <c r="BC57" s="122">
        <f t="shared" si="83"/>
        <v>175.0392152053102</v>
      </c>
      <c r="BD57" s="122">
        <f t="shared" si="83"/>
        <v>174.27099481633761</v>
      </c>
      <c r="BE57" s="122">
        <f t="shared" si="83"/>
        <v>177.26365701904604</v>
      </c>
      <c r="BF57" s="122">
        <f t="shared" si="83"/>
        <v>191.96238125574413</v>
      </c>
      <c r="BG57" s="122">
        <f t="shared" si="83"/>
        <v>198.5847078549215</v>
      </c>
      <c r="BH57" s="122">
        <f t="shared" si="83"/>
        <v>217.4401521047011</v>
      </c>
      <c r="BI57" s="122">
        <f t="shared" si="83"/>
        <v>227.19965631239819</v>
      </c>
      <c r="BJ57" s="122">
        <f t="shared" si="83"/>
        <v>234.72705264288078</v>
      </c>
      <c r="BK57" s="122">
        <f t="shared" si="83"/>
        <v>244.84405078846328</v>
      </c>
      <c r="BL57" s="122">
        <f t="shared" si="83"/>
        <v>262.0972095748462</v>
      </c>
      <c r="BM57" s="122">
        <f t="shared" si="83"/>
        <v>268.64332668374141</v>
      </c>
      <c r="BN57" s="122">
        <f t="shared" si="83"/>
        <v>280.70814284408021</v>
      </c>
      <c r="BO57" s="122">
        <f t="shared" ref="BO57:CH57" si="84">SUM(BO55:BO56)</f>
        <v>295.53616767590376</v>
      </c>
      <c r="BP57" s="122">
        <f t="shared" si="84"/>
        <v>312.5960847857263</v>
      </c>
      <c r="BQ57" s="122">
        <f t="shared" si="84"/>
        <v>331.65240664155061</v>
      </c>
      <c r="BR57" s="122">
        <f t="shared" si="84"/>
        <v>349.4226744423583</v>
      </c>
    </row>
    <row r="58" spans="1:70">
      <c r="A58" s="170" t="s">
        <v>167</v>
      </c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  <c r="AO58" s="71"/>
      <c r="AP58" s="71"/>
      <c r="AQ58" s="71"/>
      <c r="AR58" s="71"/>
      <c r="AS58" s="71"/>
      <c r="AT58" s="71"/>
      <c r="AU58" s="71"/>
      <c r="AV58" s="71"/>
    </row>
    <row r="59" spans="1:70">
      <c r="A59" t="s">
        <v>20</v>
      </c>
      <c r="B59" s="71">
        <f>B62-B61-B60</f>
        <v>123.43900000000002</v>
      </c>
      <c r="C59" s="71">
        <f t="shared" ref="C59:BN59" si="85">C62-C61-C60</f>
        <v>99.99499999999999</v>
      </c>
      <c r="D59" s="71">
        <f t="shared" si="85"/>
        <v>100.76599999999999</v>
      </c>
      <c r="E59" s="71">
        <f t="shared" si="85"/>
        <v>115.16900000000001</v>
      </c>
      <c r="F59" s="71">
        <f t="shared" si="85"/>
        <v>102.03299999999999</v>
      </c>
      <c r="G59" s="71">
        <f t="shared" si="85"/>
        <v>107.04699999999998</v>
      </c>
      <c r="H59" s="71">
        <f t="shared" si="85"/>
        <v>109.25999999999996</v>
      </c>
      <c r="I59" s="71">
        <f t="shared" si="85"/>
        <v>119.15800000000004</v>
      </c>
      <c r="J59" s="71">
        <f t="shared" si="85"/>
        <v>105.35200000000003</v>
      </c>
      <c r="K59" s="71">
        <f t="shared" si="85"/>
        <v>130.89800000000002</v>
      </c>
      <c r="L59" s="71">
        <f t="shared" si="85"/>
        <v>163.64199999999991</v>
      </c>
      <c r="M59" s="71">
        <f t="shared" si="85"/>
        <v>128.93300000000005</v>
      </c>
      <c r="N59" s="71">
        <f t="shared" si="85"/>
        <v>121.09099999999999</v>
      </c>
      <c r="O59" s="71">
        <f t="shared" si="85"/>
        <v>83.630000000000052</v>
      </c>
      <c r="P59" s="71">
        <f t="shared" si="85"/>
        <v>91.723000000000113</v>
      </c>
      <c r="Q59" s="71">
        <f t="shared" si="85"/>
        <v>30.166000000000018</v>
      </c>
      <c r="R59" s="71">
        <f t="shared" si="85"/>
        <v>31.129190337250002</v>
      </c>
      <c r="S59" s="71">
        <f t="shared" si="85"/>
        <v>77.404934121700009</v>
      </c>
      <c r="T59" s="71">
        <f t="shared" si="85"/>
        <v>79.315902320175027</v>
      </c>
      <c r="U59" s="71">
        <f t="shared" si="85"/>
        <v>63.127298230424984</v>
      </c>
      <c r="V59" s="71">
        <f t="shared" si="85"/>
        <v>50.632966555724984</v>
      </c>
      <c r="W59" s="71">
        <f t="shared" si="85"/>
        <v>84.583803116649975</v>
      </c>
      <c r="X59" s="71">
        <f t="shared" si="85"/>
        <v>71.645751382599983</v>
      </c>
      <c r="Y59" s="71">
        <f t="shared" si="85"/>
        <v>45.367225702124998</v>
      </c>
      <c r="Z59" s="71">
        <f t="shared" si="85"/>
        <v>22.135346392500004</v>
      </c>
      <c r="AA59" s="71">
        <f t="shared" si="85"/>
        <v>23.472194657200017</v>
      </c>
      <c r="AB59" s="71">
        <f t="shared" si="85"/>
        <v>29.278401815999999</v>
      </c>
      <c r="AC59" s="71">
        <f t="shared" si="85"/>
        <v>32.748758553599984</v>
      </c>
      <c r="AD59" s="71">
        <f t="shared" si="85"/>
        <v>20.839161570724972</v>
      </c>
      <c r="AE59" s="71">
        <f t="shared" si="85"/>
        <v>25.005073692474973</v>
      </c>
      <c r="AF59" s="71">
        <f t="shared" si="85"/>
        <v>3.6784880650000034</v>
      </c>
      <c r="AG59" s="71">
        <f t="shared" si="85"/>
        <v>18.635770907300014</v>
      </c>
      <c r="AH59" s="71">
        <f t="shared" si="85"/>
        <v>17.877582898099973</v>
      </c>
      <c r="AI59" s="71">
        <f t="shared" si="85"/>
        <v>39.659628014875011</v>
      </c>
      <c r="AJ59" s="71">
        <f t="shared" si="85"/>
        <v>15.150935262799987</v>
      </c>
      <c r="AK59" s="71">
        <f t="shared" si="85"/>
        <v>13.050926395575001</v>
      </c>
      <c r="AL59" s="71">
        <f t="shared" si="85"/>
        <v>15.353704384000007</v>
      </c>
      <c r="AM59" s="71">
        <f t="shared" si="85"/>
        <v>16.46166203999999</v>
      </c>
      <c r="AN59" s="71">
        <f t="shared" si="85"/>
        <v>0.2522160879999884</v>
      </c>
      <c r="AO59" s="71">
        <f t="shared" si="85"/>
        <v>-15.128624640000019</v>
      </c>
      <c r="AP59" s="71">
        <f t="shared" si="85"/>
        <v>-5.5336566640000058</v>
      </c>
      <c r="AQ59" s="71">
        <f t="shared" si="85"/>
        <v>2.4103757679999944</v>
      </c>
      <c r="AR59" s="71">
        <f t="shared" si="85"/>
        <v>-7.1822315520000028</v>
      </c>
      <c r="AS59" s="71">
        <f t="shared" si="85"/>
        <v>26.396602831999999</v>
      </c>
      <c r="AT59" s="71">
        <f t="shared" si="85"/>
        <v>-8.6429092720000185</v>
      </c>
      <c r="AU59" s="71">
        <f t="shared" si="85"/>
        <v>0.54195430399999855</v>
      </c>
      <c r="AV59" s="71">
        <f t="shared" si="85"/>
        <v>-27.187598296000008</v>
      </c>
      <c r="AW59" s="122">
        <f t="shared" si="85"/>
        <v>17.4812231948518</v>
      </c>
      <c r="AX59" s="122">
        <f t="shared" si="85"/>
        <v>-5.3526167895599492</v>
      </c>
      <c r="AY59" s="122">
        <f t="shared" si="85"/>
        <v>-27.670888737817783</v>
      </c>
      <c r="AZ59" s="122">
        <f t="shared" si="85"/>
        <v>-31.370576840973225</v>
      </c>
      <c r="BA59" s="122">
        <f t="shared" si="85"/>
        <v>-33.62902306198783</v>
      </c>
      <c r="BB59" s="122">
        <f t="shared" si="85"/>
        <v>-28.322467398173295</v>
      </c>
      <c r="BC59" s="122">
        <f t="shared" si="85"/>
        <v>-25.563962284886955</v>
      </c>
      <c r="BD59" s="122">
        <f t="shared" si="85"/>
        <v>-23.432419525626891</v>
      </c>
      <c r="BE59" s="122">
        <f t="shared" si="85"/>
        <v>-24.746375181850031</v>
      </c>
      <c r="BF59" s="122">
        <f t="shared" si="85"/>
        <v>-29.163904496733917</v>
      </c>
      <c r="BG59" s="122">
        <f t="shared" si="85"/>
        <v>-35.458255563641139</v>
      </c>
      <c r="BH59" s="122">
        <f t="shared" si="85"/>
        <v>-42.308549425155732</v>
      </c>
      <c r="BI59" s="122">
        <f t="shared" si="85"/>
        <v>-44.013686524771664</v>
      </c>
      <c r="BJ59" s="122">
        <f t="shared" si="85"/>
        <v>-46.998582979128827</v>
      </c>
      <c r="BK59" s="122">
        <f t="shared" si="85"/>
        <v>-51.123797098920505</v>
      </c>
      <c r="BL59" s="122">
        <f t="shared" si="85"/>
        <v>-57.910213346923726</v>
      </c>
      <c r="BM59" s="122">
        <f t="shared" si="85"/>
        <v>-60.615491773193796</v>
      </c>
      <c r="BN59" s="122">
        <f t="shared" si="85"/>
        <v>-65.472379831466952</v>
      </c>
      <c r="BO59" s="122">
        <f t="shared" ref="BO59:CH59" si="86">BO62-BO61-BO60</f>
        <v>-71.187072869086364</v>
      </c>
      <c r="BP59" s="122">
        <f t="shared" si="86"/>
        <v>-77.764242406803973</v>
      </c>
      <c r="BQ59" s="122">
        <f t="shared" si="86"/>
        <v>-84.578224342872687</v>
      </c>
      <c r="BR59" s="122">
        <f t="shared" si="86"/>
        <v>-91.689373087016762</v>
      </c>
    </row>
    <row r="60" spans="1:70">
      <c r="A60" t="s">
        <v>21</v>
      </c>
      <c r="B60" s="71">
        <v>4.2</v>
      </c>
      <c r="C60" s="71">
        <v>4</v>
      </c>
      <c r="D60" s="71">
        <v>4.2</v>
      </c>
      <c r="E60" s="71">
        <v>4.0999999999999996</v>
      </c>
      <c r="F60" s="71">
        <v>4.4000000000000004</v>
      </c>
      <c r="G60" s="71">
        <v>3.7</v>
      </c>
      <c r="H60" s="71">
        <v>3.5</v>
      </c>
      <c r="I60" s="71">
        <v>2.6</v>
      </c>
      <c r="J60" s="71">
        <v>2.6</v>
      </c>
      <c r="K60" s="71">
        <v>5.3</v>
      </c>
      <c r="L60" s="71">
        <v>7.8</v>
      </c>
      <c r="M60" s="71">
        <v>2.6349999999999998</v>
      </c>
      <c r="N60" s="71">
        <v>5.0729999999999995</v>
      </c>
      <c r="O60" s="71">
        <v>2.367</v>
      </c>
      <c r="P60" s="71">
        <v>5.7439999999999998</v>
      </c>
      <c r="Q60" s="71">
        <v>3.9569999999999999</v>
      </c>
      <c r="R60" s="71">
        <v>4.4359999999999999</v>
      </c>
      <c r="S60" s="71">
        <v>4.1079999999999997</v>
      </c>
      <c r="T60" s="71">
        <v>4.7160000000000002</v>
      </c>
      <c r="U60" s="71">
        <v>4.5469999999999997</v>
      </c>
      <c r="V60" s="71">
        <v>5.4720000000000004</v>
      </c>
      <c r="W60" s="71">
        <v>9.6039999999999992</v>
      </c>
      <c r="X60" s="71">
        <v>12.063000000000001</v>
      </c>
      <c r="Y60" s="71">
        <v>9.6</v>
      </c>
      <c r="Z60" s="71">
        <v>12.856999999999999</v>
      </c>
      <c r="AA60" s="71">
        <v>3.895</v>
      </c>
      <c r="AB60" s="71">
        <v>6.4080000000000004</v>
      </c>
      <c r="AC60" s="71">
        <v>7.97</v>
      </c>
      <c r="AD60" s="71">
        <v>10.541</v>
      </c>
      <c r="AE60" s="71">
        <v>14.222000000000001</v>
      </c>
      <c r="AF60" s="71">
        <v>11.817</v>
      </c>
      <c r="AG60" s="71">
        <v>13.836</v>
      </c>
      <c r="AH60" s="71">
        <v>9.298</v>
      </c>
      <c r="AI60" s="71">
        <v>28.297000000000001</v>
      </c>
      <c r="AJ60" s="71">
        <v>25.599999999999998</v>
      </c>
      <c r="AK60" s="71">
        <v>26.791</v>
      </c>
      <c r="AL60" s="71">
        <v>26.513999999999999</v>
      </c>
      <c r="AM60" s="71">
        <v>25.901</v>
      </c>
      <c r="AN60" s="71">
        <v>12.01</v>
      </c>
      <c r="AO60" s="71">
        <v>1.43</v>
      </c>
      <c r="AP60" s="71">
        <v>43.305999999999997</v>
      </c>
      <c r="AQ60" s="71">
        <v>34.616</v>
      </c>
      <c r="AR60" s="71">
        <v>15.807</v>
      </c>
      <c r="AS60" s="71">
        <v>26.744</v>
      </c>
      <c r="AT60" s="71">
        <v>17.265999999999998</v>
      </c>
      <c r="AU60" s="71">
        <v>0.94300000000000006</v>
      </c>
      <c r="AV60" s="71">
        <v>9.407</v>
      </c>
      <c r="AW60" s="122">
        <f>FORECAST(AW57,AM60:AV60,AM57:AV57)</f>
        <v>11.042211308259791</v>
      </c>
      <c r="AX60" s="122">
        <f t="shared" ref="AX60:BR60" si="87">FORECAST(AX57,AN60:AW60,AN57:AW57)</f>
        <v>8.0114391982533029</v>
      </c>
      <c r="AY60" s="122">
        <f t="shared" si="87"/>
        <v>17.2482556792826</v>
      </c>
      <c r="AZ60" s="122">
        <f t="shared" si="87"/>
        <v>20.554905034341925</v>
      </c>
      <c r="BA60" s="122">
        <f t="shared" si="87"/>
        <v>19.250588378005283</v>
      </c>
      <c r="BB60" s="122">
        <f t="shared" si="87"/>
        <v>17.058780898529982</v>
      </c>
      <c r="BC60" s="122">
        <f t="shared" si="87"/>
        <v>16.393566557473349</v>
      </c>
      <c r="BD60" s="122">
        <f t="shared" si="87"/>
        <v>15.016587791467478</v>
      </c>
      <c r="BE60" s="122">
        <f t="shared" si="87"/>
        <v>14.963701562804676</v>
      </c>
      <c r="BF60" s="122">
        <f t="shared" si="87"/>
        <v>16.285883298734543</v>
      </c>
      <c r="BG60" s="122">
        <f t="shared" si="87"/>
        <v>19.245855235103441</v>
      </c>
      <c r="BH60" s="122">
        <f t="shared" si="87"/>
        <v>22.151420800971184</v>
      </c>
      <c r="BI60" s="122">
        <f t="shared" si="87"/>
        <v>21.269898231311139</v>
      </c>
      <c r="BJ60" s="122">
        <f t="shared" si="87"/>
        <v>22.188656810968055</v>
      </c>
      <c r="BK60" s="122">
        <f t="shared" si="87"/>
        <v>23.660610638657918</v>
      </c>
      <c r="BL60" s="122">
        <f t="shared" si="87"/>
        <v>25.823597836394651</v>
      </c>
      <c r="BM60" s="122">
        <f t="shared" si="87"/>
        <v>26.687209196840016</v>
      </c>
      <c r="BN60" s="122">
        <f t="shared" si="87"/>
        <v>28.287894134652049</v>
      </c>
      <c r="BO60" s="122">
        <f t="shared" si="87"/>
        <v>30.104931567655623</v>
      </c>
      <c r="BP60" s="122">
        <f t="shared" si="87"/>
        <v>32.035928089278613</v>
      </c>
      <c r="BQ60" s="122">
        <f t="shared" si="87"/>
        <v>33.93840573349064</v>
      </c>
      <c r="BR60" s="122">
        <f t="shared" si="87"/>
        <v>36.099656401150341</v>
      </c>
    </row>
    <row r="61" spans="1:70">
      <c r="A61" t="s">
        <v>151</v>
      </c>
      <c r="B61" s="71">
        <f>SUM(B109:B111)</f>
        <v>41.42</v>
      </c>
      <c r="C61" s="71">
        <f t="shared" ref="C61:BN61" si="88">SUM(C109:C111)</f>
        <v>61.459999999999994</v>
      </c>
      <c r="D61" s="71">
        <f t="shared" si="88"/>
        <v>59.668999999999997</v>
      </c>
      <c r="E61" s="71">
        <f t="shared" si="88"/>
        <v>50.028999999999996</v>
      </c>
      <c r="F61" s="71">
        <f t="shared" si="88"/>
        <v>92.334000000000003</v>
      </c>
      <c r="G61" s="71">
        <f t="shared" si="88"/>
        <v>68.022999999999996</v>
      </c>
      <c r="H61" s="71">
        <f t="shared" si="88"/>
        <v>47.054000000000002</v>
      </c>
      <c r="I61" s="71">
        <f t="shared" si="88"/>
        <v>33.768999999999998</v>
      </c>
      <c r="J61" s="71">
        <f t="shared" si="88"/>
        <v>55.251000000000005</v>
      </c>
      <c r="K61" s="71">
        <f t="shared" si="88"/>
        <v>63.725999999999999</v>
      </c>
      <c r="L61" s="71">
        <f t="shared" si="88"/>
        <v>26.931000000000001</v>
      </c>
      <c r="M61" s="71">
        <f t="shared" si="88"/>
        <v>51.161000000000001</v>
      </c>
      <c r="N61" s="71">
        <f t="shared" si="88"/>
        <v>77.091000000000008</v>
      </c>
      <c r="O61" s="71">
        <f t="shared" si="88"/>
        <v>80.135000000000005</v>
      </c>
      <c r="P61" s="71">
        <f t="shared" si="88"/>
        <v>81.266000000000005</v>
      </c>
      <c r="Q61" s="71">
        <f t="shared" si="88"/>
        <v>76.816000000000003</v>
      </c>
      <c r="R61" s="71">
        <f t="shared" si="88"/>
        <v>105.29909288189999</v>
      </c>
      <c r="S61" s="71">
        <f t="shared" si="88"/>
        <v>88.083093389625006</v>
      </c>
      <c r="T61" s="71">
        <f t="shared" si="88"/>
        <v>64.090192163625005</v>
      </c>
      <c r="U61" s="71">
        <f t="shared" si="88"/>
        <v>54.480063771675006</v>
      </c>
      <c r="V61" s="71">
        <f t="shared" si="88"/>
        <v>36.158800660650002</v>
      </c>
      <c r="W61" s="71">
        <f t="shared" si="88"/>
        <v>61.047605151900001</v>
      </c>
      <c r="X61" s="71">
        <f t="shared" si="88"/>
        <v>54.828838908900003</v>
      </c>
      <c r="Y61" s="71">
        <f t="shared" si="88"/>
        <v>51.389711262224999</v>
      </c>
      <c r="Z61" s="71">
        <f t="shared" si="88"/>
        <v>63.734003984925003</v>
      </c>
      <c r="AA61" s="71">
        <f t="shared" si="88"/>
        <v>63.350714702925004</v>
      </c>
      <c r="AB61" s="71">
        <f t="shared" si="88"/>
        <v>52.942598184000005</v>
      </c>
      <c r="AC61" s="71">
        <f t="shared" si="88"/>
        <v>40.332161687999999</v>
      </c>
      <c r="AD61" s="71">
        <f t="shared" si="88"/>
        <v>46.677889608000008</v>
      </c>
      <c r="AE61" s="71">
        <f t="shared" si="88"/>
        <v>51.146669392000007</v>
      </c>
      <c r="AF61" s="71">
        <f t="shared" si="88"/>
        <v>62.778929192000007</v>
      </c>
      <c r="AG61" s="71">
        <f t="shared" si="88"/>
        <v>34.880244840000003</v>
      </c>
      <c r="AH61" s="71">
        <f t="shared" si="88"/>
        <v>57.719038888</v>
      </c>
      <c r="AI61" s="71">
        <f t="shared" si="88"/>
        <v>35.678824720000001</v>
      </c>
      <c r="AJ61" s="71">
        <f t="shared" si="88"/>
        <v>46.940631640000007</v>
      </c>
      <c r="AK61" s="71">
        <f t="shared" si="88"/>
        <v>51.172770376000003</v>
      </c>
      <c r="AL61" s="71">
        <f t="shared" si="88"/>
        <v>7.7245527520000001</v>
      </c>
      <c r="AM61" s="71">
        <f t="shared" si="88"/>
        <v>13.585463752000003</v>
      </c>
      <c r="AN61" s="71">
        <f t="shared" si="88"/>
        <v>71.053728480000004</v>
      </c>
      <c r="AO61" s="71">
        <f t="shared" si="88"/>
        <v>99.269364600000017</v>
      </c>
      <c r="AP61" s="71">
        <f t="shared" si="88"/>
        <v>73.462302088000001</v>
      </c>
      <c r="AQ61" s="71">
        <f t="shared" si="88"/>
        <v>59.014639768000009</v>
      </c>
      <c r="AR61" s="71">
        <f t="shared" si="88"/>
        <v>66.307719240000011</v>
      </c>
      <c r="AS61" s="71">
        <f t="shared" si="88"/>
        <v>22.160286568000004</v>
      </c>
      <c r="AT61" s="71">
        <f t="shared" si="88"/>
        <v>83.768490176</v>
      </c>
      <c r="AU61" s="71">
        <f t="shared" si="88"/>
        <v>94.425171567999996</v>
      </c>
      <c r="AV61" s="71">
        <f t="shared" si="88"/>
        <v>117.06677130400001</v>
      </c>
      <c r="AW61" s="122">
        <f t="shared" si="88"/>
        <v>27.294827328795623</v>
      </c>
      <c r="AX61" s="122">
        <f t="shared" si="88"/>
        <v>73.733583502758322</v>
      </c>
      <c r="AY61" s="122">
        <f t="shared" si="88"/>
        <v>97.152838025415207</v>
      </c>
      <c r="AZ61" s="122">
        <f t="shared" si="88"/>
        <v>100.22975963066389</v>
      </c>
      <c r="BA61" s="122">
        <f t="shared" si="88"/>
        <v>104.01381917596532</v>
      </c>
      <c r="BB61" s="122">
        <f t="shared" si="88"/>
        <v>100.20756521919182</v>
      </c>
      <c r="BC61" s="122">
        <f t="shared" si="88"/>
        <v>97.396404042286818</v>
      </c>
      <c r="BD61" s="122">
        <f t="shared" si="88"/>
        <v>99.203573249451722</v>
      </c>
      <c r="BE61" s="122">
        <f t="shared" si="88"/>
        <v>101.05264333309097</v>
      </c>
      <c r="BF61" s="122">
        <f t="shared" si="88"/>
        <v>109.00880082716429</v>
      </c>
      <c r="BG61" s="122">
        <f t="shared" si="88"/>
        <v>115.92500087112236</v>
      </c>
      <c r="BH61" s="122">
        <f t="shared" si="88"/>
        <v>123.05897925405299</v>
      </c>
      <c r="BI61" s="122">
        <f t="shared" si="88"/>
        <v>129.25873242709804</v>
      </c>
      <c r="BJ61" s="122">
        <f t="shared" si="88"/>
        <v>134.12588697481823</v>
      </c>
      <c r="BK61" s="122">
        <f t="shared" si="88"/>
        <v>140.23766873643649</v>
      </c>
      <c r="BL61" s="122">
        <f t="shared" si="88"/>
        <v>150.46820396742731</v>
      </c>
      <c r="BM61" s="122">
        <f t="shared" si="88"/>
        <v>154.23719320776641</v>
      </c>
      <c r="BN61" s="122">
        <f t="shared" si="88"/>
        <v>161.02212929414159</v>
      </c>
      <c r="BO61" s="122">
        <f t="shared" ref="BO61:CG61" si="89">SUM(BO109:BO111)</f>
        <v>169.58052802830485</v>
      </c>
      <c r="BP61" s="122">
        <f t="shared" si="89"/>
        <v>179.48082376659482</v>
      </c>
      <c r="BQ61" s="122">
        <f t="shared" si="89"/>
        <v>190.29724337634207</v>
      </c>
      <c r="BR61" s="122">
        <f t="shared" si="89"/>
        <v>201.24680523159216</v>
      </c>
    </row>
    <row r="62" spans="1:70">
      <c r="A62" t="s">
        <v>170</v>
      </c>
      <c r="B62" s="71">
        <f>B57-B63</f>
        <v>169.05900000000003</v>
      </c>
      <c r="C62" s="71">
        <f t="shared" ref="C62:AV62" si="90">C57-C63</f>
        <v>165.45499999999998</v>
      </c>
      <c r="D62" s="71">
        <f t="shared" si="90"/>
        <v>164.63499999999999</v>
      </c>
      <c r="E62" s="71">
        <f t="shared" si="90"/>
        <v>169.298</v>
      </c>
      <c r="F62" s="71">
        <f t="shared" si="90"/>
        <v>198.767</v>
      </c>
      <c r="G62" s="71">
        <f t="shared" si="90"/>
        <v>178.76999999999998</v>
      </c>
      <c r="H62" s="71">
        <f t="shared" si="90"/>
        <v>159.81399999999996</v>
      </c>
      <c r="I62" s="71">
        <f t="shared" si="90"/>
        <v>155.52700000000004</v>
      </c>
      <c r="J62" s="71">
        <f t="shared" si="90"/>
        <v>163.20300000000003</v>
      </c>
      <c r="K62" s="71">
        <f t="shared" si="90"/>
        <v>199.92400000000004</v>
      </c>
      <c r="L62" s="71">
        <f t="shared" si="90"/>
        <v>198.37299999999993</v>
      </c>
      <c r="M62" s="71">
        <f t="shared" si="90"/>
        <v>182.72900000000004</v>
      </c>
      <c r="N62" s="71">
        <f t="shared" si="90"/>
        <v>203.255</v>
      </c>
      <c r="O62" s="71">
        <f t="shared" si="90"/>
        <v>166.13200000000006</v>
      </c>
      <c r="P62" s="71">
        <f t="shared" si="90"/>
        <v>178.73300000000012</v>
      </c>
      <c r="Q62" s="71">
        <f t="shared" si="90"/>
        <v>110.93900000000002</v>
      </c>
      <c r="R62" s="71">
        <f t="shared" si="90"/>
        <v>140.86428321915</v>
      </c>
      <c r="S62" s="71">
        <f t="shared" si="90"/>
        <v>169.59602751132502</v>
      </c>
      <c r="T62" s="71">
        <f t="shared" si="90"/>
        <v>148.12209448380003</v>
      </c>
      <c r="U62" s="71">
        <f t="shared" si="90"/>
        <v>122.15436200209999</v>
      </c>
      <c r="V62" s="71">
        <f t="shared" si="90"/>
        <v>92.263767216374987</v>
      </c>
      <c r="W62" s="71">
        <f t="shared" si="90"/>
        <v>155.23540826854997</v>
      </c>
      <c r="X62" s="71">
        <f t="shared" si="90"/>
        <v>138.53759029149998</v>
      </c>
      <c r="Y62" s="71">
        <f t="shared" si="90"/>
        <v>106.35693696435</v>
      </c>
      <c r="Z62" s="71">
        <f t="shared" si="90"/>
        <v>98.726350377425007</v>
      </c>
      <c r="AA62" s="71">
        <f t="shared" si="90"/>
        <v>90.71790936012502</v>
      </c>
      <c r="AB62" s="71">
        <f t="shared" si="90"/>
        <v>88.629000000000005</v>
      </c>
      <c r="AC62" s="71">
        <f t="shared" si="90"/>
        <v>81.050920241599982</v>
      </c>
      <c r="AD62" s="71">
        <f t="shared" si="90"/>
        <v>78.05805117872498</v>
      </c>
      <c r="AE62" s="71">
        <f t="shared" si="90"/>
        <v>90.373743084474981</v>
      </c>
      <c r="AF62" s="71">
        <f t="shared" si="90"/>
        <v>78.27441725700001</v>
      </c>
      <c r="AG62" s="71">
        <f t="shared" si="90"/>
        <v>67.352015747300015</v>
      </c>
      <c r="AH62" s="71">
        <f t="shared" si="90"/>
        <v>84.894621786099975</v>
      </c>
      <c r="AI62" s="71">
        <f t="shared" si="90"/>
        <v>103.635452734875</v>
      </c>
      <c r="AJ62" s="71">
        <f t="shared" si="90"/>
        <v>87.691566902799991</v>
      </c>
      <c r="AK62" s="71">
        <f t="shared" si="90"/>
        <v>91.014696771575004</v>
      </c>
      <c r="AL62" s="71">
        <f t="shared" si="90"/>
        <v>49.592257136000008</v>
      </c>
      <c r="AM62" s="71">
        <f t="shared" si="90"/>
        <v>55.948125791999992</v>
      </c>
      <c r="AN62" s="71">
        <f t="shared" si="90"/>
        <v>83.315944567999992</v>
      </c>
      <c r="AO62" s="71">
        <f t="shared" si="90"/>
        <v>85.570739959999997</v>
      </c>
      <c r="AP62" s="71">
        <f t="shared" si="90"/>
        <v>111.23464542399999</v>
      </c>
      <c r="AQ62" s="71">
        <f t="shared" si="90"/>
        <v>96.041015536000003</v>
      </c>
      <c r="AR62" s="71">
        <f t="shared" si="90"/>
        <v>74.932487688000009</v>
      </c>
      <c r="AS62" s="71">
        <f t="shared" si="90"/>
        <v>75.300889400000003</v>
      </c>
      <c r="AT62" s="71">
        <f t="shared" si="90"/>
        <v>92.39158090399998</v>
      </c>
      <c r="AU62" s="71">
        <f t="shared" si="90"/>
        <v>95.910125871999995</v>
      </c>
      <c r="AV62" s="71">
        <f t="shared" si="90"/>
        <v>99.286173008000006</v>
      </c>
      <c r="AW62" s="122">
        <f>AW57-AW63</f>
        <v>55.818261831907215</v>
      </c>
      <c r="AX62" s="122">
        <f t="shared" ref="AX62:BR62" si="91">AX57-AX63</f>
        <v>76.392405911451675</v>
      </c>
      <c r="AY62" s="122">
        <f t="shared" si="91"/>
        <v>86.730204966880024</v>
      </c>
      <c r="AZ62" s="122">
        <f t="shared" si="91"/>
        <v>89.414087824032592</v>
      </c>
      <c r="BA62" s="122">
        <f t="shared" si="91"/>
        <v>89.635384491982776</v>
      </c>
      <c r="BB62" s="122">
        <f t="shared" si="91"/>
        <v>88.943878719548508</v>
      </c>
      <c r="BC62" s="122">
        <f t="shared" si="91"/>
        <v>88.226008314873212</v>
      </c>
      <c r="BD62" s="122">
        <f t="shared" si="91"/>
        <v>90.787741515292311</v>
      </c>
      <c r="BE62" s="122">
        <f t="shared" si="91"/>
        <v>91.269969714045615</v>
      </c>
      <c r="BF62" s="122">
        <f t="shared" si="91"/>
        <v>96.13077962916492</v>
      </c>
      <c r="BG62" s="122">
        <f t="shared" si="91"/>
        <v>99.712600542584667</v>
      </c>
      <c r="BH62" s="122">
        <f t="shared" si="91"/>
        <v>102.90185062986843</v>
      </c>
      <c r="BI62" s="122">
        <f t="shared" si="91"/>
        <v>106.51494413363751</v>
      </c>
      <c r="BJ62" s="122">
        <f t="shared" si="91"/>
        <v>109.31596080665746</v>
      </c>
      <c r="BK62" s="122">
        <f t="shared" si="91"/>
        <v>112.7744822761739</v>
      </c>
      <c r="BL62" s="122">
        <f t="shared" si="91"/>
        <v>118.38158845689824</v>
      </c>
      <c r="BM62" s="122">
        <f t="shared" si="91"/>
        <v>120.30891063141263</v>
      </c>
      <c r="BN62" s="122">
        <f t="shared" si="91"/>
        <v>123.83764359732669</v>
      </c>
      <c r="BO62" s="122">
        <f t="shared" si="91"/>
        <v>128.49838672687412</v>
      </c>
      <c r="BP62" s="122">
        <f t="shared" si="91"/>
        <v>133.75250944906946</v>
      </c>
      <c r="BQ62" s="122">
        <f t="shared" si="91"/>
        <v>139.65742476696002</v>
      </c>
      <c r="BR62" s="122">
        <f t="shared" si="91"/>
        <v>145.65708854572574</v>
      </c>
    </row>
    <row r="63" spans="1:70">
      <c r="A63" t="s">
        <v>245</v>
      </c>
      <c r="B63" s="71">
        <v>154.041</v>
      </c>
      <c r="C63" s="71">
        <v>195.745</v>
      </c>
      <c r="D63" s="71">
        <v>319.065</v>
      </c>
      <c r="E63" s="71">
        <v>322.20400000000001</v>
      </c>
      <c r="F63" s="71">
        <v>277.63499999999999</v>
      </c>
      <c r="G63" s="71">
        <v>184.53100000000001</v>
      </c>
      <c r="H63" s="71">
        <v>379.48599999999999</v>
      </c>
      <c r="I63" s="71">
        <v>529.07299999999998</v>
      </c>
      <c r="J63" s="71">
        <v>368.89699999999999</v>
      </c>
      <c r="K63" s="71">
        <v>360.77600000000001</v>
      </c>
      <c r="L63" s="71">
        <v>630.02800000000002</v>
      </c>
      <c r="M63" s="71">
        <v>834.971</v>
      </c>
      <c r="N63" s="71">
        <v>807.84500000000003</v>
      </c>
      <c r="O63" s="71">
        <v>558.96799999999996</v>
      </c>
      <c r="P63" s="71">
        <v>334.98399999999998</v>
      </c>
      <c r="Q63" s="71">
        <v>222</v>
      </c>
      <c r="R63" s="71">
        <v>110.387</v>
      </c>
      <c r="S63" s="71">
        <v>264.81299999999999</v>
      </c>
      <c r="T63" s="71">
        <v>128.11000000000001</v>
      </c>
      <c r="U63" s="71">
        <v>158.78200000000001</v>
      </c>
      <c r="V63" s="71">
        <v>70.388000000000005</v>
      </c>
      <c r="W63" s="71">
        <v>119.14400000000001</v>
      </c>
      <c r="X63" s="71">
        <v>96.144000000000005</v>
      </c>
      <c r="Y63" s="71">
        <v>116.08</v>
      </c>
      <c r="Z63" s="71">
        <v>126.90600000000001</v>
      </c>
      <c r="AA63" s="71">
        <v>76.411000000000001</v>
      </c>
      <c r="AB63" s="71">
        <v>105.47799999999999</v>
      </c>
      <c r="AC63" s="71">
        <v>81.894000000000005</v>
      </c>
      <c r="AD63" s="71">
        <v>80.593999999999994</v>
      </c>
      <c r="AE63" s="71">
        <v>113.17</v>
      </c>
      <c r="AF63" s="71">
        <v>114.863</v>
      </c>
      <c r="AG63" s="71">
        <v>74.87</v>
      </c>
      <c r="AH63" s="71">
        <v>101.01900000000001</v>
      </c>
      <c r="AI63" s="71">
        <v>102.215</v>
      </c>
      <c r="AJ63" s="71">
        <v>87.861999999999995</v>
      </c>
      <c r="AK63" s="71">
        <v>80.034000000000006</v>
      </c>
      <c r="AL63" s="71">
        <v>58.524999999999999</v>
      </c>
      <c r="AM63" s="71">
        <v>41.107999999999997</v>
      </c>
      <c r="AN63" s="71">
        <v>92.424000000000007</v>
      </c>
      <c r="AO63" s="71">
        <v>34.289000000000001</v>
      </c>
      <c r="AP63" s="71">
        <v>90.353999999999999</v>
      </c>
      <c r="AQ63" s="71">
        <v>84.707999999999998</v>
      </c>
      <c r="AR63" s="71">
        <v>65.332999999999998</v>
      </c>
      <c r="AS63" s="71">
        <v>117.432</v>
      </c>
      <c r="AT63" s="71">
        <v>72.587000000000003</v>
      </c>
      <c r="AU63" s="71">
        <v>40.978999999999999</v>
      </c>
      <c r="AV63" s="71">
        <v>107.8</v>
      </c>
      <c r="AW63" s="71">
        <v>52.951000000000001</v>
      </c>
      <c r="AX63" s="122">
        <f t="shared" ref="AX63:BR63" si="92">FORECAST(AX57,AN63:AW63,AN57:AW57)</f>
        <v>48.957160142562543</v>
      </c>
      <c r="AY63" s="122">
        <f t="shared" si="92"/>
        <v>72.604856699673633</v>
      </c>
      <c r="AZ63" s="122">
        <f t="shared" si="92"/>
        <v>81.315271497005099</v>
      </c>
      <c r="BA63" s="122">
        <f t="shared" si="92"/>
        <v>88.456935149448654</v>
      </c>
      <c r="BB63" s="122">
        <f t="shared" si="92"/>
        <v>89.785614519246678</v>
      </c>
      <c r="BC63" s="122">
        <f t="shared" si="92"/>
        <v>86.813206890436987</v>
      </c>
      <c r="BD63" s="122">
        <f t="shared" si="92"/>
        <v>83.483253301045295</v>
      </c>
      <c r="BE63" s="122">
        <f t="shared" si="92"/>
        <v>85.993687305000421</v>
      </c>
      <c r="BF63" s="122">
        <f t="shared" si="92"/>
        <v>95.831601626579214</v>
      </c>
      <c r="BG63" s="122">
        <f t="shared" si="92"/>
        <v>98.872107312336837</v>
      </c>
      <c r="BH63" s="122">
        <f t="shared" si="92"/>
        <v>114.53830147483266</v>
      </c>
      <c r="BI63" s="122">
        <f t="shared" si="92"/>
        <v>120.68471217876068</v>
      </c>
      <c r="BJ63" s="122">
        <f t="shared" si="92"/>
        <v>125.41109183622332</v>
      </c>
      <c r="BK63" s="122">
        <f t="shared" si="92"/>
        <v>132.06956851228938</v>
      </c>
      <c r="BL63" s="122">
        <f t="shared" si="92"/>
        <v>143.71562111794796</v>
      </c>
      <c r="BM63" s="122">
        <f t="shared" si="92"/>
        <v>148.33441605232878</v>
      </c>
      <c r="BN63" s="122">
        <f t="shared" si="92"/>
        <v>156.87049924675352</v>
      </c>
      <c r="BO63" s="122">
        <f t="shared" si="92"/>
        <v>167.03778094902964</v>
      </c>
      <c r="BP63" s="122">
        <f t="shared" si="92"/>
        <v>178.84357533665684</v>
      </c>
      <c r="BQ63" s="122">
        <f t="shared" si="92"/>
        <v>191.99498187459059</v>
      </c>
      <c r="BR63" s="122">
        <f t="shared" si="92"/>
        <v>203.76558589663256</v>
      </c>
    </row>
    <row r="64" spans="1:70">
      <c r="A64" t="s">
        <v>248</v>
      </c>
      <c r="B64" s="71">
        <f>B63-B65</f>
        <v>0</v>
      </c>
      <c r="C64" s="71">
        <f t="shared" ref="C64:N64" si="93">C63-C65</f>
        <v>0</v>
      </c>
      <c r="D64" s="71">
        <f t="shared" si="93"/>
        <v>2.285000000000025</v>
      </c>
      <c r="E64" s="71">
        <f t="shared" si="93"/>
        <v>0</v>
      </c>
      <c r="F64" s="71">
        <f t="shared" si="93"/>
        <v>0</v>
      </c>
      <c r="G64" s="71">
        <f t="shared" si="93"/>
        <v>0</v>
      </c>
      <c r="H64" s="71">
        <f t="shared" si="93"/>
        <v>0</v>
      </c>
      <c r="I64" s="71">
        <f t="shared" si="93"/>
        <v>0</v>
      </c>
      <c r="J64" s="71">
        <f t="shared" si="93"/>
        <v>0</v>
      </c>
      <c r="K64" s="71">
        <f t="shared" si="93"/>
        <v>0</v>
      </c>
      <c r="L64" s="71">
        <f t="shared" si="93"/>
        <v>0</v>
      </c>
      <c r="M64" s="71">
        <f t="shared" si="93"/>
        <v>0</v>
      </c>
      <c r="N64" s="71">
        <f t="shared" si="93"/>
        <v>0</v>
      </c>
      <c r="O64" s="222">
        <v>448.9</v>
      </c>
      <c r="P64" s="71">
        <f t="shared" ref="P64:BR64" si="94">P63-P65</f>
        <v>0</v>
      </c>
      <c r="Q64" s="71">
        <f t="shared" si="94"/>
        <v>0</v>
      </c>
      <c r="R64" s="71">
        <f t="shared" si="94"/>
        <v>0</v>
      </c>
      <c r="S64" s="71">
        <f t="shared" si="94"/>
        <v>0</v>
      </c>
      <c r="T64" s="71">
        <f t="shared" si="94"/>
        <v>0</v>
      </c>
      <c r="U64" s="71">
        <f t="shared" si="94"/>
        <v>0</v>
      </c>
      <c r="V64" s="71">
        <f t="shared" si="94"/>
        <v>0</v>
      </c>
      <c r="W64" s="71">
        <f t="shared" si="94"/>
        <v>0</v>
      </c>
      <c r="X64" s="71">
        <f t="shared" si="94"/>
        <v>0</v>
      </c>
      <c r="Y64" s="71">
        <f t="shared" si="94"/>
        <v>0</v>
      </c>
      <c r="Z64" s="71">
        <f t="shared" si="94"/>
        <v>0</v>
      </c>
      <c r="AA64" s="71">
        <f t="shared" si="94"/>
        <v>0</v>
      </c>
      <c r="AB64" s="71">
        <f t="shared" si="94"/>
        <v>0</v>
      </c>
      <c r="AC64" s="71">
        <f t="shared" si="94"/>
        <v>0</v>
      </c>
      <c r="AD64" s="71">
        <f t="shared" si="94"/>
        <v>0</v>
      </c>
      <c r="AE64" s="71">
        <f t="shared" si="94"/>
        <v>0</v>
      </c>
      <c r="AF64" s="71">
        <f t="shared" si="94"/>
        <v>0</v>
      </c>
      <c r="AG64" s="71">
        <f t="shared" si="94"/>
        <v>0</v>
      </c>
      <c r="AH64" s="71">
        <f t="shared" si="94"/>
        <v>0</v>
      </c>
      <c r="AI64" s="71">
        <f t="shared" si="94"/>
        <v>0</v>
      </c>
      <c r="AJ64" s="71">
        <f t="shared" si="94"/>
        <v>0</v>
      </c>
      <c r="AK64" s="71">
        <f t="shared" si="94"/>
        <v>0</v>
      </c>
      <c r="AL64" s="71">
        <f t="shared" si="94"/>
        <v>0</v>
      </c>
      <c r="AM64" s="71">
        <f t="shared" si="94"/>
        <v>0</v>
      </c>
      <c r="AN64" s="71">
        <f t="shared" si="94"/>
        <v>0</v>
      </c>
      <c r="AO64" s="71">
        <f t="shared" si="94"/>
        <v>0</v>
      </c>
      <c r="AP64" s="71">
        <f t="shared" si="94"/>
        <v>0</v>
      </c>
      <c r="AQ64" s="71">
        <f t="shared" si="94"/>
        <v>0</v>
      </c>
      <c r="AR64" s="71">
        <f t="shared" si="94"/>
        <v>0</v>
      </c>
      <c r="AS64" s="71">
        <f t="shared" si="94"/>
        <v>0</v>
      </c>
      <c r="AT64" s="71">
        <f t="shared" si="94"/>
        <v>0</v>
      </c>
      <c r="AU64" s="71">
        <f t="shared" si="94"/>
        <v>0</v>
      </c>
      <c r="AV64" s="71">
        <f t="shared" si="94"/>
        <v>0</v>
      </c>
      <c r="AW64" s="71">
        <f t="shared" si="94"/>
        <v>0</v>
      </c>
      <c r="AX64" s="122">
        <f t="shared" si="94"/>
        <v>0</v>
      </c>
      <c r="AY64" s="122">
        <f t="shared" si="94"/>
        <v>0</v>
      </c>
      <c r="AZ64" s="122">
        <f t="shared" si="94"/>
        <v>0</v>
      </c>
      <c r="BA64" s="122">
        <f t="shared" si="94"/>
        <v>0</v>
      </c>
      <c r="BB64" s="122">
        <f t="shared" si="94"/>
        <v>0</v>
      </c>
      <c r="BC64" s="122">
        <f t="shared" si="94"/>
        <v>0</v>
      </c>
      <c r="BD64" s="122">
        <f t="shared" si="94"/>
        <v>0</v>
      </c>
      <c r="BE64" s="122">
        <f t="shared" si="94"/>
        <v>0</v>
      </c>
      <c r="BF64" s="122">
        <f t="shared" si="94"/>
        <v>0</v>
      </c>
      <c r="BG64" s="122">
        <f t="shared" si="94"/>
        <v>0</v>
      </c>
      <c r="BH64" s="122">
        <f t="shared" si="94"/>
        <v>0</v>
      </c>
      <c r="BI64" s="122">
        <f t="shared" si="94"/>
        <v>0</v>
      </c>
      <c r="BJ64" s="122">
        <f t="shared" si="94"/>
        <v>0</v>
      </c>
      <c r="BK64" s="122">
        <f t="shared" si="94"/>
        <v>0</v>
      </c>
      <c r="BL64" s="122">
        <f t="shared" si="94"/>
        <v>0</v>
      </c>
      <c r="BM64" s="122">
        <f t="shared" si="94"/>
        <v>0</v>
      </c>
      <c r="BN64" s="122">
        <f t="shared" si="94"/>
        <v>0</v>
      </c>
      <c r="BO64" s="122">
        <f t="shared" si="94"/>
        <v>0</v>
      </c>
      <c r="BP64" s="122">
        <f t="shared" si="94"/>
        <v>0</v>
      </c>
      <c r="BQ64" s="122">
        <f t="shared" si="94"/>
        <v>0</v>
      </c>
      <c r="BR64" s="122">
        <f t="shared" si="94"/>
        <v>0</v>
      </c>
    </row>
    <row r="65" spans="1:70">
      <c r="A65" t="s">
        <v>251</v>
      </c>
      <c r="B65" s="71">
        <v>154.041</v>
      </c>
      <c r="C65" s="71">
        <v>195.745</v>
      </c>
      <c r="D65" s="71">
        <v>316.77999999999997</v>
      </c>
      <c r="E65" s="71">
        <v>322.20400000000001</v>
      </c>
      <c r="F65" s="71">
        <v>277.63499999999999</v>
      </c>
      <c r="G65" s="71">
        <v>184.53100000000001</v>
      </c>
      <c r="H65" s="71">
        <v>379.48599999999999</v>
      </c>
      <c r="I65" s="71">
        <v>529.07299999999998</v>
      </c>
      <c r="J65" s="71">
        <v>368.89699999999999</v>
      </c>
      <c r="K65" s="71">
        <v>360.77600000000001</v>
      </c>
      <c r="L65" s="223">
        <v>630.02800000000002</v>
      </c>
      <c r="M65" s="223">
        <v>834.971</v>
      </c>
      <c r="N65" s="223">
        <v>807.84500000000003</v>
      </c>
      <c r="O65" s="221">
        <v>110.06799999999998</v>
      </c>
      <c r="P65" s="71">
        <v>334.98399999999998</v>
      </c>
      <c r="Q65" s="71">
        <v>222</v>
      </c>
      <c r="R65" s="71">
        <v>110.387</v>
      </c>
      <c r="S65" s="71">
        <v>264.81299999999999</v>
      </c>
      <c r="T65" s="71">
        <v>128.11000000000001</v>
      </c>
      <c r="U65" s="71">
        <v>158.78200000000001</v>
      </c>
      <c r="V65" s="71">
        <v>70.388000000000005</v>
      </c>
      <c r="W65" s="71">
        <v>119.14400000000001</v>
      </c>
      <c r="X65" s="71">
        <v>96.144000000000005</v>
      </c>
      <c r="Y65" s="71">
        <v>116.08</v>
      </c>
      <c r="Z65" s="71">
        <v>126.90600000000001</v>
      </c>
      <c r="AA65" s="71">
        <v>76.411000000000001</v>
      </c>
      <c r="AB65" s="71">
        <v>105.47799999999999</v>
      </c>
      <c r="AC65" s="71">
        <v>81.894000000000005</v>
      </c>
      <c r="AD65" s="71">
        <v>80.593999999999994</v>
      </c>
      <c r="AE65" s="71">
        <v>113.17</v>
      </c>
      <c r="AF65" s="71">
        <v>114.863</v>
      </c>
      <c r="AG65" s="71">
        <v>74.87</v>
      </c>
      <c r="AH65" s="71">
        <v>101.01900000000001</v>
      </c>
      <c r="AI65" s="71">
        <v>102.215</v>
      </c>
      <c r="AJ65" s="71">
        <v>87.861999999999995</v>
      </c>
      <c r="AK65" s="71">
        <v>80.034000000000006</v>
      </c>
      <c r="AL65" s="71">
        <v>58.524999999999999</v>
      </c>
      <c r="AM65" s="71">
        <v>41.107999999999997</v>
      </c>
      <c r="AN65" s="71">
        <v>92.424000000000007</v>
      </c>
      <c r="AO65" s="71">
        <v>34.289000000000001</v>
      </c>
      <c r="AP65" s="71">
        <v>90.353999999999999</v>
      </c>
      <c r="AQ65" s="71">
        <v>84.707999999999998</v>
      </c>
      <c r="AR65" s="71">
        <v>65.332999999999998</v>
      </c>
      <c r="AS65" s="71">
        <v>117.432</v>
      </c>
      <c r="AT65" s="71">
        <v>72.587000000000003</v>
      </c>
      <c r="AU65" s="71">
        <v>40.978999999999999</v>
      </c>
      <c r="AV65" s="71">
        <v>107.8</v>
      </c>
      <c r="AW65" s="71">
        <v>52.951000000000001</v>
      </c>
      <c r="AX65" s="122">
        <f t="shared" ref="AX65:BR65" si="95">AX63</f>
        <v>48.957160142562543</v>
      </c>
      <c r="AY65" s="122">
        <f t="shared" si="95"/>
        <v>72.604856699673633</v>
      </c>
      <c r="AZ65" s="122">
        <f t="shared" si="95"/>
        <v>81.315271497005099</v>
      </c>
      <c r="BA65" s="122">
        <f t="shared" si="95"/>
        <v>88.456935149448654</v>
      </c>
      <c r="BB65" s="122">
        <f t="shared" si="95"/>
        <v>89.785614519246678</v>
      </c>
      <c r="BC65" s="122">
        <f t="shared" si="95"/>
        <v>86.813206890436987</v>
      </c>
      <c r="BD65" s="122">
        <f t="shared" si="95"/>
        <v>83.483253301045295</v>
      </c>
      <c r="BE65" s="122">
        <f t="shared" si="95"/>
        <v>85.993687305000421</v>
      </c>
      <c r="BF65" s="122">
        <f t="shared" si="95"/>
        <v>95.831601626579214</v>
      </c>
      <c r="BG65" s="122">
        <f t="shared" si="95"/>
        <v>98.872107312336837</v>
      </c>
      <c r="BH65" s="122">
        <f t="shared" si="95"/>
        <v>114.53830147483266</v>
      </c>
      <c r="BI65" s="122">
        <f t="shared" si="95"/>
        <v>120.68471217876068</v>
      </c>
      <c r="BJ65" s="122">
        <f t="shared" si="95"/>
        <v>125.41109183622332</v>
      </c>
      <c r="BK65" s="122">
        <f t="shared" si="95"/>
        <v>132.06956851228938</v>
      </c>
      <c r="BL65" s="122">
        <f t="shared" si="95"/>
        <v>143.71562111794796</v>
      </c>
      <c r="BM65" s="122">
        <f t="shared" si="95"/>
        <v>148.33441605232878</v>
      </c>
      <c r="BN65" s="122">
        <f t="shared" si="95"/>
        <v>156.87049924675352</v>
      </c>
      <c r="BO65" s="122">
        <f t="shared" si="95"/>
        <v>167.03778094902964</v>
      </c>
      <c r="BP65" s="122">
        <f t="shared" si="95"/>
        <v>178.84357533665684</v>
      </c>
      <c r="BQ65" s="122">
        <f t="shared" si="95"/>
        <v>191.99498187459059</v>
      </c>
      <c r="BR65" s="122">
        <f t="shared" si="95"/>
        <v>203.76558589663256</v>
      </c>
    </row>
    <row r="66" spans="1:70">
      <c r="A66" t="s">
        <v>156</v>
      </c>
      <c r="B66" s="71">
        <v>104.09</v>
      </c>
      <c r="C66" s="71">
        <v>135.18199999999999</v>
      </c>
      <c r="D66" s="71">
        <v>209.68</v>
      </c>
      <c r="E66" s="71">
        <v>222.988</v>
      </c>
      <c r="F66" s="71">
        <v>186.28800000000001</v>
      </c>
      <c r="G66" s="71">
        <v>133.547</v>
      </c>
      <c r="H66" s="71">
        <v>286.81299999999999</v>
      </c>
      <c r="I66" s="71">
        <v>433.06099999999998</v>
      </c>
      <c r="J66" s="71">
        <v>307.44400000000002</v>
      </c>
      <c r="K66" s="71">
        <v>271.7</v>
      </c>
      <c r="L66" s="224">
        <v>491.98399999999998</v>
      </c>
      <c r="M66" s="224">
        <v>685.87099999999998</v>
      </c>
      <c r="N66" s="224">
        <v>701.94500000000005</v>
      </c>
      <c r="O66" s="220">
        <v>85.2</v>
      </c>
      <c r="P66" s="71">
        <v>290.48399999999998</v>
      </c>
      <c r="Q66" s="71">
        <v>178.25</v>
      </c>
      <c r="R66" s="71">
        <v>76.247</v>
      </c>
      <c r="S66" s="71">
        <v>206.34800000000001</v>
      </c>
      <c r="T66" s="71">
        <v>96.034999999999997</v>
      </c>
      <c r="U66" s="71">
        <v>114.212</v>
      </c>
      <c r="V66" s="71">
        <v>56.433</v>
      </c>
      <c r="W66" s="71">
        <v>80.328999999999994</v>
      </c>
      <c r="X66" s="71">
        <v>68.944000000000003</v>
      </c>
      <c r="Y66" s="71">
        <v>88.68</v>
      </c>
      <c r="Z66" s="71">
        <v>99.605999999999995</v>
      </c>
      <c r="AA66" s="71">
        <v>57.411000000000001</v>
      </c>
      <c r="AB66" s="71">
        <v>88.177999999999997</v>
      </c>
      <c r="AC66" s="71">
        <v>70.744</v>
      </c>
      <c r="AD66" s="71">
        <v>72.944000000000003</v>
      </c>
      <c r="AE66" s="71">
        <v>97.17</v>
      </c>
      <c r="AF66" s="71">
        <v>102.21299999999999</v>
      </c>
      <c r="AG66" s="71">
        <v>69.489999999999995</v>
      </c>
      <c r="AH66" s="71">
        <v>94.019000000000005</v>
      </c>
      <c r="AI66" s="71">
        <v>90.215000000000003</v>
      </c>
      <c r="AJ66" s="71">
        <v>77.162000000000006</v>
      </c>
      <c r="AK66" s="71">
        <v>76.894000000000005</v>
      </c>
      <c r="AL66" s="71">
        <v>54.405000000000001</v>
      </c>
      <c r="AM66" s="71">
        <v>38.398000000000003</v>
      </c>
      <c r="AN66" s="71">
        <v>87.924000000000007</v>
      </c>
      <c r="AO66" s="71">
        <v>31.329000000000001</v>
      </c>
      <c r="AP66" s="71">
        <v>80.653999999999996</v>
      </c>
      <c r="AQ66" s="71">
        <v>76.087999999999994</v>
      </c>
      <c r="AR66" s="71">
        <v>60.113</v>
      </c>
      <c r="AS66" s="71">
        <v>107.962</v>
      </c>
      <c r="AT66" s="71">
        <v>64.227000000000004</v>
      </c>
      <c r="AU66" s="71">
        <v>38.929000000000002</v>
      </c>
      <c r="AV66" s="71">
        <v>104.27</v>
      </c>
      <c r="AW66" s="122">
        <f>FORECAST(AW65,AM66:AV66,AM65:AV65)</f>
        <v>48.655079204368647</v>
      </c>
      <c r="AX66" s="122">
        <f t="shared" ref="AX66:BR66" si="96">FORECAST(AX65,AN66:AW66,AN65:AW65)</f>
        <v>44.729211907882309</v>
      </c>
      <c r="AY66" s="122">
        <f t="shared" si="96"/>
        <v>66.689061034104398</v>
      </c>
      <c r="AZ66" s="122">
        <f t="shared" si="96"/>
        <v>74.787746860964802</v>
      </c>
      <c r="BA66" s="122">
        <f t="shared" si="96"/>
        <v>81.826372035545702</v>
      </c>
      <c r="BB66" s="122">
        <f t="shared" si="96"/>
        <v>83.35773939625382</v>
      </c>
      <c r="BC66" s="122">
        <f t="shared" si="96"/>
        <v>80.554190553143357</v>
      </c>
      <c r="BD66" s="122">
        <f t="shared" si="96"/>
        <v>77.715962721858318</v>
      </c>
      <c r="BE66" s="122">
        <f t="shared" si="96"/>
        <v>80.411201686643693</v>
      </c>
      <c r="BF66" s="122">
        <f t="shared" si="96"/>
        <v>90.080410913249224</v>
      </c>
      <c r="BG66" s="122">
        <f t="shared" si="96"/>
        <v>92.205797087073634</v>
      </c>
      <c r="BH66" s="122">
        <f t="shared" si="96"/>
        <v>107.26932843259921</v>
      </c>
      <c r="BI66" s="122">
        <f t="shared" si="96"/>
        <v>113.49022417457759</v>
      </c>
      <c r="BJ66" s="122">
        <f t="shared" si="96"/>
        <v>118.02992344041944</v>
      </c>
      <c r="BK66" s="122">
        <f t="shared" si="96"/>
        <v>124.38713957827689</v>
      </c>
      <c r="BL66" s="122">
        <f t="shared" si="96"/>
        <v>135.56149132420126</v>
      </c>
      <c r="BM66" s="122">
        <f t="shared" si="96"/>
        <v>139.97331198678307</v>
      </c>
      <c r="BN66" s="122">
        <f t="shared" si="96"/>
        <v>148.11336380430913</v>
      </c>
      <c r="BO66" s="122">
        <f t="shared" si="96"/>
        <v>157.82243734240578</v>
      </c>
      <c r="BP66" s="122">
        <f t="shared" si="96"/>
        <v>169.16073319749228</v>
      </c>
      <c r="BQ66" s="122">
        <f t="shared" si="96"/>
        <v>181.89568852621326</v>
      </c>
      <c r="BR66" s="122">
        <f t="shared" si="96"/>
        <v>193.15124770970991</v>
      </c>
    </row>
    <row r="67" spans="1:70">
      <c r="A67" t="s">
        <v>250</v>
      </c>
      <c r="B67" s="71">
        <f>B65-B66</f>
        <v>49.950999999999993</v>
      </c>
      <c r="C67" s="71">
        <f t="shared" ref="C67:BN67" si="97">C65-C66</f>
        <v>60.563000000000017</v>
      </c>
      <c r="D67" s="71">
        <f t="shared" si="97"/>
        <v>107.09999999999997</v>
      </c>
      <c r="E67" s="71">
        <f t="shared" si="97"/>
        <v>99.216000000000008</v>
      </c>
      <c r="F67" s="71">
        <f t="shared" si="97"/>
        <v>91.34699999999998</v>
      </c>
      <c r="G67" s="71">
        <f t="shared" si="97"/>
        <v>50.984000000000009</v>
      </c>
      <c r="H67" s="71">
        <f t="shared" si="97"/>
        <v>92.673000000000002</v>
      </c>
      <c r="I67" s="71">
        <f t="shared" si="97"/>
        <v>96.012</v>
      </c>
      <c r="J67" s="71">
        <f t="shared" si="97"/>
        <v>61.452999999999975</v>
      </c>
      <c r="K67" s="71">
        <f t="shared" si="97"/>
        <v>89.076000000000022</v>
      </c>
      <c r="L67" s="224">
        <f t="shared" si="97"/>
        <v>138.04400000000004</v>
      </c>
      <c r="M67" s="224">
        <f t="shared" si="97"/>
        <v>149.10000000000002</v>
      </c>
      <c r="N67" s="224">
        <f t="shared" si="97"/>
        <v>105.89999999999998</v>
      </c>
      <c r="O67" s="220">
        <f t="shared" si="97"/>
        <v>24.867999999999981</v>
      </c>
      <c r="P67" s="71">
        <f t="shared" si="97"/>
        <v>44.5</v>
      </c>
      <c r="Q67" s="71">
        <f t="shared" si="97"/>
        <v>43.75</v>
      </c>
      <c r="R67" s="71">
        <f t="shared" si="97"/>
        <v>34.14</v>
      </c>
      <c r="S67" s="71">
        <f t="shared" si="97"/>
        <v>58.464999999999975</v>
      </c>
      <c r="T67" s="71">
        <f t="shared" si="97"/>
        <v>32.075000000000017</v>
      </c>
      <c r="U67" s="71">
        <f t="shared" si="97"/>
        <v>44.570000000000007</v>
      </c>
      <c r="V67" s="71">
        <f t="shared" si="97"/>
        <v>13.955000000000005</v>
      </c>
      <c r="W67" s="71">
        <f t="shared" si="97"/>
        <v>38.815000000000012</v>
      </c>
      <c r="X67" s="71">
        <f t="shared" si="97"/>
        <v>27.200000000000003</v>
      </c>
      <c r="Y67" s="71">
        <f t="shared" si="97"/>
        <v>27.399999999999991</v>
      </c>
      <c r="Z67" s="71">
        <f t="shared" si="97"/>
        <v>27.300000000000011</v>
      </c>
      <c r="AA67" s="71">
        <f t="shared" si="97"/>
        <v>19</v>
      </c>
      <c r="AB67" s="71">
        <f t="shared" si="97"/>
        <v>17.299999999999997</v>
      </c>
      <c r="AC67" s="71">
        <f t="shared" si="97"/>
        <v>11.150000000000006</v>
      </c>
      <c r="AD67" s="71">
        <f t="shared" si="97"/>
        <v>7.6499999999999915</v>
      </c>
      <c r="AE67" s="71">
        <f t="shared" si="97"/>
        <v>16</v>
      </c>
      <c r="AF67" s="71">
        <f t="shared" si="97"/>
        <v>12.650000000000006</v>
      </c>
      <c r="AG67" s="71">
        <f t="shared" si="97"/>
        <v>5.3800000000000097</v>
      </c>
      <c r="AH67" s="71">
        <f t="shared" si="97"/>
        <v>7</v>
      </c>
      <c r="AI67" s="71">
        <f t="shared" si="97"/>
        <v>12</v>
      </c>
      <c r="AJ67" s="71">
        <f t="shared" si="97"/>
        <v>10.699999999999989</v>
      </c>
      <c r="AK67" s="71">
        <f t="shared" si="97"/>
        <v>3.1400000000000006</v>
      </c>
      <c r="AL67" s="71">
        <f t="shared" si="97"/>
        <v>4.1199999999999974</v>
      </c>
      <c r="AM67" s="71">
        <f t="shared" si="97"/>
        <v>2.7099999999999937</v>
      </c>
      <c r="AN67" s="71">
        <f t="shared" si="97"/>
        <v>4.5</v>
      </c>
      <c r="AO67" s="71">
        <f t="shared" si="97"/>
        <v>2.9600000000000009</v>
      </c>
      <c r="AP67" s="71">
        <f t="shared" si="97"/>
        <v>9.7000000000000028</v>
      </c>
      <c r="AQ67" s="71">
        <f t="shared" si="97"/>
        <v>8.6200000000000045</v>
      </c>
      <c r="AR67" s="71">
        <f t="shared" si="97"/>
        <v>5.2199999999999989</v>
      </c>
      <c r="AS67" s="71">
        <f t="shared" si="97"/>
        <v>9.4699999999999989</v>
      </c>
      <c r="AT67" s="71">
        <f t="shared" si="97"/>
        <v>8.36</v>
      </c>
      <c r="AU67" s="71">
        <f t="shared" si="97"/>
        <v>2.0499999999999972</v>
      </c>
      <c r="AV67" s="71">
        <f t="shared" si="97"/>
        <v>3.5300000000000011</v>
      </c>
      <c r="AW67" s="122">
        <f t="shared" si="97"/>
        <v>4.2959207956313534</v>
      </c>
      <c r="AX67" s="122">
        <f t="shared" si="97"/>
        <v>4.227948234680234</v>
      </c>
      <c r="AY67" s="122">
        <f t="shared" si="97"/>
        <v>5.9157956655692345</v>
      </c>
      <c r="AZ67" s="122">
        <f t="shared" si="97"/>
        <v>6.5275246360402974</v>
      </c>
      <c r="BA67" s="122">
        <f t="shared" si="97"/>
        <v>6.6305631139029515</v>
      </c>
      <c r="BB67" s="122">
        <f t="shared" si="97"/>
        <v>6.4278751229928588</v>
      </c>
      <c r="BC67" s="122">
        <f t="shared" si="97"/>
        <v>6.2590163372936303</v>
      </c>
      <c r="BD67" s="122">
        <f t="shared" si="97"/>
        <v>5.7672905791869766</v>
      </c>
      <c r="BE67" s="122">
        <f t="shared" si="97"/>
        <v>5.5824856183567277</v>
      </c>
      <c r="BF67" s="122">
        <f t="shared" si="97"/>
        <v>5.75119071332999</v>
      </c>
      <c r="BG67" s="122">
        <f t="shared" si="97"/>
        <v>6.6663102252632029</v>
      </c>
      <c r="BH67" s="122">
        <f t="shared" si="97"/>
        <v>7.2689730422334549</v>
      </c>
      <c r="BI67" s="122">
        <f t="shared" si="97"/>
        <v>7.1944880041830856</v>
      </c>
      <c r="BJ67" s="122">
        <f t="shared" si="97"/>
        <v>7.3811683958038827</v>
      </c>
      <c r="BK67" s="122">
        <f t="shared" si="97"/>
        <v>7.682428934012492</v>
      </c>
      <c r="BL67" s="122">
        <f t="shared" si="97"/>
        <v>8.154129793746705</v>
      </c>
      <c r="BM67" s="122">
        <f t="shared" si="97"/>
        <v>8.3611040655457032</v>
      </c>
      <c r="BN67" s="122">
        <f t="shared" si="97"/>
        <v>8.7571354424443939</v>
      </c>
      <c r="BO67" s="122">
        <f t="shared" ref="BO67:CH67" si="98">BO65-BO66</f>
        <v>9.2153436066238612</v>
      </c>
      <c r="BP67" s="122">
        <f t="shared" si="98"/>
        <v>9.6828421391645634</v>
      </c>
      <c r="BQ67" s="122">
        <f t="shared" si="98"/>
        <v>10.09929334837733</v>
      </c>
      <c r="BR67" s="122">
        <f t="shared" si="98"/>
        <v>10.614338186922652</v>
      </c>
    </row>
    <row r="68" spans="1:70" ht="13.5" thickBot="1">
      <c r="A68" t="s">
        <v>27</v>
      </c>
      <c r="B68" s="102">
        <f>ROUND(SUMPRODUCT(B162:B164,B224:B226),2)</f>
        <v>2.3199999999999998</v>
      </c>
      <c r="C68" s="102">
        <f t="shared" ref="C68:BN68" si="99">ROUND(SUMPRODUCT(C162:C164,C224:C226),2)</f>
        <v>1.91</v>
      </c>
      <c r="D68" s="102">
        <f t="shared" si="99"/>
        <v>1.99</v>
      </c>
      <c r="E68" s="102">
        <f t="shared" si="99"/>
        <v>2.0099999999999998</v>
      </c>
      <c r="F68" s="102">
        <f t="shared" si="99"/>
        <v>2.25</v>
      </c>
      <c r="G68" s="102">
        <f t="shared" si="99"/>
        <v>2.91</v>
      </c>
      <c r="H68" s="102">
        <f t="shared" si="99"/>
        <v>2.33</v>
      </c>
      <c r="I68" s="102">
        <f t="shared" si="99"/>
        <v>2.74</v>
      </c>
      <c r="J68" s="102">
        <f t="shared" si="99"/>
        <v>2.78</v>
      </c>
      <c r="K68" s="102">
        <f t="shared" si="99"/>
        <v>2.46</v>
      </c>
      <c r="L68" s="102">
        <f t="shared" si="99"/>
        <v>2.14</v>
      </c>
      <c r="M68" s="102">
        <f t="shared" si="99"/>
        <v>1.43</v>
      </c>
      <c r="N68" s="102">
        <f t="shared" si="99"/>
        <v>1.64</v>
      </c>
      <c r="O68" s="102">
        <f t="shared" si="99"/>
        <v>2.29</v>
      </c>
      <c r="P68" s="102">
        <f t="shared" si="99"/>
        <v>2.15</v>
      </c>
      <c r="Q68" s="102">
        <f t="shared" si="99"/>
        <v>2.25</v>
      </c>
      <c r="R68" s="102">
        <f t="shared" si="99"/>
        <v>2.41</v>
      </c>
      <c r="S68" s="102">
        <f t="shared" si="99"/>
        <v>1.88</v>
      </c>
      <c r="T68" s="102">
        <f t="shared" si="99"/>
        <v>2.39</v>
      </c>
      <c r="U68" s="102">
        <f t="shared" si="99"/>
        <v>2.1800000000000002</v>
      </c>
      <c r="V68" s="102">
        <f t="shared" si="99"/>
        <v>3.94</v>
      </c>
      <c r="W68" s="102">
        <f t="shared" si="99"/>
        <v>2.41</v>
      </c>
      <c r="X68" s="102">
        <f t="shared" si="99"/>
        <v>2.16</v>
      </c>
      <c r="Y68" s="102">
        <f t="shared" si="99"/>
        <v>1.72</v>
      </c>
      <c r="Z68" s="102">
        <f t="shared" si="99"/>
        <v>1.82</v>
      </c>
      <c r="AA68" s="102">
        <f t="shared" si="99"/>
        <v>1.78</v>
      </c>
      <c r="AB68" s="102">
        <f t="shared" si="99"/>
        <v>1.78</v>
      </c>
      <c r="AC68" s="102">
        <f t="shared" si="99"/>
        <v>2.21</v>
      </c>
      <c r="AD68" s="102">
        <f t="shared" si="99"/>
        <v>2.75</v>
      </c>
      <c r="AE68" s="102">
        <f t="shared" si="99"/>
        <v>1.69</v>
      </c>
      <c r="AF68" s="102">
        <f t="shared" si="99"/>
        <v>2.09</v>
      </c>
      <c r="AG68" s="102">
        <f t="shared" si="99"/>
        <v>3.56</v>
      </c>
      <c r="AH68" s="102">
        <f t="shared" si="99"/>
        <v>5.15</v>
      </c>
      <c r="AI68" s="102">
        <f t="shared" si="99"/>
        <v>3.14</v>
      </c>
      <c r="AJ68" s="102">
        <f t="shared" si="99"/>
        <v>3.12</v>
      </c>
      <c r="AK68" s="102">
        <f t="shared" si="99"/>
        <v>6.32</v>
      </c>
      <c r="AL68" s="102">
        <f t="shared" si="99"/>
        <v>6</v>
      </c>
      <c r="AM68" s="102">
        <f t="shared" si="99"/>
        <v>6.67</v>
      </c>
      <c r="AN68" s="102">
        <f t="shared" si="99"/>
        <v>4.67</v>
      </c>
      <c r="AO68" s="102">
        <f t="shared" si="99"/>
        <v>4.41</v>
      </c>
      <c r="AP68" s="102">
        <f t="shared" si="99"/>
        <v>3.1</v>
      </c>
      <c r="AQ68" s="102">
        <f t="shared" si="99"/>
        <v>2.8</v>
      </c>
      <c r="AR68" s="102">
        <f t="shared" si="99"/>
        <v>3.4</v>
      </c>
      <c r="AS68" s="102">
        <f t="shared" si="99"/>
        <v>3.17</v>
      </c>
      <c r="AT68" s="102">
        <f t="shared" si="99"/>
        <v>3.28</v>
      </c>
      <c r="AU68" s="102">
        <f t="shared" si="99"/>
        <v>6.4</v>
      </c>
      <c r="AV68" s="102">
        <f t="shared" si="99"/>
        <v>7.2</v>
      </c>
      <c r="AW68" s="214">
        <f t="shared" si="99"/>
        <v>7.95</v>
      </c>
      <c r="AX68" s="214">
        <f t="shared" si="99"/>
        <v>5.62</v>
      </c>
      <c r="AY68" s="214">
        <f t="shared" si="99"/>
        <v>5.54</v>
      </c>
      <c r="AZ68" s="214">
        <f t="shared" si="99"/>
        <v>6.05</v>
      </c>
      <c r="BA68" s="214">
        <f t="shared" si="99"/>
        <v>5.91</v>
      </c>
      <c r="BB68" s="214">
        <f t="shared" si="99"/>
        <v>5.91</v>
      </c>
      <c r="BC68" s="214">
        <f t="shared" si="99"/>
        <v>5.71</v>
      </c>
      <c r="BD68" s="214">
        <f t="shared" si="99"/>
        <v>5.67</v>
      </c>
      <c r="BE68" s="214">
        <f t="shared" si="99"/>
        <v>5.79</v>
      </c>
      <c r="BF68" s="214">
        <f t="shared" si="99"/>
        <v>5.78</v>
      </c>
      <c r="BG68" s="214">
        <f t="shared" si="99"/>
        <v>5.83</v>
      </c>
      <c r="BH68" s="214">
        <f t="shared" si="99"/>
        <v>5.55</v>
      </c>
      <c r="BI68" s="214">
        <f t="shared" si="99"/>
        <v>5.43</v>
      </c>
      <c r="BJ68" s="214">
        <f t="shared" si="99"/>
        <v>5.43</v>
      </c>
      <c r="BK68" s="214">
        <f t="shared" si="99"/>
        <v>5.25</v>
      </c>
      <c r="BL68" s="214">
        <f t="shared" si="99"/>
        <v>5.2</v>
      </c>
      <c r="BM68" s="214">
        <f t="shared" si="99"/>
        <v>4.91</v>
      </c>
      <c r="BN68" s="214">
        <f t="shared" si="99"/>
        <v>4.91</v>
      </c>
      <c r="BO68" s="214">
        <f t="shared" ref="BO68:CG68" si="100">ROUND(SUMPRODUCT(BO162:BO164,BO224:BO226),2)</f>
        <v>4.9000000000000004</v>
      </c>
      <c r="BP68" s="214">
        <f t="shared" si="100"/>
        <v>11.21</v>
      </c>
      <c r="BQ68" s="214">
        <f t="shared" si="100"/>
        <v>21.6</v>
      </c>
      <c r="BR68" s="214">
        <f t="shared" si="100"/>
        <v>22.48</v>
      </c>
    </row>
    <row r="69" spans="1:70">
      <c r="A69" s="174" t="s">
        <v>172</v>
      </c>
      <c r="B69" s="174"/>
      <c r="C69" s="174"/>
      <c r="D69" s="174"/>
      <c r="E69" s="174"/>
      <c r="F69" s="174"/>
      <c r="G69" s="174"/>
      <c r="H69" s="174"/>
      <c r="I69" s="174"/>
      <c r="J69" s="174"/>
      <c r="K69" s="174"/>
      <c r="L69" s="174"/>
      <c r="M69" s="174"/>
      <c r="N69" s="174"/>
      <c r="O69" s="174"/>
      <c r="P69" s="174"/>
      <c r="Q69" s="174"/>
      <c r="R69" s="174"/>
      <c r="S69" s="174"/>
      <c r="T69" s="174"/>
      <c r="U69" s="174"/>
      <c r="V69" s="174"/>
      <c r="W69" s="174"/>
      <c r="X69" s="174"/>
      <c r="Y69" s="174"/>
      <c r="Z69" s="174"/>
      <c r="AA69" s="174"/>
      <c r="AB69" s="174"/>
      <c r="AC69" s="174"/>
      <c r="AD69" s="174"/>
      <c r="AE69" s="174"/>
      <c r="AF69" s="174"/>
      <c r="AG69" s="174"/>
      <c r="AH69" s="174"/>
      <c r="AI69" s="174"/>
      <c r="AJ69" s="174"/>
      <c r="AK69" s="174"/>
      <c r="AL69" s="174"/>
      <c r="AM69" s="174"/>
      <c r="AN69" s="174"/>
      <c r="AO69" s="174"/>
      <c r="AP69" s="174"/>
      <c r="AQ69" s="174"/>
      <c r="AR69" s="174"/>
      <c r="AS69" s="174"/>
      <c r="AT69" s="174"/>
      <c r="AU69" s="174"/>
      <c r="AV69" s="174"/>
      <c r="AW69" s="174"/>
      <c r="AX69" s="174"/>
      <c r="AY69" s="174"/>
      <c r="AZ69" s="174"/>
      <c r="BA69" s="174"/>
      <c r="BB69" s="174"/>
      <c r="BC69" s="174"/>
      <c r="BD69" s="174"/>
      <c r="BE69" s="174"/>
      <c r="BF69" s="174"/>
      <c r="BG69" s="174"/>
      <c r="BH69" s="174"/>
      <c r="BI69" s="174"/>
      <c r="BJ69" s="174"/>
      <c r="BK69" s="174"/>
      <c r="BL69" s="174"/>
      <c r="BM69" s="174"/>
      <c r="BN69" s="174"/>
      <c r="BO69" s="174"/>
      <c r="BP69" s="174"/>
      <c r="BQ69" s="174"/>
      <c r="BR69" s="174"/>
    </row>
    <row r="70" spans="1:70">
      <c r="A70" s="70" t="s">
        <v>174</v>
      </c>
      <c r="B70" s="71">
        <f>B63</f>
        <v>154.041</v>
      </c>
      <c r="C70" s="71">
        <f t="shared" ref="C70:AV70" si="101">C63</f>
        <v>195.745</v>
      </c>
      <c r="D70" s="71">
        <f t="shared" si="101"/>
        <v>319.065</v>
      </c>
      <c r="E70" s="71">
        <f t="shared" si="101"/>
        <v>322.20400000000001</v>
      </c>
      <c r="F70" s="71">
        <f t="shared" si="101"/>
        <v>277.63499999999999</v>
      </c>
      <c r="G70" s="71">
        <f t="shared" si="101"/>
        <v>184.53100000000001</v>
      </c>
      <c r="H70" s="71">
        <f t="shared" si="101"/>
        <v>379.48599999999999</v>
      </c>
      <c r="I70" s="71">
        <f t="shared" si="101"/>
        <v>529.07299999999998</v>
      </c>
      <c r="J70" s="71">
        <f t="shared" si="101"/>
        <v>368.89699999999999</v>
      </c>
      <c r="K70" s="71">
        <f t="shared" si="101"/>
        <v>360.77600000000001</v>
      </c>
      <c r="L70" s="71">
        <f t="shared" si="101"/>
        <v>630.02800000000002</v>
      </c>
      <c r="M70" s="71">
        <f t="shared" si="101"/>
        <v>834.971</v>
      </c>
      <c r="N70" s="71">
        <f t="shared" si="101"/>
        <v>807.84500000000003</v>
      </c>
      <c r="O70" s="71">
        <f t="shared" si="101"/>
        <v>558.96799999999996</v>
      </c>
      <c r="P70" s="71">
        <f t="shared" si="101"/>
        <v>334.98399999999998</v>
      </c>
      <c r="Q70" s="71">
        <f t="shared" si="101"/>
        <v>222</v>
      </c>
      <c r="R70" s="71">
        <f t="shared" si="101"/>
        <v>110.387</v>
      </c>
      <c r="S70" s="71">
        <f t="shared" si="101"/>
        <v>264.81299999999999</v>
      </c>
      <c r="T70" s="71">
        <f t="shared" si="101"/>
        <v>128.11000000000001</v>
      </c>
      <c r="U70" s="71">
        <f t="shared" si="101"/>
        <v>158.78200000000001</v>
      </c>
      <c r="V70" s="71">
        <f t="shared" si="101"/>
        <v>70.388000000000005</v>
      </c>
      <c r="W70" s="71">
        <f t="shared" si="101"/>
        <v>119.14400000000001</v>
      </c>
      <c r="X70" s="71">
        <f t="shared" si="101"/>
        <v>96.144000000000005</v>
      </c>
      <c r="Y70" s="71">
        <f t="shared" si="101"/>
        <v>116.08</v>
      </c>
      <c r="Z70" s="71">
        <f t="shared" si="101"/>
        <v>126.90600000000001</v>
      </c>
      <c r="AA70" s="71">
        <f t="shared" si="101"/>
        <v>76.411000000000001</v>
      </c>
      <c r="AB70" s="71">
        <f t="shared" si="101"/>
        <v>105.47799999999999</v>
      </c>
      <c r="AC70" s="71">
        <f t="shared" si="101"/>
        <v>81.894000000000005</v>
      </c>
      <c r="AD70" s="71">
        <f t="shared" si="101"/>
        <v>80.593999999999994</v>
      </c>
      <c r="AE70" s="71">
        <f t="shared" si="101"/>
        <v>113.17</v>
      </c>
      <c r="AF70" s="71">
        <f t="shared" si="101"/>
        <v>114.863</v>
      </c>
      <c r="AG70" s="71">
        <f t="shared" si="101"/>
        <v>74.87</v>
      </c>
      <c r="AH70" s="71">
        <f t="shared" si="101"/>
        <v>101.01900000000001</v>
      </c>
      <c r="AI70" s="71">
        <f t="shared" si="101"/>
        <v>102.215</v>
      </c>
      <c r="AJ70" s="71">
        <f t="shared" si="101"/>
        <v>87.861999999999995</v>
      </c>
      <c r="AK70" s="71">
        <f t="shared" si="101"/>
        <v>80.034000000000006</v>
      </c>
      <c r="AL70" s="71">
        <f t="shared" si="101"/>
        <v>58.524999999999999</v>
      </c>
      <c r="AM70" s="71">
        <f t="shared" si="101"/>
        <v>41.107999999999997</v>
      </c>
      <c r="AN70" s="71">
        <f t="shared" si="101"/>
        <v>92.424000000000007</v>
      </c>
      <c r="AO70" s="71">
        <f t="shared" si="101"/>
        <v>34.289000000000001</v>
      </c>
      <c r="AP70" s="71">
        <f t="shared" si="101"/>
        <v>90.353999999999999</v>
      </c>
      <c r="AQ70" s="71">
        <f t="shared" si="101"/>
        <v>84.707999999999998</v>
      </c>
      <c r="AR70" s="71">
        <f t="shared" si="101"/>
        <v>65.332999999999998</v>
      </c>
      <c r="AS70" s="71">
        <f t="shared" si="101"/>
        <v>117.432</v>
      </c>
      <c r="AT70" s="71">
        <f t="shared" si="101"/>
        <v>72.587000000000003</v>
      </c>
      <c r="AU70" s="71">
        <f t="shared" si="101"/>
        <v>40.978999999999999</v>
      </c>
      <c r="AV70" s="71">
        <f t="shared" si="101"/>
        <v>107.8</v>
      </c>
      <c r="AW70" s="122">
        <f>AW63</f>
        <v>52.951000000000001</v>
      </c>
      <c r="AX70" s="122">
        <f t="shared" ref="AX70:BR70" si="102">AX63</f>
        <v>48.957160142562543</v>
      </c>
      <c r="AY70" s="122">
        <f t="shared" si="102"/>
        <v>72.604856699673633</v>
      </c>
      <c r="AZ70" s="122">
        <f t="shared" si="102"/>
        <v>81.315271497005099</v>
      </c>
      <c r="BA70" s="122">
        <f t="shared" si="102"/>
        <v>88.456935149448654</v>
      </c>
      <c r="BB70" s="122">
        <f t="shared" si="102"/>
        <v>89.785614519246678</v>
      </c>
      <c r="BC70" s="122">
        <f t="shared" si="102"/>
        <v>86.813206890436987</v>
      </c>
      <c r="BD70" s="122">
        <f t="shared" si="102"/>
        <v>83.483253301045295</v>
      </c>
      <c r="BE70" s="122">
        <f t="shared" si="102"/>
        <v>85.993687305000421</v>
      </c>
      <c r="BF70" s="122">
        <f t="shared" si="102"/>
        <v>95.831601626579214</v>
      </c>
      <c r="BG70" s="122">
        <f t="shared" si="102"/>
        <v>98.872107312336837</v>
      </c>
      <c r="BH70" s="122">
        <f t="shared" si="102"/>
        <v>114.53830147483266</v>
      </c>
      <c r="BI70" s="122">
        <f t="shared" si="102"/>
        <v>120.68471217876068</v>
      </c>
      <c r="BJ70" s="122">
        <f t="shared" si="102"/>
        <v>125.41109183622332</v>
      </c>
      <c r="BK70" s="122">
        <f t="shared" si="102"/>
        <v>132.06956851228938</v>
      </c>
      <c r="BL70" s="122">
        <f t="shared" si="102"/>
        <v>143.71562111794796</v>
      </c>
      <c r="BM70" s="122">
        <f t="shared" si="102"/>
        <v>148.33441605232878</v>
      </c>
      <c r="BN70" s="122">
        <f t="shared" si="102"/>
        <v>156.87049924675352</v>
      </c>
      <c r="BO70" s="122">
        <f t="shared" si="102"/>
        <v>167.03778094902964</v>
      </c>
      <c r="BP70" s="122">
        <f t="shared" si="102"/>
        <v>178.84357533665684</v>
      </c>
      <c r="BQ70" s="122">
        <f t="shared" si="102"/>
        <v>191.99498187459059</v>
      </c>
      <c r="BR70" s="122">
        <f t="shared" si="102"/>
        <v>203.76558589663256</v>
      </c>
    </row>
    <row r="71" spans="1:70">
      <c r="A71" t="s">
        <v>17</v>
      </c>
      <c r="B71" s="71">
        <f>SUM(B96:B98)</f>
        <v>0</v>
      </c>
      <c r="C71" s="71">
        <f t="shared" ref="C71:BN71" si="103">SUM(C96:C98)</f>
        <v>0</v>
      </c>
      <c r="D71" s="71">
        <f t="shared" si="103"/>
        <v>2.0999999999999998E-2</v>
      </c>
      <c r="E71" s="71">
        <f t="shared" si="103"/>
        <v>0</v>
      </c>
      <c r="F71" s="71">
        <f t="shared" si="103"/>
        <v>0</v>
      </c>
      <c r="G71" s="71">
        <f t="shared" si="103"/>
        <v>0</v>
      </c>
      <c r="H71" s="71">
        <f t="shared" si="103"/>
        <v>1.6E-2</v>
      </c>
      <c r="I71" s="71">
        <f t="shared" si="103"/>
        <v>0</v>
      </c>
      <c r="J71" s="71">
        <f t="shared" si="103"/>
        <v>0.14199999999999999</v>
      </c>
      <c r="K71" s="71">
        <f t="shared" si="103"/>
        <v>0</v>
      </c>
      <c r="L71" s="71">
        <f t="shared" si="103"/>
        <v>1E-3</v>
      </c>
      <c r="M71" s="71">
        <f t="shared" si="103"/>
        <v>0</v>
      </c>
      <c r="N71" s="71">
        <f t="shared" si="103"/>
        <v>7.0000000000000001E-3</v>
      </c>
      <c r="O71" s="71">
        <f t="shared" si="103"/>
        <v>0</v>
      </c>
      <c r="P71" s="71">
        <f t="shared" si="103"/>
        <v>0.10700000000000001</v>
      </c>
      <c r="Q71" s="71">
        <f t="shared" si="103"/>
        <v>2E-3</v>
      </c>
      <c r="R71" s="71">
        <f t="shared" si="103"/>
        <v>1.8660550499999999E-3</v>
      </c>
      <c r="S71" s="71">
        <f t="shared" si="103"/>
        <v>6.735907575E-3</v>
      </c>
      <c r="T71" s="71">
        <f t="shared" si="103"/>
        <v>9.8420624999999992E-4</v>
      </c>
      <c r="U71" s="71">
        <f t="shared" si="103"/>
        <v>2.99986065E-3</v>
      </c>
      <c r="V71" s="71">
        <f t="shared" si="103"/>
        <v>2.6612937000000006E-3</v>
      </c>
      <c r="W71" s="71">
        <f t="shared" si="103"/>
        <v>4.2793287749999997E-3</v>
      </c>
      <c r="X71" s="71">
        <f t="shared" si="103"/>
        <v>3.0589130250000002E-3</v>
      </c>
      <c r="Y71" s="71">
        <f t="shared" si="103"/>
        <v>1.4881198500000001E-3</v>
      </c>
      <c r="Z71" s="71">
        <f t="shared" si="103"/>
        <v>0</v>
      </c>
      <c r="AA71" s="71">
        <f t="shared" si="103"/>
        <v>0</v>
      </c>
      <c r="AB71" s="71">
        <f t="shared" si="103"/>
        <v>1.8109395000000001E-4</v>
      </c>
      <c r="AC71" s="71">
        <f t="shared" si="103"/>
        <v>4.6060852500000001E-4</v>
      </c>
      <c r="AD71" s="71">
        <f t="shared" si="103"/>
        <v>0</v>
      </c>
      <c r="AE71" s="71">
        <f t="shared" si="103"/>
        <v>1.9762861500000001E-3</v>
      </c>
      <c r="AF71" s="71">
        <f t="shared" si="103"/>
        <v>0</v>
      </c>
      <c r="AG71" s="71">
        <f t="shared" si="103"/>
        <v>3.9734374724999993E-2</v>
      </c>
      <c r="AH71" s="71">
        <f t="shared" si="103"/>
        <v>8.6767623000000016E-3</v>
      </c>
      <c r="AI71" s="71">
        <f t="shared" si="103"/>
        <v>0</v>
      </c>
      <c r="AJ71" s="71">
        <f t="shared" si="103"/>
        <v>1.4172570000000001E-4</v>
      </c>
      <c r="AK71" s="71">
        <f t="shared" si="103"/>
        <v>5.6690280000000004E-4</v>
      </c>
      <c r="AL71" s="71">
        <f t="shared" si="103"/>
        <v>5.8264640000000008E-3</v>
      </c>
      <c r="AM71" s="71">
        <f t="shared" si="103"/>
        <v>2.9059095519999998</v>
      </c>
      <c r="AN71" s="71">
        <f t="shared" si="103"/>
        <v>6.830348E-2</v>
      </c>
      <c r="AO71" s="71">
        <f t="shared" si="103"/>
        <v>3.9958520000000004E-2</v>
      </c>
      <c r="AP71" s="71">
        <f t="shared" si="103"/>
        <v>4.8816320000000003E-3</v>
      </c>
      <c r="AQ71" s="71">
        <f t="shared" si="103"/>
        <v>1.7312471680000001</v>
      </c>
      <c r="AR71" s="71">
        <f t="shared" si="103"/>
        <v>4.4682680000000002E-2</v>
      </c>
      <c r="AS71" s="71">
        <f t="shared" si="103"/>
        <v>2.5549832000000001E-2</v>
      </c>
      <c r="AT71" s="71">
        <f t="shared" si="103"/>
        <v>7.2437119999999994E-3</v>
      </c>
      <c r="AU71" s="71">
        <f t="shared" si="103"/>
        <v>8.0704399999999999E-3</v>
      </c>
      <c r="AV71" s="71">
        <f t="shared" si="103"/>
        <v>1.141672E-3</v>
      </c>
      <c r="AW71" s="122">
        <f t="shared" si="103"/>
        <v>6.2423227937043069E-3</v>
      </c>
      <c r="AX71" s="122">
        <f t="shared" si="103"/>
        <v>3.4214371365327264E-3</v>
      </c>
      <c r="AY71" s="122">
        <f t="shared" si="103"/>
        <v>2.3328628886973247E-3</v>
      </c>
      <c r="AZ71" s="122">
        <f t="shared" si="103"/>
        <v>0.29716311080384383</v>
      </c>
      <c r="BA71" s="122">
        <f t="shared" si="103"/>
        <v>0.59247309424206029</v>
      </c>
      <c r="BB71" s="122">
        <f t="shared" si="103"/>
        <v>0.88980813504038148</v>
      </c>
      <c r="BC71" s="122">
        <f t="shared" si="103"/>
        <v>1.1832473631152352</v>
      </c>
      <c r="BD71" s="122">
        <f t="shared" si="103"/>
        <v>1.4780868732449743</v>
      </c>
      <c r="BE71" s="122">
        <f t="shared" si="103"/>
        <v>1.7733607471390989</v>
      </c>
      <c r="BF71" s="122">
        <f t="shared" si="103"/>
        <v>2.0687283417256888</v>
      </c>
      <c r="BG71" s="122">
        <f t="shared" si="103"/>
        <v>2.3640632334022236</v>
      </c>
      <c r="BH71" s="122">
        <f t="shared" si="103"/>
        <v>2.6587705122539527</v>
      </c>
      <c r="BI71" s="122">
        <f t="shared" si="103"/>
        <v>2.9538809464974913</v>
      </c>
      <c r="BJ71" s="122">
        <f t="shared" si="103"/>
        <v>3.249064410212565</v>
      </c>
      <c r="BK71" s="122">
        <f t="shared" si="103"/>
        <v>3.5442182997457063</v>
      </c>
      <c r="BL71" s="122">
        <f t="shared" si="103"/>
        <v>3.8393140100195047</v>
      </c>
      <c r="BM71" s="122">
        <f t="shared" si="103"/>
        <v>4.1343492640144639</v>
      </c>
      <c r="BN71" s="122">
        <f t="shared" si="103"/>
        <v>4.4294689796278242</v>
      </c>
      <c r="BO71" s="122">
        <f t="shared" ref="BO71:CG71" si="104">SUM(BO96:BO98)</f>
        <v>4.7245903699855063</v>
      </c>
      <c r="BP71" s="122">
        <f t="shared" si="104"/>
        <v>5.0196961471365471</v>
      </c>
      <c r="BQ71" s="122">
        <f t="shared" si="104"/>
        <v>5.3147903006238133</v>
      </c>
      <c r="BR71" s="122">
        <f t="shared" si="104"/>
        <v>5.6098842612990492</v>
      </c>
    </row>
    <row r="72" spans="1:70">
      <c r="A72" t="s">
        <v>175</v>
      </c>
      <c r="B72" s="71">
        <f>SUM(B70:B71)</f>
        <v>154.041</v>
      </c>
      <c r="C72" s="71">
        <f t="shared" ref="C72:BN72" si="105">SUM(C70:C71)</f>
        <v>195.745</v>
      </c>
      <c r="D72" s="71">
        <f t="shared" si="105"/>
        <v>319.08600000000001</v>
      </c>
      <c r="E72" s="71">
        <f t="shared" si="105"/>
        <v>322.20400000000001</v>
      </c>
      <c r="F72" s="71">
        <f t="shared" si="105"/>
        <v>277.63499999999999</v>
      </c>
      <c r="G72" s="71">
        <f t="shared" si="105"/>
        <v>184.53100000000001</v>
      </c>
      <c r="H72" s="71">
        <f t="shared" si="105"/>
        <v>379.50200000000001</v>
      </c>
      <c r="I72" s="71">
        <f t="shared" si="105"/>
        <v>529.07299999999998</v>
      </c>
      <c r="J72" s="71">
        <f t="shared" si="105"/>
        <v>369.03899999999999</v>
      </c>
      <c r="K72" s="71">
        <f t="shared" si="105"/>
        <v>360.77600000000001</v>
      </c>
      <c r="L72" s="71">
        <f t="shared" si="105"/>
        <v>630.029</v>
      </c>
      <c r="M72" s="71">
        <f t="shared" si="105"/>
        <v>834.971</v>
      </c>
      <c r="N72" s="71">
        <f t="shared" si="105"/>
        <v>807.85199999999998</v>
      </c>
      <c r="O72" s="71">
        <f t="shared" si="105"/>
        <v>558.96799999999996</v>
      </c>
      <c r="P72" s="71">
        <f t="shared" si="105"/>
        <v>335.09100000000001</v>
      </c>
      <c r="Q72" s="71">
        <f t="shared" si="105"/>
        <v>222.00200000000001</v>
      </c>
      <c r="R72" s="71">
        <f t="shared" si="105"/>
        <v>110.38886605505</v>
      </c>
      <c r="S72" s="71">
        <f t="shared" si="105"/>
        <v>264.81973590757497</v>
      </c>
      <c r="T72" s="71">
        <f t="shared" si="105"/>
        <v>128.11098420625001</v>
      </c>
      <c r="U72" s="71">
        <f t="shared" si="105"/>
        <v>158.78499986065</v>
      </c>
      <c r="V72" s="71">
        <f t="shared" si="105"/>
        <v>70.390661293700006</v>
      </c>
      <c r="W72" s="71">
        <f t="shared" si="105"/>
        <v>119.148279328775</v>
      </c>
      <c r="X72" s="71">
        <f t="shared" si="105"/>
        <v>96.147058913025006</v>
      </c>
      <c r="Y72" s="71">
        <f t="shared" si="105"/>
        <v>116.08148811984999</v>
      </c>
      <c r="Z72" s="71">
        <f t="shared" si="105"/>
        <v>126.90600000000001</v>
      </c>
      <c r="AA72" s="71">
        <f t="shared" si="105"/>
        <v>76.411000000000001</v>
      </c>
      <c r="AB72" s="71">
        <f t="shared" si="105"/>
        <v>105.47818109395</v>
      </c>
      <c r="AC72" s="71">
        <f t="shared" si="105"/>
        <v>81.894460608525009</v>
      </c>
      <c r="AD72" s="71">
        <f t="shared" si="105"/>
        <v>80.593999999999994</v>
      </c>
      <c r="AE72" s="71">
        <f t="shared" si="105"/>
        <v>113.17197628615</v>
      </c>
      <c r="AF72" s="71">
        <f t="shared" si="105"/>
        <v>114.863</v>
      </c>
      <c r="AG72" s="71">
        <f t="shared" si="105"/>
        <v>74.909734374725005</v>
      </c>
      <c r="AH72" s="71">
        <f t="shared" si="105"/>
        <v>101.0276767623</v>
      </c>
      <c r="AI72" s="71">
        <f t="shared" si="105"/>
        <v>102.215</v>
      </c>
      <c r="AJ72" s="71">
        <f t="shared" si="105"/>
        <v>87.862141725699999</v>
      </c>
      <c r="AK72" s="71">
        <f t="shared" si="105"/>
        <v>80.034566902800009</v>
      </c>
      <c r="AL72" s="71">
        <f t="shared" si="105"/>
        <v>58.530826464</v>
      </c>
      <c r="AM72" s="71">
        <f t="shared" si="105"/>
        <v>44.013909551999994</v>
      </c>
      <c r="AN72" s="71">
        <f t="shared" si="105"/>
        <v>92.492303480000004</v>
      </c>
      <c r="AO72" s="71">
        <f t="shared" si="105"/>
        <v>34.32895852</v>
      </c>
      <c r="AP72" s="71">
        <f t="shared" si="105"/>
        <v>90.358881631999992</v>
      </c>
      <c r="AQ72" s="71">
        <f t="shared" si="105"/>
        <v>86.439247167999994</v>
      </c>
      <c r="AR72" s="71">
        <f t="shared" si="105"/>
        <v>65.377682679999992</v>
      </c>
      <c r="AS72" s="71">
        <f t="shared" si="105"/>
        <v>117.457549832</v>
      </c>
      <c r="AT72" s="71">
        <f t="shared" si="105"/>
        <v>72.594243712000008</v>
      </c>
      <c r="AU72" s="71">
        <f t="shared" si="105"/>
        <v>40.987070439999997</v>
      </c>
      <c r="AV72" s="71">
        <f t="shared" si="105"/>
        <v>107.801141672</v>
      </c>
      <c r="AW72" s="122">
        <f t="shared" si="105"/>
        <v>52.957242322793704</v>
      </c>
      <c r="AX72" s="122">
        <f t="shared" si="105"/>
        <v>48.960581579699074</v>
      </c>
      <c r="AY72" s="122">
        <f t="shared" si="105"/>
        <v>72.607189562562326</v>
      </c>
      <c r="AZ72" s="122">
        <f t="shared" si="105"/>
        <v>81.61243460780895</v>
      </c>
      <c r="BA72" s="122">
        <f t="shared" si="105"/>
        <v>89.049408243690721</v>
      </c>
      <c r="BB72" s="122">
        <f t="shared" si="105"/>
        <v>90.675422654287061</v>
      </c>
      <c r="BC72" s="122">
        <f t="shared" si="105"/>
        <v>87.996454253552216</v>
      </c>
      <c r="BD72" s="122">
        <f t="shared" si="105"/>
        <v>84.961340174290271</v>
      </c>
      <c r="BE72" s="122">
        <f t="shared" si="105"/>
        <v>87.767048052139515</v>
      </c>
      <c r="BF72" s="122">
        <f t="shared" si="105"/>
        <v>97.900329968304902</v>
      </c>
      <c r="BG72" s="122">
        <f t="shared" si="105"/>
        <v>101.23617054573906</v>
      </c>
      <c r="BH72" s="122">
        <f t="shared" si="105"/>
        <v>117.19707198708662</v>
      </c>
      <c r="BI72" s="122">
        <f t="shared" si="105"/>
        <v>123.63859312525817</v>
      </c>
      <c r="BJ72" s="122">
        <f t="shared" si="105"/>
        <v>128.66015624643589</v>
      </c>
      <c r="BK72" s="122">
        <f t="shared" si="105"/>
        <v>135.61378681203507</v>
      </c>
      <c r="BL72" s="122">
        <f t="shared" si="105"/>
        <v>147.55493512796747</v>
      </c>
      <c r="BM72" s="122">
        <f t="shared" si="105"/>
        <v>152.46876531634325</v>
      </c>
      <c r="BN72" s="122">
        <f t="shared" si="105"/>
        <v>161.29996822638134</v>
      </c>
      <c r="BO72" s="122">
        <f t="shared" ref="BO72:CH72" si="106">SUM(BO70:BO71)</f>
        <v>171.76237131901513</v>
      </c>
      <c r="BP72" s="122">
        <f t="shared" si="106"/>
        <v>183.8632714837934</v>
      </c>
      <c r="BQ72" s="122">
        <f t="shared" si="106"/>
        <v>197.30977217521442</v>
      </c>
      <c r="BR72" s="122">
        <f t="shared" si="106"/>
        <v>209.3754701579316</v>
      </c>
    </row>
    <row r="73" spans="1:70">
      <c r="A73" s="170" t="s">
        <v>176</v>
      </c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71"/>
      <c r="AJ73" s="71"/>
      <c r="AK73" s="71"/>
      <c r="AL73" s="71"/>
      <c r="AM73" s="71"/>
      <c r="AN73" s="71"/>
      <c r="AO73" s="71"/>
      <c r="AP73" s="71"/>
      <c r="AQ73" s="71"/>
      <c r="AR73" s="71"/>
      <c r="AS73" s="71"/>
      <c r="AT73" s="71"/>
      <c r="AU73" s="71"/>
      <c r="AV73" s="71"/>
    </row>
    <row r="74" spans="1:70">
      <c r="A74" t="s">
        <v>20</v>
      </c>
      <c r="B74" s="71">
        <f>B77-B76-B75</f>
        <v>16.779000000000003</v>
      </c>
      <c r="C74" s="71">
        <f t="shared" ref="C74:BN74" si="107">C77-C76-C75</f>
        <v>26.271000000000008</v>
      </c>
      <c r="D74" s="71">
        <f t="shared" si="107"/>
        <v>53.802000000000007</v>
      </c>
      <c r="E74" s="71">
        <f t="shared" si="107"/>
        <v>72.012</v>
      </c>
      <c r="F74" s="71">
        <f t="shared" si="107"/>
        <v>34.641999999999989</v>
      </c>
      <c r="G74" s="71">
        <f t="shared" si="107"/>
        <v>-29.909000000000006</v>
      </c>
      <c r="H74" s="71">
        <f t="shared" si="107"/>
        <v>3.5319999999999907</v>
      </c>
      <c r="I74" s="71">
        <f t="shared" si="107"/>
        <v>41.314999999999955</v>
      </c>
      <c r="J74" s="71">
        <f t="shared" si="107"/>
        <v>28.22000000000001</v>
      </c>
      <c r="K74" s="71">
        <f t="shared" si="107"/>
        <v>-2.9379999999999824</v>
      </c>
      <c r="L74" s="71">
        <f t="shared" si="107"/>
        <v>36.889000000000145</v>
      </c>
      <c r="M74" s="71">
        <f t="shared" si="107"/>
        <v>46.27199999999992</v>
      </c>
      <c r="N74" s="71">
        <f t="shared" si="107"/>
        <v>91.83399999999979</v>
      </c>
      <c r="O74" s="71">
        <f t="shared" si="107"/>
        <v>44.735999999999784</v>
      </c>
      <c r="P74" s="71">
        <f t="shared" si="107"/>
        <v>59.693999999999988</v>
      </c>
      <c r="Q74" s="71">
        <f t="shared" si="107"/>
        <v>38.549000000000007</v>
      </c>
      <c r="R74" s="71">
        <f t="shared" si="107"/>
        <v>20.680400865124991</v>
      </c>
      <c r="S74" s="71">
        <f t="shared" si="107"/>
        <v>54.785537891699732</v>
      </c>
      <c r="T74" s="71">
        <f t="shared" si="107"/>
        <v>39.927192112250012</v>
      </c>
      <c r="U74" s="71">
        <f t="shared" si="107"/>
        <v>41.297781404874996</v>
      </c>
      <c r="V74" s="71">
        <f t="shared" si="107"/>
        <v>8.0087602266750082</v>
      </c>
      <c r="W74" s="71">
        <f t="shared" si="107"/>
        <v>36.763663412349999</v>
      </c>
      <c r="X74" s="71">
        <f t="shared" si="107"/>
        <v>16.610476313250004</v>
      </c>
      <c r="Y74" s="71">
        <f t="shared" si="107"/>
        <v>4.315881676574989</v>
      </c>
      <c r="Z74" s="71">
        <f t="shared" si="107"/>
        <v>5.5478129080750023</v>
      </c>
      <c r="AA74" s="71">
        <f t="shared" si="107"/>
        <v>-10.402138484974998</v>
      </c>
      <c r="AB74" s="71">
        <f t="shared" si="107"/>
        <v>-7.8497927140499995</v>
      </c>
      <c r="AC74" s="71">
        <f t="shared" si="107"/>
        <v>-14.481504183474993</v>
      </c>
      <c r="AD74" s="71">
        <f t="shared" si="107"/>
        <v>1.0689822479999922</v>
      </c>
      <c r="AE74" s="71">
        <f t="shared" si="107"/>
        <v>8.9731911821499963</v>
      </c>
      <c r="AF74" s="71">
        <f t="shared" si="107"/>
        <v>4.5858293280000026</v>
      </c>
      <c r="AG74" s="71">
        <f t="shared" si="107"/>
        <v>-0.29416528927499197</v>
      </c>
      <c r="AH74" s="71">
        <f t="shared" si="107"/>
        <v>5.0889462662999971</v>
      </c>
      <c r="AI74" s="71">
        <f t="shared" si="107"/>
        <v>4.0582339599999973</v>
      </c>
      <c r="AJ74" s="71">
        <f t="shared" si="107"/>
        <v>4.4256960696999954</v>
      </c>
      <c r="AK74" s="71">
        <f t="shared" si="107"/>
        <v>3.9449821107999981</v>
      </c>
      <c r="AL74" s="71">
        <f t="shared" si="107"/>
        <v>5.2938127920000007</v>
      </c>
      <c r="AM74" s="71">
        <f t="shared" si="107"/>
        <v>-6.9624386400000056</v>
      </c>
      <c r="AN74" s="71">
        <f t="shared" si="107"/>
        <v>-11.806327135999997</v>
      </c>
      <c r="AO74" s="71">
        <f t="shared" si="107"/>
        <v>-55.543535039999995</v>
      </c>
      <c r="AP74" s="71">
        <f t="shared" si="107"/>
        <v>-43.649625184000001</v>
      </c>
      <c r="AQ74" s="71">
        <f t="shared" si="107"/>
        <v>-19.972205048000021</v>
      </c>
      <c r="AR74" s="71">
        <f t="shared" si="107"/>
        <v>-4.761289528000006</v>
      </c>
      <c r="AS74" s="71">
        <f t="shared" si="107"/>
        <v>-6.3839956960000066</v>
      </c>
      <c r="AT74" s="71">
        <f t="shared" si="107"/>
        <v>-18.531605023999994</v>
      </c>
      <c r="AU74" s="71">
        <f t="shared" si="107"/>
        <v>-14.714419144000001</v>
      </c>
      <c r="AV74" s="71">
        <f t="shared" si="107"/>
        <v>-13.562550952000006</v>
      </c>
      <c r="AW74" s="122">
        <f t="shared" si="107"/>
        <v>1.4121673998782729</v>
      </c>
      <c r="AX74" s="122">
        <f t="shared" si="107"/>
        <v>-24.757603701753716</v>
      </c>
      <c r="AY74" s="122">
        <f t="shared" si="107"/>
        <v>-25.828391329163992</v>
      </c>
      <c r="AZ74" s="122">
        <f t="shared" si="107"/>
        <v>-19.802994234568903</v>
      </c>
      <c r="BA74" s="122">
        <f t="shared" si="107"/>
        <v>-18.80464892224002</v>
      </c>
      <c r="BB74" s="122">
        <f t="shared" si="107"/>
        <v>-15.843991219959147</v>
      </c>
      <c r="BC74" s="122">
        <f t="shared" si="107"/>
        <v>-13.9184019634633</v>
      </c>
      <c r="BD74" s="122">
        <f t="shared" si="107"/>
        <v>-16.40169902451602</v>
      </c>
      <c r="BE74" s="122">
        <f t="shared" si="107"/>
        <v>-16.706030590126751</v>
      </c>
      <c r="BF74" s="122">
        <f t="shared" si="107"/>
        <v>-16.534951328963615</v>
      </c>
      <c r="BG74" s="122">
        <f t="shared" si="107"/>
        <v>-20.635338709179972</v>
      </c>
      <c r="BH74" s="122">
        <f t="shared" si="107"/>
        <v>-15.529580396380414</v>
      </c>
      <c r="BI74" s="122">
        <f t="shared" si="107"/>
        <v>-15.506725203151539</v>
      </c>
      <c r="BJ74" s="122">
        <f t="shared" si="107"/>
        <v>-16.238313257321288</v>
      </c>
      <c r="BK74" s="122">
        <f t="shared" si="107"/>
        <v>-16.79649052466597</v>
      </c>
      <c r="BL74" s="122">
        <f t="shared" si="107"/>
        <v>-17.209800624582265</v>
      </c>
      <c r="BM74" s="122">
        <f t="shared" si="107"/>
        <v>-16.975274222726753</v>
      </c>
      <c r="BN74" s="122">
        <f t="shared" si="107"/>
        <v>-16.573905869929575</v>
      </c>
      <c r="BO74" s="122">
        <f t="shared" ref="BO74:CH74" si="108">BO77-BO76-BO75</f>
        <v>-16.450522966583705</v>
      </c>
      <c r="BP74" s="122">
        <f t="shared" si="108"/>
        <v>-16.426004825064922</v>
      </c>
      <c r="BQ74" s="122">
        <f t="shared" si="108"/>
        <v>-16.151719502223116</v>
      </c>
      <c r="BR74" s="122">
        <f t="shared" si="108"/>
        <v>-17.030769440125887</v>
      </c>
    </row>
    <row r="75" spans="1:70">
      <c r="A75" t="s">
        <v>21</v>
      </c>
      <c r="B75" s="71">
        <v>2.6</v>
      </c>
      <c r="C75" s="71">
        <v>2.5</v>
      </c>
      <c r="D75" s="71">
        <v>2.9</v>
      </c>
      <c r="E75" s="71">
        <v>2.8</v>
      </c>
      <c r="F75" s="71">
        <v>2.7</v>
      </c>
      <c r="G75" s="71">
        <v>2.5</v>
      </c>
      <c r="H75" s="71">
        <v>2.6</v>
      </c>
      <c r="I75" s="71">
        <v>2.8</v>
      </c>
      <c r="J75" s="71">
        <v>3.2</v>
      </c>
      <c r="K75" s="71">
        <v>3.4</v>
      </c>
      <c r="L75" s="71">
        <v>4.4000000000000004</v>
      </c>
      <c r="M75" s="71">
        <v>1.843</v>
      </c>
      <c r="N75" s="71">
        <v>7.5449999999999999</v>
      </c>
      <c r="O75" s="71">
        <v>2.6269999999999998</v>
      </c>
      <c r="P75" s="71">
        <v>4.8569999999999993</v>
      </c>
      <c r="Q75" s="71">
        <v>2.6869999999999998</v>
      </c>
      <c r="R75" s="71">
        <v>2.3740000000000001</v>
      </c>
      <c r="S75" s="71">
        <v>2.7539999999999996</v>
      </c>
      <c r="T75" s="71">
        <v>2.7439999999999998</v>
      </c>
      <c r="U75" s="71">
        <v>2.69</v>
      </c>
      <c r="V75" s="71">
        <v>2.64</v>
      </c>
      <c r="W75" s="71">
        <v>5.7210000000000001</v>
      </c>
      <c r="X75" s="71">
        <v>6.1380000000000008</v>
      </c>
      <c r="Y75" s="71">
        <v>5.5</v>
      </c>
      <c r="Z75" s="71">
        <v>6.1920000000000002</v>
      </c>
      <c r="AA75" s="71">
        <v>3.3780000000000001</v>
      </c>
      <c r="AB75" s="71">
        <v>5.1840000000000002</v>
      </c>
      <c r="AC75" s="71">
        <v>5.7060000000000004</v>
      </c>
      <c r="AD75" s="71">
        <v>10.374000000000001</v>
      </c>
      <c r="AE75" s="71">
        <v>13.661999999999999</v>
      </c>
      <c r="AF75" s="71">
        <v>10.417000000000002</v>
      </c>
      <c r="AG75" s="71">
        <v>4.7160000000000002</v>
      </c>
      <c r="AH75" s="71">
        <v>8.8570000000000011</v>
      </c>
      <c r="AI75" s="71">
        <v>12.023000000000001</v>
      </c>
      <c r="AJ75" s="71">
        <v>14.399999999999999</v>
      </c>
      <c r="AK75" s="71">
        <v>9.7590000000000003</v>
      </c>
      <c r="AL75" s="71">
        <v>8.4740000000000002</v>
      </c>
      <c r="AM75" s="71">
        <v>19.602</v>
      </c>
      <c r="AN75" s="71">
        <v>2.8769999999999998</v>
      </c>
      <c r="AO75" s="71">
        <v>1.18</v>
      </c>
      <c r="AP75" s="71">
        <v>29.73</v>
      </c>
      <c r="AQ75" s="71">
        <v>25.298000000000002</v>
      </c>
      <c r="AR75" s="71">
        <v>20.442999999999998</v>
      </c>
      <c r="AS75" s="71">
        <v>29.951000000000001</v>
      </c>
      <c r="AT75" s="71">
        <v>5.0789999999999997</v>
      </c>
      <c r="AU75" s="71">
        <v>2.3049999999999997</v>
      </c>
      <c r="AV75" s="71">
        <v>23.38</v>
      </c>
      <c r="AW75" s="122">
        <f>FORECAST(AW72,AM75:AV75,AM72:AV72)</f>
        <v>10.405198945508383</v>
      </c>
      <c r="AX75" s="122">
        <f t="shared" ref="AX75:BR75" si="109">FORECAST(AX72,AN75:AW75,AN72:AW72)</f>
        <v>6.8231714156582353</v>
      </c>
      <c r="AY75" s="122">
        <f t="shared" si="109"/>
        <v>15.770729201602579</v>
      </c>
      <c r="AZ75" s="122">
        <f t="shared" si="109"/>
        <v>19.012425853118746</v>
      </c>
      <c r="BA75" s="122">
        <f t="shared" si="109"/>
        <v>20.496830265787523</v>
      </c>
      <c r="BB75" s="122">
        <f t="shared" si="109"/>
        <v>20.274184978382269</v>
      </c>
      <c r="BC75" s="122">
        <f t="shared" si="109"/>
        <v>18.814745774370156</v>
      </c>
      <c r="BD75" s="122">
        <f t="shared" si="109"/>
        <v>17.513138453133301</v>
      </c>
      <c r="BE75" s="122">
        <f t="shared" si="109"/>
        <v>19.170868080138924</v>
      </c>
      <c r="BF75" s="122">
        <f t="shared" si="109"/>
        <v>21.93814603693793</v>
      </c>
      <c r="BG75" s="122">
        <f t="shared" si="109"/>
        <v>23.299592131316931</v>
      </c>
      <c r="BH75" s="122">
        <f t="shared" si="109"/>
        <v>28.333080055153477</v>
      </c>
      <c r="BI75" s="122">
        <f t="shared" si="109"/>
        <v>29.604740753380192</v>
      </c>
      <c r="BJ75" s="122">
        <f t="shared" si="109"/>
        <v>31.182101354477588</v>
      </c>
      <c r="BK75" s="122">
        <f t="shared" si="109"/>
        <v>33.426449599794992</v>
      </c>
      <c r="BL75" s="122">
        <f t="shared" si="109"/>
        <v>37.103038032089053</v>
      </c>
      <c r="BM75" s="122">
        <f t="shared" si="109"/>
        <v>38.634205716964956</v>
      </c>
      <c r="BN75" s="122">
        <f t="shared" si="109"/>
        <v>41.315644832572232</v>
      </c>
      <c r="BO75" s="122">
        <f t="shared" si="109"/>
        <v>44.378195992176728</v>
      </c>
      <c r="BP75" s="122">
        <f t="shared" si="109"/>
        <v>48.046605248127818</v>
      </c>
      <c r="BQ75" s="122">
        <f t="shared" si="109"/>
        <v>52.050621627957753</v>
      </c>
      <c r="BR75" s="122">
        <f t="shared" si="109"/>
        <v>55.715908736328579</v>
      </c>
    </row>
    <row r="76" spans="1:70">
      <c r="A76" t="s">
        <v>151</v>
      </c>
      <c r="B76" s="71">
        <f>SUM(B112:B114)</f>
        <v>52.361999999999995</v>
      </c>
      <c r="C76" s="71">
        <f t="shared" ref="C76:BN76" si="110">SUM(C112:C114)</f>
        <v>49.673999999999999</v>
      </c>
      <c r="D76" s="71">
        <f t="shared" si="110"/>
        <v>45.984000000000002</v>
      </c>
      <c r="E76" s="71">
        <f t="shared" si="110"/>
        <v>39.492000000000004</v>
      </c>
      <c r="F76" s="71">
        <f t="shared" si="110"/>
        <v>62.392999999999994</v>
      </c>
      <c r="G76" s="71">
        <f t="shared" si="110"/>
        <v>81.64</v>
      </c>
      <c r="H76" s="71">
        <f t="shared" si="110"/>
        <v>54.769999999999996</v>
      </c>
      <c r="I76" s="71">
        <f t="shared" si="110"/>
        <v>45.858000000000004</v>
      </c>
      <c r="J76" s="71">
        <f t="shared" si="110"/>
        <v>50.219000000000001</v>
      </c>
      <c r="K76" s="71">
        <f t="shared" si="110"/>
        <v>60.114000000000004</v>
      </c>
      <c r="L76" s="71">
        <f t="shared" si="110"/>
        <v>37.733999999999995</v>
      </c>
      <c r="M76" s="71">
        <f t="shared" si="110"/>
        <v>43.522999999999996</v>
      </c>
      <c r="N76" s="71">
        <f t="shared" si="110"/>
        <v>45.822000000000003</v>
      </c>
      <c r="O76" s="71">
        <f t="shared" si="110"/>
        <v>72.093000000000004</v>
      </c>
      <c r="P76" s="71">
        <f t="shared" si="110"/>
        <v>50.781000000000006</v>
      </c>
      <c r="Q76" s="71">
        <f t="shared" si="110"/>
        <v>38.180999999999997</v>
      </c>
      <c r="R76" s="71">
        <f t="shared" si="110"/>
        <v>34.142465189925005</v>
      </c>
      <c r="S76" s="71">
        <f t="shared" si="110"/>
        <v>32.266198015874998</v>
      </c>
      <c r="T76" s="71">
        <f t="shared" si="110"/>
        <v>37.868792094</v>
      </c>
      <c r="U76" s="71">
        <f t="shared" si="110"/>
        <v>43.183218455775005</v>
      </c>
      <c r="V76" s="71">
        <f t="shared" si="110"/>
        <v>41.370901067025002</v>
      </c>
      <c r="W76" s="71">
        <f t="shared" si="110"/>
        <v>29.202615916425</v>
      </c>
      <c r="X76" s="71">
        <f t="shared" si="110"/>
        <v>24.495582599775002</v>
      </c>
      <c r="Y76" s="71">
        <f t="shared" si="110"/>
        <v>41.102606443275008</v>
      </c>
      <c r="Z76" s="71">
        <f t="shared" si="110"/>
        <v>49.791187091925003</v>
      </c>
      <c r="AA76" s="71">
        <f t="shared" si="110"/>
        <v>41.684138484975001</v>
      </c>
      <c r="AB76" s="71">
        <f t="shared" si="110"/>
        <v>47.170973807999999</v>
      </c>
      <c r="AC76" s="71">
        <f t="shared" si="110"/>
        <v>47.639964792000001</v>
      </c>
      <c r="AD76" s="71">
        <f t="shared" si="110"/>
        <v>35.602017752000002</v>
      </c>
      <c r="AE76" s="71">
        <f t="shared" si="110"/>
        <v>33.595785104000001</v>
      </c>
      <c r="AF76" s="71">
        <f t="shared" si="110"/>
        <v>34.197170671999999</v>
      </c>
      <c r="AG76" s="71">
        <f t="shared" si="110"/>
        <v>38.434899664</v>
      </c>
      <c r="AH76" s="71">
        <f t="shared" si="110"/>
        <v>34.331730496000006</v>
      </c>
      <c r="AI76" s="71">
        <f t="shared" si="110"/>
        <v>31.421766040000001</v>
      </c>
      <c r="AJ76" s="71">
        <f t="shared" si="110"/>
        <v>27.796445656000003</v>
      </c>
      <c r="AK76" s="71">
        <f t="shared" si="110"/>
        <v>38.880584792000008</v>
      </c>
      <c r="AL76" s="71">
        <f t="shared" si="110"/>
        <v>21.811013672000001</v>
      </c>
      <c r="AM76" s="71">
        <f t="shared" si="110"/>
        <v>16.221348192000001</v>
      </c>
      <c r="AN76" s="71">
        <f t="shared" si="110"/>
        <v>67.389630616000005</v>
      </c>
      <c r="AO76" s="71">
        <f t="shared" si="110"/>
        <v>70.283493559999997</v>
      </c>
      <c r="AP76" s="71">
        <f t="shared" si="110"/>
        <v>67.646506815999999</v>
      </c>
      <c r="AQ76" s="71">
        <f t="shared" si="110"/>
        <v>47.65445221600001</v>
      </c>
      <c r="AR76" s="71">
        <f t="shared" si="110"/>
        <v>14.841972208000001</v>
      </c>
      <c r="AS76" s="71">
        <f t="shared" si="110"/>
        <v>30.229545528000003</v>
      </c>
      <c r="AT76" s="71">
        <f t="shared" si="110"/>
        <v>55.951848736000002</v>
      </c>
      <c r="AU76" s="71">
        <f t="shared" si="110"/>
        <v>33.078489583999996</v>
      </c>
      <c r="AV76" s="71">
        <f t="shared" si="110"/>
        <v>50.706692624000006</v>
      </c>
      <c r="AW76" s="122">
        <f t="shared" si="110"/>
        <v>16.899875977407049</v>
      </c>
      <c r="AX76" s="122">
        <f t="shared" si="110"/>
        <v>39.970153065794555</v>
      </c>
      <c r="AY76" s="122">
        <f t="shared" si="110"/>
        <v>48.19952453517751</v>
      </c>
      <c r="AZ76" s="122">
        <f t="shared" si="110"/>
        <v>46.204792393406748</v>
      </c>
      <c r="BA76" s="122">
        <f t="shared" si="110"/>
        <v>50.565445969245161</v>
      </c>
      <c r="BB76" s="122">
        <f t="shared" si="110"/>
        <v>50.260005656675233</v>
      </c>
      <c r="BC76" s="122">
        <f t="shared" si="110"/>
        <v>48.192333736860405</v>
      </c>
      <c r="BD76" s="122">
        <f t="shared" si="110"/>
        <v>48.393434210030975</v>
      </c>
      <c r="BE76" s="122">
        <f t="shared" si="110"/>
        <v>49.132794878727907</v>
      </c>
      <c r="BF76" s="122">
        <f t="shared" si="110"/>
        <v>53.550227940989089</v>
      </c>
      <c r="BG76" s="122">
        <f t="shared" si="110"/>
        <v>57.069236239352811</v>
      </c>
      <c r="BH76" s="122">
        <f t="shared" si="110"/>
        <v>60.362639746976328</v>
      </c>
      <c r="BI76" s="122">
        <f t="shared" si="110"/>
        <v>63.305262623052897</v>
      </c>
      <c r="BJ76" s="122">
        <f t="shared" si="110"/>
        <v>65.73354193807144</v>
      </c>
      <c r="BK76" s="122">
        <f t="shared" si="110"/>
        <v>68.818757046347201</v>
      </c>
      <c r="BL76" s="122">
        <f t="shared" si="110"/>
        <v>73.825976725742507</v>
      </c>
      <c r="BM76" s="122">
        <f t="shared" si="110"/>
        <v>75.631559483622453</v>
      </c>
      <c r="BN76" s="122">
        <f t="shared" si="110"/>
        <v>78.954158853348062</v>
      </c>
      <c r="BO76" s="122">
        <f t="shared" ref="BO76:CG76" si="111">SUM(BO112:BO114)</f>
        <v>83.16763604882334</v>
      </c>
      <c r="BP76" s="122">
        <f t="shared" si="111"/>
        <v>88.033703463809786</v>
      </c>
      <c r="BQ76" s="122">
        <f t="shared" si="111"/>
        <v>93.331243130053977</v>
      </c>
      <c r="BR76" s="122">
        <f t="shared" si="111"/>
        <v>98.69465329710934</v>
      </c>
    </row>
    <row r="77" spans="1:70">
      <c r="A77" t="s">
        <v>178</v>
      </c>
      <c r="B77" s="71">
        <f>B72-B78</f>
        <v>71.741</v>
      </c>
      <c r="C77" s="71">
        <f t="shared" ref="C77:BN77" si="112">C72-C78</f>
        <v>78.445000000000007</v>
      </c>
      <c r="D77" s="71">
        <f t="shared" si="112"/>
        <v>102.68600000000001</v>
      </c>
      <c r="E77" s="71">
        <f t="shared" si="112"/>
        <v>114.304</v>
      </c>
      <c r="F77" s="71">
        <f t="shared" si="112"/>
        <v>99.734999999999985</v>
      </c>
      <c r="G77" s="71">
        <f t="shared" si="112"/>
        <v>54.230999999999995</v>
      </c>
      <c r="H77" s="71">
        <f t="shared" si="112"/>
        <v>60.901999999999987</v>
      </c>
      <c r="I77" s="71">
        <f t="shared" si="112"/>
        <v>89.972999999999956</v>
      </c>
      <c r="J77" s="71">
        <f t="shared" si="112"/>
        <v>81.63900000000001</v>
      </c>
      <c r="K77" s="71">
        <f t="shared" si="112"/>
        <v>60.576000000000022</v>
      </c>
      <c r="L77" s="71">
        <f t="shared" si="112"/>
        <v>79.023000000000138</v>
      </c>
      <c r="M77" s="71">
        <f t="shared" si="112"/>
        <v>91.63799999999992</v>
      </c>
      <c r="N77" s="71">
        <f t="shared" si="112"/>
        <v>145.20099999999979</v>
      </c>
      <c r="O77" s="71">
        <f t="shared" si="112"/>
        <v>119.45599999999979</v>
      </c>
      <c r="P77" s="71">
        <f t="shared" si="112"/>
        <v>115.33199999999999</v>
      </c>
      <c r="Q77" s="71">
        <f t="shared" si="112"/>
        <v>79.417000000000002</v>
      </c>
      <c r="R77" s="71">
        <f t="shared" si="112"/>
        <v>57.196866055049995</v>
      </c>
      <c r="S77" s="71">
        <f t="shared" si="112"/>
        <v>89.805735907574729</v>
      </c>
      <c r="T77" s="71">
        <f t="shared" si="112"/>
        <v>80.539984206250011</v>
      </c>
      <c r="U77" s="71">
        <f t="shared" si="112"/>
        <v>87.170999860649999</v>
      </c>
      <c r="V77" s="71">
        <f t="shared" si="112"/>
        <v>52.019661293700011</v>
      </c>
      <c r="W77" s="71">
        <f t="shared" si="112"/>
        <v>71.687279328775006</v>
      </c>
      <c r="X77" s="71">
        <f t="shared" si="112"/>
        <v>47.244058913025007</v>
      </c>
      <c r="Y77" s="71">
        <f t="shared" si="112"/>
        <v>50.918488119849997</v>
      </c>
      <c r="Z77" s="71">
        <f t="shared" si="112"/>
        <v>61.531000000000006</v>
      </c>
      <c r="AA77" s="71">
        <f t="shared" si="112"/>
        <v>34.660000000000004</v>
      </c>
      <c r="AB77" s="71">
        <f t="shared" si="112"/>
        <v>44.50518109395</v>
      </c>
      <c r="AC77" s="71">
        <f t="shared" si="112"/>
        <v>38.864460608525008</v>
      </c>
      <c r="AD77" s="71">
        <f t="shared" si="112"/>
        <v>47.044999999999995</v>
      </c>
      <c r="AE77" s="71">
        <f t="shared" si="112"/>
        <v>56.230976286149996</v>
      </c>
      <c r="AF77" s="71">
        <f t="shared" si="112"/>
        <v>49.2</v>
      </c>
      <c r="AG77" s="71">
        <f t="shared" si="112"/>
        <v>42.856734374725008</v>
      </c>
      <c r="AH77" s="71">
        <f t="shared" si="112"/>
        <v>48.277676762300004</v>
      </c>
      <c r="AI77" s="71">
        <f t="shared" si="112"/>
        <v>47.503</v>
      </c>
      <c r="AJ77" s="71">
        <f t="shared" si="112"/>
        <v>46.622141725699997</v>
      </c>
      <c r="AK77" s="71">
        <f t="shared" si="112"/>
        <v>52.584566902800006</v>
      </c>
      <c r="AL77" s="71">
        <f t="shared" si="112"/>
        <v>35.578826464000002</v>
      </c>
      <c r="AM77" s="71">
        <f t="shared" si="112"/>
        <v>28.860909551999995</v>
      </c>
      <c r="AN77" s="71">
        <f t="shared" si="112"/>
        <v>58.460303480000007</v>
      </c>
      <c r="AO77" s="71">
        <f t="shared" si="112"/>
        <v>15.919958520000002</v>
      </c>
      <c r="AP77" s="71">
        <f t="shared" si="112"/>
        <v>53.726881631999994</v>
      </c>
      <c r="AQ77" s="71">
        <f t="shared" si="112"/>
        <v>52.980247167999991</v>
      </c>
      <c r="AR77" s="71">
        <f t="shared" si="112"/>
        <v>30.523682679999993</v>
      </c>
      <c r="AS77" s="71">
        <f t="shared" si="112"/>
        <v>53.796549831999997</v>
      </c>
      <c r="AT77" s="71">
        <f t="shared" si="112"/>
        <v>42.499243712000009</v>
      </c>
      <c r="AU77" s="71">
        <f t="shared" si="112"/>
        <v>20.669070439999995</v>
      </c>
      <c r="AV77" s="71">
        <f t="shared" si="112"/>
        <v>60.524141671999999</v>
      </c>
      <c r="AW77" s="122">
        <f t="shared" si="112"/>
        <v>28.717242322793705</v>
      </c>
      <c r="AX77" s="122">
        <f t="shared" si="112"/>
        <v>22.035720779699073</v>
      </c>
      <c r="AY77" s="122">
        <f t="shared" si="112"/>
        <v>38.141862407616095</v>
      </c>
      <c r="AZ77" s="122">
        <f t="shared" si="112"/>
        <v>45.414224011956591</v>
      </c>
      <c r="BA77" s="122">
        <f t="shared" si="112"/>
        <v>52.257627312792664</v>
      </c>
      <c r="BB77" s="122">
        <f t="shared" si="112"/>
        <v>54.690199415098355</v>
      </c>
      <c r="BC77" s="122">
        <f t="shared" si="112"/>
        <v>53.088677547767261</v>
      </c>
      <c r="BD77" s="122">
        <f t="shared" si="112"/>
        <v>49.504873638648256</v>
      </c>
      <c r="BE77" s="122">
        <f t="shared" si="112"/>
        <v>51.597632368740079</v>
      </c>
      <c r="BF77" s="122">
        <f t="shared" si="112"/>
        <v>58.953422648963404</v>
      </c>
      <c r="BG77" s="122">
        <f t="shared" si="112"/>
        <v>59.73348966148977</v>
      </c>
      <c r="BH77" s="122">
        <f t="shared" si="112"/>
        <v>73.166139405749391</v>
      </c>
      <c r="BI77" s="122">
        <f t="shared" si="112"/>
        <v>77.403278173281549</v>
      </c>
      <c r="BJ77" s="122">
        <f t="shared" si="112"/>
        <v>80.67733003522774</v>
      </c>
      <c r="BK77" s="122">
        <f t="shared" si="112"/>
        <v>85.448716121476224</v>
      </c>
      <c r="BL77" s="122">
        <f t="shared" si="112"/>
        <v>93.719214133249295</v>
      </c>
      <c r="BM77" s="122">
        <f t="shared" si="112"/>
        <v>97.290490977860657</v>
      </c>
      <c r="BN77" s="122">
        <f t="shared" si="112"/>
        <v>103.69589781599072</v>
      </c>
      <c r="BO77" s="122">
        <f t="shared" ref="BO77:CH77" si="113">BO72-BO78</f>
        <v>111.09530907441636</v>
      </c>
      <c r="BP77" s="122">
        <f t="shared" si="113"/>
        <v>119.65430388687268</v>
      </c>
      <c r="BQ77" s="122">
        <f t="shared" si="113"/>
        <v>129.23014525578861</v>
      </c>
      <c r="BR77" s="122">
        <f t="shared" si="113"/>
        <v>137.37979259331203</v>
      </c>
    </row>
    <row r="78" spans="1:70">
      <c r="A78" t="s">
        <v>245</v>
      </c>
      <c r="B78" s="71">
        <v>82.3</v>
      </c>
      <c r="C78" s="71">
        <v>117.3</v>
      </c>
      <c r="D78" s="71">
        <v>216.4</v>
      </c>
      <c r="E78" s="71">
        <v>207.9</v>
      </c>
      <c r="F78" s="71">
        <v>177.9</v>
      </c>
      <c r="G78" s="71">
        <v>130.30000000000001</v>
      </c>
      <c r="H78" s="71">
        <v>318.60000000000002</v>
      </c>
      <c r="I78" s="71">
        <v>439.1</v>
      </c>
      <c r="J78" s="71">
        <v>287.39999999999998</v>
      </c>
      <c r="K78" s="71">
        <v>300.2</v>
      </c>
      <c r="L78" s="71">
        <v>551.00599999999986</v>
      </c>
      <c r="M78" s="71">
        <v>743.33300000000008</v>
      </c>
      <c r="N78" s="71">
        <v>662.65100000000018</v>
      </c>
      <c r="O78" s="71">
        <v>439.51200000000017</v>
      </c>
      <c r="P78" s="71">
        <v>219.75900000000001</v>
      </c>
      <c r="Q78" s="71">
        <v>142.58500000000001</v>
      </c>
      <c r="R78" s="71">
        <v>53.192000000000007</v>
      </c>
      <c r="S78" s="71">
        <v>175.01400000000024</v>
      </c>
      <c r="T78" s="71">
        <v>47.570999999999998</v>
      </c>
      <c r="U78" s="71">
        <v>71.614000000000004</v>
      </c>
      <c r="V78" s="71">
        <v>18.370999999999999</v>
      </c>
      <c r="W78" s="71">
        <v>47.460999999999999</v>
      </c>
      <c r="X78" s="71">
        <v>48.902999999999999</v>
      </c>
      <c r="Y78" s="71">
        <v>65.162999999999997</v>
      </c>
      <c r="Z78" s="71">
        <v>65.375</v>
      </c>
      <c r="AA78" s="71">
        <v>41.750999999999998</v>
      </c>
      <c r="AB78" s="71">
        <v>60.972999999999999</v>
      </c>
      <c r="AC78" s="71">
        <v>43.03</v>
      </c>
      <c r="AD78" s="71">
        <v>33.548999999999999</v>
      </c>
      <c r="AE78" s="71">
        <v>56.941000000000003</v>
      </c>
      <c r="AF78" s="71">
        <v>65.662999999999997</v>
      </c>
      <c r="AG78" s="71">
        <v>32.052999999999997</v>
      </c>
      <c r="AH78" s="71">
        <v>52.75</v>
      </c>
      <c r="AI78" s="71">
        <v>54.712000000000003</v>
      </c>
      <c r="AJ78" s="71">
        <v>41.24</v>
      </c>
      <c r="AK78" s="71">
        <v>27.45</v>
      </c>
      <c r="AL78" s="71">
        <v>22.952000000000002</v>
      </c>
      <c r="AM78" s="71">
        <v>15.153</v>
      </c>
      <c r="AN78" s="71">
        <v>34.031999999999996</v>
      </c>
      <c r="AO78" s="71">
        <v>18.408999999999999</v>
      </c>
      <c r="AP78" s="71">
        <v>36.631999999999998</v>
      </c>
      <c r="AQ78" s="71">
        <v>33.459000000000003</v>
      </c>
      <c r="AR78" s="71">
        <v>34.853999999999999</v>
      </c>
      <c r="AS78" s="71">
        <v>63.661000000000001</v>
      </c>
      <c r="AT78" s="71">
        <v>30.094999999999999</v>
      </c>
      <c r="AU78" s="71">
        <v>20.318000000000001</v>
      </c>
      <c r="AV78" s="71">
        <v>47.277000000000001</v>
      </c>
      <c r="AW78" s="71">
        <v>24.24</v>
      </c>
      <c r="AX78" s="122">
        <f t="shared" ref="AX78:BR78" si="114">AX17</f>
        <v>26.924860800000001</v>
      </c>
      <c r="AY78" s="122">
        <f t="shared" si="114"/>
        <v>34.46532715494623</v>
      </c>
      <c r="AZ78" s="122">
        <f t="shared" si="114"/>
        <v>36.198210595852359</v>
      </c>
      <c r="BA78" s="122">
        <f t="shared" si="114"/>
        <v>36.791780930898057</v>
      </c>
      <c r="BB78" s="122">
        <f t="shared" si="114"/>
        <v>35.985223239188706</v>
      </c>
      <c r="BC78" s="122">
        <f t="shared" si="114"/>
        <v>34.907776705784954</v>
      </c>
      <c r="BD78" s="122">
        <f t="shared" si="114"/>
        <v>35.456466535642015</v>
      </c>
      <c r="BE78" s="122">
        <f t="shared" si="114"/>
        <v>36.169415683399436</v>
      </c>
      <c r="BF78" s="122">
        <f t="shared" si="114"/>
        <v>38.946907319341499</v>
      </c>
      <c r="BG78" s="122">
        <f t="shared" si="114"/>
        <v>41.502680884249287</v>
      </c>
      <c r="BH78" s="122">
        <f t="shared" si="114"/>
        <v>44.030932581337233</v>
      </c>
      <c r="BI78" s="122">
        <f t="shared" si="114"/>
        <v>46.235314951976619</v>
      </c>
      <c r="BJ78" s="122">
        <f t="shared" si="114"/>
        <v>47.982826211208149</v>
      </c>
      <c r="BK78" s="122">
        <f t="shared" si="114"/>
        <v>50.165070690558849</v>
      </c>
      <c r="BL78" s="122">
        <f t="shared" si="114"/>
        <v>53.83572099471818</v>
      </c>
      <c r="BM78" s="122">
        <f t="shared" si="114"/>
        <v>55.178274338482588</v>
      </c>
      <c r="BN78" s="122">
        <f t="shared" si="114"/>
        <v>57.604070410390626</v>
      </c>
      <c r="BO78" s="122">
        <f t="shared" si="114"/>
        <v>60.667062244598768</v>
      </c>
      <c r="BP78" s="122">
        <f t="shared" si="114"/>
        <v>64.208967596920715</v>
      </c>
      <c r="BQ78" s="122">
        <f t="shared" si="114"/>
        <v>68.079626919425806</v>
      </c>
      <c r="BR78" s="122">
        <f t="shared" si="114"/>
        <v>71.995677564619569</v>
      </c>
    </row>
    <row r="79" spans="1:70">
      <c r="A79" t="s">
        <v>248</v>
      </c>
      <c r="B79" s="71">
        <f>B78-B80</f>
        <v>30.805999999999997</v>
      </c>
      <c r="C79" s="71">
        <f t="shared" ref="C79:BN79" si="115">C78-C80</f>
        <v>26.257999999999996</v>
      </c>
      <c r="D79" s="71">
        <f t="shared" si="115"/>
        <v>25.867000000000019</v>
      </c>
      <c r="E79" s="71">
        <f t="shared" si="115"/>
        <v>48.370000000000005</v>
      </c>
      <c r="F79" s="71">
        <f t="shared" si="115"/>
        <v>31.480000000000018</v>
      </c>
      <c r="G79" s="71">
        <f t="shared" si="115"/>
        <v>21.77600000000001</v>
      </c>
      <c r="H79" s="71">
        <f t="shared" si="115"/>
        <v>22.185000000000002</v>
      </c>
      <c r="I79" s="71">
        <f t="shared" si="115"/>
        <v>38.867000000000019</v>
      </c>
      <c r="J79" s="71">
        <f t="shared" si="115"/>
        <v>36.631999999999977</v>
      </c>
      <c r="K79" s="71">
        <f t="shared" si="115"/>
        <v>29.182999999999993</v>
      </c>
      <c r="L79" s="71">
        <f t="shared" si="115"/>
        <v>0</v>
      </c>
      <c r="M79" s="71">
        <f t="shared" si="115"/>
        <v>0</v>
      </c>
      <c r="N79" s="71">
        <f t="shared" si="115"/>
        <v>0</v>
      </c>
      <c r="O79" s="220">
        <v>386.59999999999997</v>
      </c>
      <c r="P79" s="71">
        <f t="shared" si="115"/>
        <v>0</v>
      </c>
      <c r="Q79" s="71">
        <f t="shared" si="115"/>
        <v>0</v>
      </c>
      <c r="R79" s="71">
        <f t="shared" si="115"/>
        <v>0</v>
      </c>
      <c r="S79" s="71">
        <f t="shared" si="115"/>
        <v>2.2737367544323206E-13</v>
      </c>
      <c r="T79" s="71">
        <f t="shared" si="115"/>
        <v>0</v>
      </c>
      <c r="U79" s="71">
        <f t="shared" si="115"/>
        <v>0</v>
      </c>
      <c r="V79" s="71">
        <f t="shared" si="115"/>
        <v>0</v>
      </c>
      <c r="W79" s="71">
        <f t="shared" si="115"/>
        <v>0</v>
      </c>
      <c r="X79" s="71">
        <f t="shared" si="115"/>
        <v>0</v>
      </c>
      <c r="Y79" s="71">
        <f t="shared" si="115"/>
        <v>0</v>
      </c>
      <c r="Z79" s="71">
        <f t="shared" si="115"/>
        <v>0</v>
      </c>
      <c r="AA79" s="71">
        <f t="shared" si="115"/>
        <v>0</v>
      </c>
      <c r="AB79" s="71">
        <f t="shared" si="115"/>
        <v>0</v>
      </c>
      <c r="AC79" s="71">
        <f t="shared" si="115"/>
        <v>0</v>
      </c>
      <c r="AD79" s="71">
        <f t="shared" si="115"/>
        <v>0</v>
      </c>
      <c r="AE79" s="71">
        <f t="shared" si="115"/>
        <v>0</v>
      </c>
      <c r="AF79" s="71">
        <f t="shared" si="115"/>
        <v>0</v>
      </c>
      <c r="AG79" s="71">
        <f t="shared" si="115"/>
        <v>0</v>
      </c>
      <c r="AH79" s="71">
        <f t="shared" si="115"/>
        <v>0</v>
      </c>
      <c r="AI79" s="71">
        <f t="shared" si="115"/>
        <v>0</v>
      </c>
      <c r="AJ79" s="71">
        <f t="shared" si="115"/>
        <v>0</v>
      </c>
      <c r="AK79" s="71">
        <f t="shared" si="115"/>
        <v>0</v>
      </c>
      <c r="AL79" s="71">
        <f t="shared" si="115"/>
        <v>0</v>
      </c>
      <c r="AM79" s="71">
        <f t="shared" si="115"/>
        <v>0</v>
      </c>
      <c r="AN79" s="71">
        <f t="shared" si="115"/>
        <v>0</v>
      </c>
      <c r="AO79" s="71">
        <f t="shared" si="115"/>
        <v>0</v>
      </c>
      <c r="AP79" s="71">
        <f t="shared" si="115"/>
        <v>0</v>
      </c>
      <c r="AQ79" s="71">
        <f t="shared" si="115"/>
        <v>0</v>
      </c>
      <c r="AR79" s="71">
        <f t="shared" si="115"/>
        <v>0</v>
      </c>
      <c r="AS79" s="71">
        <f t="shared" si="115"/>
        <v>0</v>
      </c>
      <c r="AT79" s="71">
        <f t="shared" si="115"/>
        <v>0</v>
      </c>
      <c r="AU79" s="71">
        <f t="shared" si="115"/>
        <v>0</v>
      </c>
      <c r="AV79" s="71">
        <f t="shared" si="115"/>
        <v>0</v>
      </c>
      <c r="AW79" s="71">
        <f t="shared" si="115"/>
        <v>0</v>
      </c>
      <c r="AX79" s="122">
        <f t="shared" si="115"/>
        <v>0</v>
      </c>
      <c r="AY79" s="122">
        <f t="shared" si="115"/>
        <v>0</v>
      </c>
      <c r="AZ79" s="122">
        <f t="shared" si="115"/>
        <v>0</v>
      </c>
      <c r="BA79" s="122">
        <f t="shared" si="115"/>
        <v>0</v>
      </c>
      <c r="BB79" s="122">
        <f t="shared" si="115"/>
        <v>0</v>
      </c>
      <c r="BC79" s="122">
        <f t="shared" si="115"/>
        <v>0</v>
      </c>
      <c r="BD79" s="122">
        <f t="shared" si="115"/>
        <v>0</v>
      </c>
      <c r="BE79" s="122">
        <f t="shared" si="115"/>
        <v>0</v>
      </c>
      <c r="BF79" s="122">
        <f t="shared" si="115"/>
        <v>0</v>
      </c>
      <c r="BG79" s="122">
        <f t="shared" si="115"/>
        <v>0</v>
      </c>
      <c r="BH79" s="122">
        <f t="shared" si="115"/>
        <v>0</v>
      </c>
      <c r="BI79" s="122">
        <f t="shared" si="115"/>
        <v>0</v>
      </c>
      <c r="BJ79" s="122">
        <f t="shared" si="115"/>
        <v>0</v>
      </c>
      <c r="BK79" s="122">
        <f t="shared" si="115"/>
        <v>0</v>
      </c>
      <c r="BL79" s="122">
        <f t="shared" si="115"/>
        <v>0</v>
      </c>
      <c r="BM79" s="122">
        <f t="shared" si="115"/>
        <v>0</v>
      </c>
      <c r="BN79" s="122">
        <f t="shared" si="115"/>
        <v>0</v>
      </c>
      <c r="BO79" s="122">
        <f t="shared" ref="BO79:CH79" si="116">BO78-BO80</f>
        <v>0</v>
      </c>
      <c r="BP79" s="122">
        <f t="shared" si="116"/>
        <v>0</v>
      </c>
      <c r="BQ79" s="122">
        <f t="shared" si="116"/>
        <v>0</v>
      </c>
      <c r="BR79" s="122">
        <f t="shared" si="116"/>
        <v>0</v>
      </c>
    </row>
    <row r="80" spans="1:70">
      <c r="A80" t="s">
        <v>252</v>
      </c>
      <c r="B80" s="71">
        <v>51.494</v>
      </c>
      <c r="C80" s="71">
        <v>91.042000000000002</v>
      </c>
      <c r="D80" s="71">
        <v>190.53299999999999</v>
      </c>
      <c r="E80" s="71">
        <v>159.53</v>
      </c>
      <c r="F80" s="71">
        <v>146.41999999999999</v>
      </c>
      <c r="G80" s="71">
        <v>108.524</v>
      </c>
      <c r="H80" s="71">
        <v>296.41500000000002</v>
      </c>
      <c r="I80" s="71">
        <v>400.233</v>
      </c>
      <c r="J80" s="71">
        <v>250.768</v>
      </c>
      <c r="K80" s="71">
        <v>271.017</v>
      </c>
      <c r="L80" s="223">
        <v>551.00599999999997</v>
      </c>
      <c r="M80" s="223">
        <v>743.33299999999997</v>
      </c>
      <c r="N80" s="223">
        <v>662.65099999999995</v>
      </c>
      <c r="O80" s="221">
        <f>O78-O79</f>
        <v>52.912000000000205</v>
      </c>
      <c r="P80" s="71">
        <v>219.75899999999999</v>
      </c>
      <c r="Q80" s="71">
        <v>142.58500000000001</v>
      </c>
      <c r="R80" s="71">
        <v>53.192</v>
      </c>
      <c r="S80" s="71">
        <v>175.01400000000001</v>
      </c>
      <c r="T80" s="71">
        <v>47.570999999999998</v>
      </c>
      <c r="U80" s="71">
        <v>71.614000000000004</v>
      </c>
      <c r="V80" s="71">
        <v>18.370999999999999</v>
      </c>
      <c r="W80" s="71">
        <v>47.460999999999999</v>
      </c>
      <c r="X80" s="71">
        <v>48.902999999999999</v>
      </c>
      <c r="Y80" s="71">
        <v>65.162999999999997</v>
      </c>
      <c r="Z80" s="71">
        <v>65.375</v>
      </c>
      <c r="AA80" s="71">
        <v>41.750999999999998</v>
      </c>
      <c r="AB80" s="71">
        <v>60.972999999999999</v>
      </c>
      <c r="AC80" s="71">
        <v>43.03</v>
      </c>
      <c r="AD80" s="71">
        <v>33.548999999999999</v>
      </c>
      <c r="AE80" s="71">
        <v>56.941000000000003</v>
      </c>
      <c r="AF80" s="71">
        <v>65.662999999999997</v>
      </c>
      <c r="AG80" s="71">
        <v>32.052999999999997</v>
      </c>
      <c r="AH80" s="71">
        <v>52.75</v>
      </c>
      <c r="AI80" s="71">
        <v>54.712000000000003</v>
      </c>
      <c r="AJ80" s="71">
        <v>41.24</v>
      </c>
      <c r="AK80" s="71">
        <v>27.45</v>
      </c>
      <c r="AL80" s="71">
        <v>22.952000000000002</v>
      </c>
      <c r="AM80" s="71">
        <v>15.153</v>
      </c>
      <c r="AN80" s="71">
        <v>34.031999999999996</v>
      </c>
      <c r="AO80" s="71">
        <v>18.408999999999999</v>
      </c>
      <c r="AP80" s="71">
        <v>36.631999999999998</v>
      </c>
      <c r="AQ80" s="71">
        <v>33.459000000000003</v>
      </c>
      <c r="AR80" s="71">
        <v>34.853999999999999</v>
      </c>
      <c r="AS80" s="71">
        <v>63.661000000000001</v>
      </c>
      <c r="AT80" s="71">
        <v>30.094999999999999</v>
      </c>
      <c r="AU80" s="71">
        <v>20.318000000000001</v>
      </c>
      <c r="AV80" s="71">
        <v>47.277000000000001</v>
      </c>
      <c r="AW80" s="71">
        <v>24.24</v>
      </c>
      <c r="AX80" s="122">
        <f t="shared" ref="AX80:BR80" si="117">AX78</f>
        <v>26.924860800000001</v>
      </c>
      <c r="AY80" s="122">
        <f t="shared" si="117"/>
        <v>34.46532715494623</v>
      </c>
      <c r="AZ80" s="122">
        <f t="shared" si="117"/>
        <v>36.198210595852359</v>
      </c>
      <c r="BA80" s="122">
        <f t="shared" si="117"/>
        <v>36.791780930898057</v>
      </c>
      <c r="BB80" s="122">
        <f t="shared" si="117"/>
        <v>35.985223239188706</v>
      </c>
      <c r="BC80" s="122">
        <f t="shared" si="117"/>
        <v>34.907776705784954</v>
      </c>
      <c r="BD80" s="122">
        <f t="shared" si="117"/>
        <v>35.456466535642015</v>
      </c>
      <c r="BE80" s="122">
        <f t="shared" si="117"/>
        <v>36.169415683399436</v>
      </c>
      <c r="BF80" s="122">
        <f t="shared" si="117"/>
        <v>38.946907319341499</v>
      </c>
      <c r="BG80" s="122">
        <f t="shared" si="117"/>
        <v>41.502680884249287</v>
      </c>
      <c r="BH80" s="122">
        <f t="shared" si="117"/>
        <v>44.030932581337233</v>
      </c>
      <c r="BI80" s="122">
        <f t="shared" si="117"/>
        <v>46.235314951976619</v>
      </c>
      <c r="BJ80" s="122">
        <f t="shared" si="117"/>
        <v>47.982826211208149</v>
      </c>
      <c r="BK80" s="122">
        <f t="shared" si="117"/>
        <v>50.165070690558849</v>
      </c>
      <c r="BL80" s="122">
        <f t="shared" si="117"/>
        <v>53.83572099471818</v>
      </c>
      <c r="BM80" s="122">
        <f t="shared" si="117"/>
        <v>55.178274338482588</v>
      </c>
      <c r="BN80" s="122">
        <f t="shared" si="117"/>
        <v>57.604070410390626</v>
      </c>
      <c r="BO80" s="122">
        <f t="shared" si="117"/>
        <v>60.667062244598768</v>
      </c>
      <c r="BP80" s="122">
        <f t="shared" si="117"/>
        <v>64.208967596920715</v>
      </c>
      <c r="BQ80" s="122">
        <f t="shared" si="117"/>
        <v>68.079626919425806</v>
      </c>
      <c r="BR80" s="122">
        <f t="shared" si="117"/>
        <v>71.995677564619569</v>
      </c>
    </row>
    <row r="81" spans="1:70">
      <c r="A81" t="s">
        <v>156</v>
      </c>
      <c r="B81" s="71">
        <v>14.007999999999999</v>
      </c>
      <c r="C81" s="71">
        <v>21.396000000000001</v>
      </c>
      <c r="D81" s="71">
        <v>56.055999999999997</v>
      </c>
      <c r="E81" s="71">
        <v>40.847000000000001</v>
      </c>
      <c r="F81" s="71">
        <v>40.356000000000002</v>
      </c>
      <c r="G81" s="71">
        <v>29.434000000000001</v>
      </c>
      <c r="H81" s="71">
        <v>61.383000000000003</v>
      </c>
      <c r="I81" s="71">
        <v>59.936999999999998</v>
      </c>
      <c r="J81" s="71">
        <v>37.932000000000002</v>
      </c>
      <c r="K81" s="71">
        <v>45.87</v>
      </c>
      <c r="L81" s="224">
        <v>91.5</v>
      </c>
      <c r="M81" s="224">
        <v>103.2</v>
      </c>
      <c r="N81" s="224">
        <v>69.42</v>
      </c>
      <c r="O81" s="220">
        <v>47.8</v>
      </c>
      <c r="P81" s="71">
        <v>30.3</v>
      </c>
      <c r="Q81" s="71">
        <v>22.15</v>
      </c>
      <c r="R81" s="71">
        <v>18.84</v>
      </c>
      <c r="S81" s="71">
        <v>35.42</v>
      </c>
      <c r="T81" s="71">
        <v>16.155000000000001</v>
      </c>
      <c r="U81" s="71">
        <v>17.841999999999999</v>
      </c>
      <c r="V81" s="71">
        <v>5.5</v>
      </c>
      <c r="W81" s="71">
        <v>15.487</v>
      </c>
      <c r="X81" s="71">
        <v>13.7</v>
      </c>
      <c r="Y81" s="71">
        <v>13.8</v>
      </c>
      <c r="Z81" s="71">
        <v>12.2</v>
      </c>
      <c r="AA81" s="71">
        <v>8.9</v>
      </c>
      <c r="AB81" s="71">
        <v>7.4</v>
      </c>
      <c r="AC81" s="71">
        <v>4.5</v>
      </c>
      <c r="AD81" s="71">
        <v>3.7</v>
      </c>
      <c r="AE81" s="71">
        <v>5.9</v>
      </c>
      <c r="AF81" s="71">
        <v>5.25</v>
      </c>
      <c r="AG81" s="71">
        <v>2.15</v>
      </c>
      <c r="AH81" s="71">
        <v>3.55</v>
      </c>
      <c r="AI81" s="71">
        <v>4.4000000000000004</v>
      </c>
      <c r="AJ81" s="71">
        <v>4.5</v>
      </c>
      <c r="AK81" s="71">
        <v>2.0299999999999998</v>
      </c>
      <c r="AL81" s="71">
        <v>1.1599999999999999</v>
      </c>
      <c r="AM81" s="71">
        <v>0.60199999999999998</v>
      </c>
      <c r="AN81" s="71">
        <v>1.9450000000000001</v>
      </c>
      <c r="AO81" s="71">
        <v>1.895</v>
      </c>
      <c r="AP81" s="71">
        <v>3.7549999999999999</v>
      </c>
      <c r="AQ81" s="71">
        <v>4.28</v>
      </c>
      <c r="AR81" s="71">
        <v>3.355</v>
      </c>
      <c r="AS81" s="71">
        <v>3.21</v>
      </c>
      <c r="AT81" s="71">
        <v>2.9550000000000001</v>
      </c>
      <c r="AU81" s="71">
        <v>0.58799999999999997</v>
      </c>
      <c r="AV81" s="71">
        <v>2.46</v>
      </c>
      <c r="AW81" s="122">
        <f>FORECAST(AW80,AM81:AV81,AM80:AV80)</f>
        <v>2.0463351963838452</v>
      </c>
      <c r="AX81" s="122">
        <f t="shared" ref="AX81:BR81" si="118">FORECAST(AX80,AN81:AW81,AN80:AW80)</f>
        <v>2.366776383778689</v>
      </c>
      <c r="AY81" s="122">
        <f t="shared" si="118"/>
        <v>2.7248891381521814</v>
      </c>
      <c r="AZ81" s="122">
        <f t="shared" si="118"/>
        <v>2.8102067996740852</v>
      </c>
      <c r="BA81" s="122">
        <f t="shared" si="118"/>
        <v>2.7369774000620852</v>
      </c>
      <c r="BB81" s="122">
        <f t="shared" si="118"/>
        <v>2.5440823698193844</v>
      </c>
      <c r="BC81" s="122">
        <f t="shared" si="118"/>
        <v>2.4182397093207473</v>
      </c>
      <c r="BD81" s="122">
        <f t="shared" si="118"/>
        <v>2.5158879585772569</v>
      </c>
      <c r="BE81" s="122">
        <f t="shared" si="118"/>
        <v>2.4946601320885948</v>
      </c>
      <c r="BF81" s="122">
        <f t="shared" si="118"/>
        <v>2.5870557388436772</v>
      </c>
      <c r="BG81" s="122">
        <f t="shared" si="118"/>
        <v>2.8050977501837355</v>
      </c>
      <c r="BH81" s="122">
        <f t="shared" si="118"/>
        <v>2.825337422241208</v>
      </c>
      <c r="BI81" s="122">
        <f t="shared" si="118"/>
        <v>2.8901822160641553</v>
      </c>
      <c r="BJ81" s="122">
        <f t="shared" si="118"/>
        <v>2.966875000023979</v>
      </c>
      <c r="BK81" s="122">
        <f t="shared" si="118"/>
        <v>3.0554708692792119</v>
      </c>
      <c r="BL81" s="122">
        <f t="shared" si="118"/>
        <v>3.2041802641941892</v>
      </c>
      <c r="BM81" s="122">
        <f t="shared" si="118"/>
        <v>3.2603885410112898</v>
      </c>
      <c r="BN81" s="122">
        <f t="shared" si="118"/>
        <v>3.3483229773631233</v>
      </c>
      <c r="BO81" s="122">
        <f t="shared" si="118"/>
        <v>3.4716342566840126</v>
      </c>
      <c r="BP81" s="122">
        <f t="shared" si="118"/>
        <v>3.6038369494155762</v>
      </c>
      <c r="BQ81" s="122">
        <f t="shared" si="118"/>
        <v>3.7389351082546605</v>
      </c>
      <c r="BR81" s="122">
        <f t="shared" si="118"/>
        <v>3.9034724951060631</v>
      </c>
    </row>
    <row r="82" spans="1:70">
      <c r="A82" t="s">
        <v>250</v>
      </c>
      <c r="B82" s="71">
        <f>B80-B81</f>
        <v>37.486000000000004</v>
      </c>
      <c r="C82" s="71">
        <f t="shared" ref="C82:BN82" si="119">C80-C81</f>
        <v>69.646000000000001</v>
      </c>
      <c r="D82" s="71">
        <f t="shared" si="119"/>
        <v>134.47699999999998</v>
      </c>
      <c r="E82" s="71">
        <f t="shared" si="119"/>
        <v>118.68299999999999</v>
      </c>
      <c r="F82" s="71">
        <f t="shared" si="119"/>
        <v>106.06399999999999</v>
      </c>
      <c r="G82" s="71">
        <f t="shared" si="119"/>
        <v>79.09</v>
      </c>
      <c r="H82" s="71">
        <f t="shared" si="119"/>
        <v>235.03200000000001</v>
      </c>
      <c r="I82" s="71">
        <f t="shared" si="119"/>
        <v>340.29599999999999</v>
      </c>
      <c r="J82" s="71">
        <f t="shared" si="119"/>
        <v>212.83600000000001</v>
      </c>
      <c r="K82" s="71">
        <f t="shared" si="119"/>
        <v>225.14699999999999</v>
      </c>
      <c r="L82" s="224">
        <f t="shared" si="119"/>
        <v>459.50599999999997</v>
      </c>
      <c r="M82" s="224">
        <f t="shared" si="119"/>
        <v>640.13299999999992</v>
      </c>
      <c r="N82" s="224">
        <f t="shared" si="119"/>
        <v>593.23099999999999</v>
      </c>
      <c r="O82" s="220">
        <f t="shared" si="119"/>
        <v>5.1120000000002079</v>
      </c>
      <c r="P82" s="71">
        <f t="shared" si="119"/>
        <v>189.45899999999997</v>
      </c>
      <c r="Q82" s="71">
        <f t="shared" si="119"/>
        <v>120.435</v>
      </c>
      <c r="R82" s="71">
        <f t="shared" si="119"/>
        <v>34.352000000000004</v>
      </c>
      <c r="S82" s="71">
        <f t="shared" si="119"/>
        <v>139.59399999999999</v>
      </c>
      <c r="T82" s="71">
        <f t="shared" si="119"/>
        <v>31.415999999999997</v>
      </c>
      <c r="U82" s="71">
        <f t="shared" si="119"/>
        <v>53.772000000000006</v>
      </c>
      <c r="V82" s="71">
        <f t="shared" si="119"/>
        <v>12.870999999999999</v>
      </c>
      <c r="W82" s="71">
        <f t="shared" si="119"/>
        <v>31.973999999999997</v>
      </c>
      <c r="X82" s="71">
        <f t="shared" si="119"/>
        <v>35.203000000000003</v>
      </c>
      <c r="Y82" s="71">
        <f t="shared" si="119"/>
        <v>51.363</v>
      </c>
      <c r="Z82" s="71">
        <f t="shared" si="119"/>
        <v>53.174999999999997</v>
      </c>
      <c r="AA82" s="71">
        <f t="shared" si="119"/>
        <v>32.850999999999999</v>
      </c>
      <c r="AB82" s="71">
        <f t="shared" si="119"/>
        <v>53.573</v>
      </c>
      <c r="AC82" s="71">
        <f t="shared" si="119"/>
        <v>38.53</v>
      </c>
      <c r="AD82" s="71">
        <f t="shared" si="119"/>
        <v>29.849</v>
      </c>
      <c r="AE82" s="71">
        <f t="shared" si="119"/>
        <v>51.041000000000004</v>
      </c>
      <c r="AF82" s="71">
        <f t="shared" si="119"/>
        <v>60.412999999999997</v>
      </c>
      <c r="AG82" s="71">
        <f t="shared" si="119"/>
        <v>29.902999999999999</v>
      </c>
      <c r="AH82" s="71">
        <f t="shared" si="119"/>
        <v>49.2</v>
      </c>
      <c r="AI82" s="71">
        <f t="shared" si="119"/>
        <v>50.312000000000005</v>
      </c>
      <c r="AJ82" s="71">
        <f t="shared" si="119"/>
        <v>36.74</v>
      </c>
      <c r="AK82" s="71">
        <f t="shared" si="119"/>
        <v>25.419999999999998</v>
      </c>
      <c r="AL82" s="71">
        <f t="shared" si="119"/>
        <v>21.792000000000002</v>
      </c>
      <c r="AM82" s="71">
        <f t="shared" si="119"/>
        <v>14.551</v>
      </c>
      <c r="AN82" s="71">
        <f t="shared" si="119"/>
        <v>32.086999999999996</v>
      </c>
      <c r="AO82" s="71">
        <f t="shared" si="119"/>
        <v>16.513999999999999</v>
      </c>
      <c r="AP82" s="71">
        <f t="shared" si="119"/>
        <v>32.876999999999995</v>
      </c>
      <c r="AQ82" s="71">
        <f t="shared" si="119"/>
        <v>29.179000000000002</v>
      </c>
      <c r="AR82" s="71">
        <f t="shared" si="119"/>
        <v>31.498999999999999</v>
      </c>
      <c r="AS82" s="71">
        <f t="shared" si="119"/>
        <v>60.451000000000001</v>
      </c>
      <c r="AT82" s="71">
        <f t="shared" si="119"/>
        <v>27.14</v>
      </c>
      <c r="AU82" s="71">
        <f t="shared" si="119"/>
        <v>19.73</v>
      </c>
      <c r="AV82" s="71">
        <f t="shared" si="119"/>
        <v>44.817</v>
      </c>
      <c r="AW82" s="122">
        <f t="shared" si="119"/>
        <v>22.193664803616151</v>
      </c>
      <c r="AX82" s="122">
        <f t="shared" si="119"/>
        <v>24.558084416221313</v>
      </c>
      <c r="AY82" s="122">
        <f t="shared" si="119"/>
        <v>31.740438016794048</v>
      </c>
      <c r="AZ82" s="122">
        <f t="shared" si="119"/>
        <v>33.388003796178275</v>
      </c>
      <c r="BA82" s="122">
        <f t="shared" si="119"/>
        <v>34.054803530835969</v>
      </c>
      <c r="BB82" s="122">
        <f t="shared" si="119"/>
        <v>33.44114086936932</v>
      </c>
      <c r="BC82" s="122">
        <f t="shared" si="119"/>
        <v>32.48953699646421</v>
      </c>
      <c r="BD82" s="122">
        <f t="shared" si="119"/>
        <v>32.940578577064755</v>
      </c>
      <c r="BE82" s="122">
        <f t="shared" si="119"/>
        <v>33.674755551310838</v>
      </c>
      <c r="BF82" s="122">
        <f t="shared" si="119"/>
        <v>36.359851580497818</v>
      </c>
      <c r="BG82" s="122">
        <f t="shared" si="119"/>
        <v>38.697583134065553</v>
      </c>
      <c r="BH82" s="122">
        <f t="shared" si="119"/>
        <v>41.205595159096028</v>
      </c>
      <c r="BI82" s="122">
        <f t="shared" si="119"/>
        <v>43.345132735912465</v>
      </c>
      <c r="BJ82" s="122">
        <f t="shared" si="119"/>
        <v>45.015951211184174</v>
      </c>
      <c r="BK82" s="122">
        <f t="shared" si="119"/>
        <v>47.109599821279637</v>
      </c>
      <c r="BL82" s="122">
        <f t="shared" si="119"/>
        <v>50.631540730523994</v>
      </c>
      <c r="BM82" s="122">
        <f t="shared" si="119"/>
        <v>51.9178857974713</v>
      </c>
      <c r="BN82" s="122">
        <f t="shared" si="119"/>
        <v>54.255747433027501</v>
      </c>
      <c r="BO82" s="122">
        <f t="shared" ref="BO82:CH82" si="120">BO80-BO81</f>
        <v>57.195427987914755</v>
      </c>
      <c r="BP82" s="122">
        <f t="shared" si="120"/>
        <v>60.605130647505142</v>
      </c>
      <c r="BQ82" s="122">
        <f t="shared" si="120"/>
        <v>64.340691811171141</v>
      </c>
      <c r="BR82" s="122">
        <f t="shared" si="120"/>
        <v>68.092205069513511</v>
      </c>
    </row>
    <row r="83" spans="1:70" ht="13.5" thickBot="1">
      <c r="A83" t="s">
        <v>27</v>
      </c>
      <c r="B83" s="102">
        <f>ROUND(SUMPRODUCT(B165:B167,B228:B230),2)</f>
        <v>2.4</v>
      </c>
      <c r="C83" s="102">
        <f t="shared" ref="C83:BN83" si="121">ROUND(SUMPRODUCT(C165:C167,C228:C230),2)</f>
        <v>1.58</v>
      </c>
      <c r="D83" s="102">
        <f t="shared" si="121"/>
        <v>1.96</v>
      </c>
      <c r="E83" s="102">
        <f t="shared" si="121"/>
        <v>2.4300000000000002</v>
      </c>
      <c r="F83" s="102">
        <f t="shared" si="121"/>
        <v>2.71</v>
      </c>
      <c r="G83" s="102">
        <f t="shared" si="121"/>
        <v>2.67</v>
      </c>
      <c r="H83" s="102">
        <f t="shared" si="121"/>
        <v>2.2400000000000002</v>
      </c>
      <c r="I83" s="102">
        <f t="shared" si="121"/>
        <v>2.9</v>
      </c>
      <c r="J83" s="102">
        <f t="shared" si="121"/>
        <v>2.63</v>
      </c>
      <c r="K83" s="102">
        <f t="shared" si="121"/>
        <v>2.21</v>
      </c>
      <c r="L83" s="102">
        <f t="shared" si="121"/>
        <v>1.69</v>
      </c>
      <c r="M83" s="102">
        <f t="shared" si="121"/>
        <v>1.47</v>
      </c>
      <c r="N83" s="102">
        <f t="shared" si="121"/>
        <v>2.46</v>
      </c>
      <c r="O83" s="102">
        <f t="shared" si="121"/>
        <v>2.1800000000000002</v>
      </c>
      <c r="P83" s="102">
        <f t="shared" si="121"/>
        <v>2.41</v>
      </c>
      <c r="Q83" s="102">
        <f t="shared" si="121"/>
        <v>2.2200000000000002</v>
      </c>
      <c r="R83" s="102">
        <f t="shared" si="121"/>
        <v>2.16</v>
      </c>
      <c r="S83" s="102">
        <f t="shared" si="121"/>
        <v>2.0699999999999998</v>
      </c>
      <c r="T83" s="102">
        <f t="shared" si="121"/>
        <v>2.14</v>
      </c>
      <c r="U83" s="102">
        <f t="shared" si="121"/>
        <v>2.64</v>
      </c>
      <c r="V83" s="102">
        <f t="shared" si="121"/>
        <v>3.63</v>
      </c>
      <c r="W83" s="102">
        <f t="shared" si="121"/>
        <v>2.27</v>
      </c>
      <c r="X83" s="102">
        <f t="shared" si="121"/>
        <v>2.08</v>
      </c>
      <c r="Y83" s="102">
        <f t="shared" si="121"/>
        <v>1.59</v>
      </c>
      <c r="Z83" s="102">
        <f t="shared" si="121"/>
        <v>1.64</v>
      </c>
      <c r="AA83" s="102">
        <f t="shared" si="121"/>
        <v>2.02</v>
      </c>
      <c r="AB83" s="102">
        <f t="shared" si="121"/>
        <v>2.25</v>
      </c>
      <c r="AC83" s="102">
        <f t="shared" si="121"/>
        <v>2.13</v>
      </c>
      <c r="AD83" s="102">
        <f t="shared" si="121"/>
        <v>2.37</v>
      </c>
      <c r="AE83" s="102">
        <f t="shared" si="121"/>
        <v>2.14</v>
      </c>
      <c r="AF83" s="102">
        <f t="shared" si="121"/>
        <v>2.48</v>
      </c>
      <c r="AG83" s="102">
        <f t="shared" si="121"/>
        <v>3.27</v>
      </c>
      <c r="AH83" s="102">
        <f t="shared" si="121"/>
        <v>5.12</v>
      </c>
      <c r="AI83" s="102">
        <f t="shared" si="121"/>
        <v>3.09</v>
      </c>
      <c r="AJ83" s="102">
        <f t="shared" si="121"/>
        <v>3.39</v>
      </c>
      <c r="AK83" s="102">
        <f t="shared" si="121"/>
        <v>5.9</v>
      </c>
      <c r="AL83" s="102">
        <f t="shared" si="121"/>
        <v>6.02</v>
      </c>
      <c r="AM83" s="102">
        <f t="shared" si="121"/>
        <v>5.3</v>
      </c>
      <c r="AN83" s="102">
        <f t="shared" si="121"/>
        <v>4.1100000000000003</v>
      </c>
      <c r="AO83" s="102">
        <f t="shared" si="121"/>
        <v>4.33</v>
      </c>
      <c r="AP83" s="102">
        <f t="shared" si="121"/>
        <v>3.32</v>
      </c>
      <c r="AQ83" s="102">
        <f t="shared" si="121"/>
        <v>2.82</v>
      </c>
      <c r="AR83" s="102">
        <f t="shared" si="121"/>
        <v>3.78</v>
      </c>
      <c r="AS83" s="102">
        <f t="shared" si="121"/>
        <v>3.63</v>
      </c>
      <c r="AT83" s="102">
        <f t="shared" si="121"/>
        <v>3.75</v>
      </c>
      <c r="AU83" s="102">
        <f t="shared" si="121"/>
        <v>5.87</v>
      </c>
      <c r="AV83" s="102">
        <f t="shared" si="121"/>
        <v>5.92</v>
      </c>
      <c r="AW83" s="214">
        <f t="shared" si="121"/>
        <v>7.82</v>
      </c>
      <c r="AX83" s="214">
        <f t="shared" si="121"/>
        <v>5.44</v>
      </c>
      <c r="AY83" s="214">
        <f t="shared" si="121"/>
        <v>5.27</v>
      </c>
      <c r="AZ83" s="214">
        <f t="shared" si="121"/>
        <v>5.65</v>
      </c>
      <c r="BA83" s="214">
        <f t="shared" si="121"/>
        <v>5.52</v>
      </c>
      <c r="BB83" s="214">
        <f t="shared" si="121"/>
        <v>5.65</v>
      </c>
      <c r="BC83" s="214">
        <f t="shared" si="121"/>
        <v>5.42</v>
      </c>
      <c r="BD83" s="214">
        <f t="shared" si="121"/>
        <v>5.36</v>
      </c>
      <c r="BE83" s="214">
        <f t="shared" si="121"/>
        <v>5.46</v>
      </c>
      <c r="BF83" s="214">
        <f t="shared" si="121"/>
        <v>5.46</v>
      </c>
      <c r="BG83" s="214">
        <f t="shared" si="121"/>
        <v>5.53</v>
      </c>
      <c r="BH83" s="214">
        <f t="shared" si="121"/>
        <v>5.25</v>
      </c>
      <c r="BI83" s="214">
        <f t="shared" si="121"/>
        <v>5.13</v>
      </c>
      <c r="BJ83" s="214">
        <f t="shared" si="121"/>
        <v>5.13</v>
      </c>
      <c r="BK83" s="214">
        <f t="shared" si="121"/>
        <v>4.97</v>
      </c>
      <c r="BL83" s="214">
        <f t="shared" si="121"/>
        <v>4.91</v>
      </c>
      <c r="BM83" s="214">
        <f t="shared" si="121"/>
        <v>4.6399999999999997</v>
      </c>
      <c r="BN83" s="214">
        <f t="shared" si="121"/>
        <v>4.6399999999999997</v>
      </c>
      <c r="BO83" s="214">
        <f t="shared" ref="BO83:CG83" si="122">ROUND(SUMPRODUCT(BO165:BO167,BO228:BO230),2)</f>
        <v>4.6399999999999997</v>
      </c>
      <c r="BP83" s="214">
        <f t="shared" si="122"/>
        <v>10.6</v>
      </c>
      <c r="BQ83" s="214">
        <f t="shared" si="122"/>
        <v>20.43</v>
      </c>
      <c r="BR83" s="214">
        <f t="shared" si="122"/>
        <v>21.26</v>
      </c>
    </row>
    <row r="84" spans="1:70">
      <c r="A84" s="183"/>
      <c r="B84" s="183"/>
      <c r="C84" s="183"/>
      <c r="D84" s="183"/>
      <c r="E84" s="183"/>
      <c r="F84" s="183"/>
      <c r="G84" s="183"/>
      <c r="H84" s="183"/>
      <c r="I84" s="183"/>
      <c r="J84" s="183"/>
      <c r="K84" s="183"/>
      <c r="L84" s="183"/>
      <c r="M84" s="183"/>
      <c r="N84" s="183"/>
      <c r="O84" s="183"/>
      <c r="P84" s="183"/>
      <c r="Q84" s="183"/>
      <c r="R84" s="183"/>
      <c r="S84" s="183"/>
      <c r="T84" s="183"/>
      <c r="U84" s="183"/>
      <c r="V84" s="183"/>
      <c r="W84" s="183"/>
      <c r="X84" s="183"/>
      <c r="Y84" s="183"/>
      <c r="Z84" s="183"/>
      <c r="AA84" s="183"/>
      <c r="AB84" s="183"/>
      <c r="AC84" s="183"/>
      <c r="AD84" s="183"/>
      <c r="AE84" s="183"/>
      <c r="AF84" s="183"/>
      <c r="AG84" s="183"/>
      <c r="AH84" s="183"/>
      <c r="AI84" s="183"/>
      <c r="AJ84" s="183"/>
      <c r="AK84" s="183"/>
      <c r="AL84" s="183"/>
      <c r="AM84" s="183"/>
      <c r="AN84" s="183"/>
      <c r="AO84" s="183"/>
      <c r="AP84" s="183"/>
      <c r="AQ84" s="183"/>
      <c r="AR84" s="183"/>
      <c r="AS84" s="183"/>
      <c r="AT84" s="183"/>
      <c r="AU84" s="183"/>
      <c r="AV84" s="183"/>
      <c r="AW84" s="183"/>
      <c r="AX84" s="183"/>
      <c r="AY84" s="183"/>
      <c r="AZ84" s="183"/>
      <c r="BA84" s="183"/>
      <c r="BB84" s="183"/>
      <c r="BC84" s="183"/>
      <c r="BD84" s="183"/>
      <c r="BE84" s="183"/>
      <c r="BF84" s="183"/>
      <c r="BG84" s="183"/>
      <c r="BH84" s="183"/>
      <c r="BI84" s="183"/>
      <c r="BJ84" s="183"/>
      <c r="BK84" s="183"/>
      <c r="BL84" s="183"/>
      <c r="BM84" s="183"/>
      <c r="BN84" s="183"/>
      <c r="BO84" s="183"/>
      <c r="BP84" s="183"/>
      <c r="BQ84" s="183"/>
      <c r="BR84" s="183"/>
    </row>
    <row r="85" spans="1:70" ht="17.25" thickBot="1">
      <c r="A85" s="167" t="s">
        <v>253</v>
      </c>
    </row>
    <row r="86" spans="1:70" ht="17.25" thickBot="1">
      <c r="A86" s="186"/>
      <c r="B86" s="187" t="str">
        <f t="shared" ref="B86:BM86" si="123">B2</f>
        <v xml:space="preserve">75/76 </v>
      </c>
      <c r="C86" s="187" t="str">
        <f t="shared" si="123"/>
        <v xml:space="preserve">76/77 </v>
      </c>
      <c r="D86" s="187" t="str">
        <f t="shared" si="123"/>
        <v xml:space="preserve">77/78 </v>
      </c>
      <c r="E86" s="187" t="str">
        <f t="shared" si="123"/>
        <v xml:space="preserve">78/79 </v>
      </c>
      <c r="F86" s="187" t="str">
        <f t="shared" si="123"/>
        <v xml:space="preserve">79/80 </v>
      </c>
      <c r="G86" s="187" t="str">
        <f t="shared" si="123"/>
        <v xml:space="preserve">80/81 </v>
      </c>
      <c r="H86" s="187" t="str">
        <f t="shared" si="123"/>
        <v xml:space="preserve">81/82 </v>
      </c>
      <c r="I86" s="187" t="str">
        <f t="shared" si="123"/>
        <v xml:space="preserve">82/83 </v>
      </c>
      <c r="J86" s="187" t="str">
        <f t="shared" si="123"/>
        <v xml:space="preserve">83/84 </v>
      </c>
      <c r="K86" s="187" t="str">
        <f t="shared" si="123"/>
        <v xml:space="preserve">84/85 </v>
      </c>
      <c r="L86" s="187" t="str">
        <f t="shared" si="123"/>
        <v xml:space="preserve">85/86 </v>
      </c>
      <c r="M86" s="187" t="str">
        <f t="shared" si="123"/>
        <v xml:space="preserve">86/87 </v>
      </c>
      <c r="N86" s="187" t="str">
        <f t="shared" si="123"/>
        <v xml:space="preserve">87/88 </v>
      </c>
      <c r="O86" s="187" t="str">
        <f t="shared" si="123"/>
        <v xml:space="preserve">88/89 </v>
      </c>
      <c r="P86" s="187" t="str">
        <f t="shared" si="123"/>
        <v xml:space="preserve">89/90 </v>
      </c>
      <c r="Q86" s="187" t="str">
        <f t="shared" si="123"/>
        <v xml:space="preserve">90/91 </v>
      </c>
      <c r="R86" s="187" t="str">
        <f t="shared" si="123"/>
        <v xml:space="preserve">91/92 </v>
      </c>
      <c r="S86" s="187" t="str">
        <f t="shared" si="123"/>
        <v xml:space="preserve">92/93 </v>
      </c>
      <c r="T86" s="187" t="str">
        <f t="shared" si="123"/>
        <v xml:space="preserve">93/94 </v>
      </c>
      <c r="U86" s="187" t="str">
        <f t="shared" si="123"/>
        <v xml:space="preserve">94/95 </v>
      </c>
      <c r="V86" s="187" t="str">
        <f t="shared" si="123"/>
        <v xml:space="preserve">95/96 </v>
      </c>
      <c r="W86" s="187" t="str">
        <f t="shared" si="123"/>
        <v xml:space="preserve">96/97 </v>
      </c>
      <c r="X86" s="187" t="str">
        <f t="shared" si="123"/>
        <v xml:space="preserve">97/98 </v>
      </c>
      <c r="Y86" s="187" t="str">
        <f t="shared" si="123"/>
        <v xml:space="preserve">98/99 </v>
      </c>
      <c r="Z86" s="187" t="str">
        <f t="shared" si="123"/>
        <v xml:space="preserve">99/00 </v>
      </c>
      <c r="AA86" s="187" t="str">
        <f t="shared" si="123"/>
        <v xml:space="preserve">00/01 </v>
      </c>
      <c r="AB86" s="187" t="str">
        <f t="shared" si="123"/>
        <v xml:space="preserve">01/02 </v>
      </c>
      <c r="AC86" s="187" t="str">
        <f t="shared" si="123"/>
        <v xml:space="preserve">02/03 </v>
      </c>
      <c r="AD86" s="187" t="str">
        <f t="shared" si="123"/>
        <v xml:space="preserve">03/04 </v>
      </c>
      <c r="AE86" s="187" t="str">
        <f t="shared" si="123"/>
        <v xml:space="preserve">04/05 </v>
      </c>
      <c r="AF86" s="187" t="str">
        <f t="shared" si="123"/>
        <v xml:space="preserve">05/06 </v>
      </c>
      <c r="AG86" s="187" t="str">
        <f t="shared" si="123"/>
        <v xml:space="preserve">06/07 </v>
      </c>
      <c r="AH86" s="187" t="str">
        <f t="shared" si="123"/>
        <v xml:space="preserve">07/08 </v>
      </c>
      <c r="AI86" s="187" t="str">
        <f t="shared" si="123"/>
        <v xml:space="preserve">08/09 </v>
      </c>
      <c r="AJ86" s="187" t="str">
        <f t="shared" si="123"/>
        <v xml:space="preserve">09/10 </v>
      </c>
      <c r="AK86" s="187" t="str">
        <f t="shared" si="123"/>
        <v xml:space="preserve">10/11 </v>
      </c>
      <c r="AL86" s="187" t="str">
        <f t="shared" si="123"/>
        <v xml:space="preserve">11/12 </v>
      </c>
      <c r="AM86" s="187" t="str">
        <f t="shared" si="123"/>
        <v xml:space="preserve">12/13 </v>
      </c>
      <c r="AN86" s="187" t="str">
        <f t="shared" si="123"/>
        <v xml:space="preserve">13/14 </v>
      </c>
      <c r="AO86" s="187" t="str">
        <f t="shared" si="123"/>
        <v xml:space="preserve">14/15 </v>
      </c>
      <c r="AP86" s="187" t="str">
        <f t="shared" si="123"/>
        <v xml:space="preserve">15/16 </v>
      </c>
      <c r="AQ86" s="187" t="str">
        <f t="shared" si="123"/>
        <v xml:space="preserve">16/17 </v>
      </c>
      <c r="AR86" s="187" t="str">
        <f t="shared" si="123"/>
        <v xml:space="preserve">17/18 </v>
      </c>
      <c r="AS86" s="187" t="str">
        <f t="shared" si="123"/>
        <v xml:space="preserve">18/19 </v>
      </c>
      <c r="AT86" s="187" t="str">
        <f t="shared" si="123"/>
        <v>19/20</v>
      </c>
      <c r="AU86" s="187" t="str">
        <f t="shared" si="123"/>
        <v>20/21</v>
      </c>
      <c r="AV86" s="187" t="str">
        <f t="shared" si="123"/>
        <v>21/22</v>
      </c>
      <c r="AW86" s="187" t="str">
        <f t="shared" si="123"/>
        <v>22/23</v>
      </c>
      <c r="AX86" s="187" t="str">
        <f t="shared" si="123"/>
        <v>23/24</v>
      </c>
      <c r="AY86" s="187" t="str">
        <f t="shared" si="123"/>
        <v>24/25</v>
      </c>
      <c r="AZ86" s="187" t="str">
        <f t="shared" si="123"/>
        <v>25/26</v>
      </c>
      <c r="BA86" s="187" t="str">
        <f t="shared" si="123"/>
        <v>26/27</v>
      </c>
      <c r="BB86" s="187" t="str">
        <f t="shared" si="123"/>
        <v>27/28</v>
      </c>
      <c r="BC86" s="187" t="str">
        <f t="shared" si="123"/>
        <v>28/29</v>
      </c>
      <c r="BD86" s="187" t="str">
        <f t="shared" si="123"/>
        <v>29/30</v>
      </c>
      <c r="BE86" s="187" t="str">
        <f t="shared" si="123"/>
        <v>30/31</v>
      </c>
      <c r="BF86" s="187" t="str">
        <f t="shared" si="123"/>
        <v>31/32</v>
      </c>
      <c r="BG86" s="187" t="str">
        <f t="shared" si="123"/>
        <v>32/33</v>
      </c>
      <c r="BH86" s="187" t="str">
        <f t="shared" si="123"/>
        <v>33/34</v>
      </c>
      <c r="BI86" s="187" t="str">
        <f t="shared" si="123"/>
        <v>34/35</v>
      </c>
      <c r="BJ86" s="187" t="str">
        <f t="shared" si="123"/>
        <v>35/36</v>
      </c>
      <c r="BK86" s="187" t="str">
        <f t="shared" si="123"/>
        <v>36/37</v>
      </c>
      <c r="BL86" s="187" t="str">
        <f t="shared" si="123"/>
        <v>37/38</v>
      </c>
      <c r="BM86" s="187" t="str">
        <f t="shared" si="123"/>
        <v>38/39</v>
      </c>
      <c r="BN86" s="187" t="str">
        <f t="shared" ref="BN86:CF86" si="124">BN2</f>
        <v>39/40</v>
      </c>
      <c r="BO86" s="187" t="str">
        <f t="shared" si="124"/>
        <v>40/41</v>
      </c>
      <c r="BP86" s="187" t="str">
        <f t="shared" si="124"/>
        <v>41/42</v>
      </c>
      <c r="BQ86" s="187" t="str">
        <f t="shared" si="124"/>
        <v>42/43</v>
      </c>
      <c r="BR86" s="187" t="str">
        <f t="shared" si="124"/>
        <v>43/44</v>
      </c>
    </row>
    <row r="87" spans="1:70">
      <c r="A87" t="s">
        <v>182</v>
      </c>
      <c r="B87" s="102">
        <v>1E-3</v>
      </c>
      <c r="C87" s="102">
        <v>0</v>
      </c>
      <c r="D87" s="102">
        <v>0</v>
      </c>
      <c r="E87" s="102">
        <v>0</v>
      </c>
      <c r="F87" s="102">
        <v>0</v>
      </c>
      <c r="G87" s="102">
        <v>0</v>
      </c>
      <c r="H87" s="102">
        <v>0</v>
      </c>
      <c r="I87" s="102">
        <v>5.0000000000000001E-3</v>
      </c>
      <c r="J87" s="102">
        <v>0</v>
      </c>
      <c r="K87" s="102">
        <v>0</v>
      </c>
      <c r="L87" s="102">
        <v>0</v>
      </c>
      <c r="M87" s="102">
        <v>6.0000000000000001E-3</v>
      </c>
      <c r="N87" s="102">
        <v>0</v>
      </c>
      <c r="O87" s="102">
        <v>0</v>
      </c>
      <c r="P87" s="102">
        <v>0</v>
      </c>
      <c r="Q87" s="102">
        <v>6.0000000000000001E-3</v>
      </c>
      <c r="R87" s="102">
        <v>0</v>
      </c>
      <c r="S87" s="102">
        <v>0</v>
      </c>
      <c r="T87" s="102">
        <v>0</v>
      </c>
      <c r="U87" s="102">
        <v>0</v>
      </c>
      <c r="V87" s="102">
        <v>5.9052375000000006E-4</v>
      </c>
      <c r="W87" s="102">
        <v>0</v>
      </c>
      <c r="X87" s="102">
        <v>0</v>
      </c>
      <c r="Y87" s="102">
        <v>0</v>
      </c>
      <c r="Z87" s="102">
        <v>0</v>
      </c>
      <c r="AA87" s="102">
        <v>0</v>
      </c>
      <c r="AB87" s="102">
        <v>0</v>
      </c>
      <c r="AC87" s="102">
        <v>0</v>
      </c>
      <c r="AD87" s="102">
        <v>7.8736499999999994E-4</v>
      </c>
      <c r="AE87" s="102">
        <v>0</v>
      </c>
      <c r="AF87" s="102">
        <v>0</v>
      </c>
      <c r="AG87" s="102">
        <v>1.69283475E-4</v>
      </c>
      <c r="AH87" s="102">
        <v>1.0967994450000001E-2</v>
      </c>
      <c r="AI87" s="102">
        <v>1.2589966350000001E-2</v>
      </c>
      <c r="AJ87" s="102">
        <v>0</v>
      </c>
      <c r="AK87" s="102">
        <v>1.7715712499999999E-4</v>
      </c>
      <c r="AL87" s="102">
        <v>7.0862850000000005E-5</v>
      </c>
      <c r="AM87" s="102">
        <v>2.0865039999999999E-3</v>
      </c>
      <c r="AN87" s="102">
        <v>1.5747199999999999E-3</v>
      </c>
      <c r="AO87" s="102">
        <v>4.4800783999999996E-2</v>
      </c>
      <c r="AP87" s="102">
        <v>0.72319016000000003</v>
      </c>
      <c r="AQ87" s="102">
        <v>1.1810400000000002E-4</v>
      </c>
      <c r="AR87" s="102">
        <v>8.5822239999999994E-3</v>
      </c>
      <c r="AS87" s="102">
        <v>0</v>
      </c>
      <c r="AT87" s="102">
        <v>0</v>
      </c>
      <c r="AU87" s="102">
        <v>9.8419999999999996E-4</v>
      </c>
      <c r="AV87" s="102">
        <v>1.1810400000000002E-4</v>
      </c>
      <c r="AW87" s="102">
        <v>3.14944E-4</v>
      </c>
      <c r="AX87" s="214">
        <f t="shared" ref="AX87:AX91" si="125">AX$99*SUM(AS87:AW87)/SUM(AS$99:AW$99)</f>
        <v>1.0050213625755993E-4</v>
      </c>
      <c r="AY87" s="214">
        <f t="shared" ref="AY87:AY97" si="126">AY$99*SUM(AT87:AX87)/SUM(AT$99:AX$99)</f>
        <v>1.3555740308296847E-4</v>
      </c>
      <c r="AZ87" s="214">
        <f t="shared" ref="AZ87:BO97" si="127">AZ$99*SUM(AU87:AY87)/SUM(AU$99:AY$99)</f>
        <v>2.3165078714043021E-2</v>
      </c>
      <c r="BA87" s="214">
        <f t="shared" si="127"/>
        <v>4.5507734810103451E-2</v>
      </c>
      <c r="BB87" s="214">
        <f t="shared" si="127"/>
        <v>6.8315963724949469E-2</v>
      </c>
      <c r="BC87" s="214">
        <f t="shared" si="127"/>
        <v>9.0953982730847968E-2</v>
      </c>
      <c r="BD87" s="214">
        <f t="shared" si="127"/>
        <v>0.11369874329243429</v>
      </c>
      <c r="BE87" s="214">
        <f t="shared" si="127"/>
        <v>0.13642959698784005</v>
      </c>
      <c r="BF87" s="214">
        <f t="shared" si="127"/>
        <v>0.15904694319394955</v>
      </c>
      <c r="BG87" s="214">
        <f t="shared" si="127"/>
        <v>0.1817663190315158</v>
      </c>
      <c r="BH87" s="214">
        <f t="shared" si="127"/>
        <v>0.20445521540704339</v>
      </c>
      <c r="BI87" s="214">
        <f t="shared" si="127"/>
        <v>0.22715897709862934</v>
      </c>
      <c r="BJ87" s="214">
        <f t="shared" si="127"/>
        <v>0.24985059024783896</v>
      </c>
      <c r="BK87" s="214">
        <f t="shared" si="127"/>
        <v>0.27253183840616013</v>
      </c>
      <c r="BL87" s="214">
        <f t="shared" si="127"/>
        <v>0.29523028675099605</v>
      </c>
      <c r="BM87" s="214">
        <f t="shared" si="127"/>
        <v>0.31792314223121626</v>
      </c>
      <c r="BN87" s="214">
        <f t="shared" si="127"/>
        <v>0.34061697700865884</v>
      </c>
      <c r="BO87" s="214">
        <f t="shared" si="127"/>
        <v>0.36330833024849157</v>
      </c>
      <c r="BP87" s="214">
        <f t="shared" ref="BP87:BR97" si="128">BP$99*SUM(BK87:BO87)/SUM(BK$99:BO$99)</f>
        <v>0.38599965559914839</v>
      </c>
      <c r="BQ87" s="214">
        <f t="shared" si="128"/>
        <v>0.40869342887423826</v>
      </c>
      <c r="BR87" s="214">
        <f t="shared" si="128"/>
        <v>0.43138606571658872</v>
      </c>
    </row>
    <row r="88" spans="1:70">
      <c r="A88" t="s">
        <v>184</v>
      </c>
      <c r="B88" s="102">
        <v>0</v>
      </c>
      <c r="C88" s="102">
        <v>0</v>
      </c>
      <c r="D88" s="102">
        <v>0</v>
      </c>
      <c r="E88" s="102">
        <v>0</v>
      </c>
      <c r="F88" s="102">
        <v>0</v>
      </c>
      <c r="G88" s="102">
        <v>0</v>
      </c>
      <c r="H88" s="102">
        <v>0</v>
      </c>
      <c r="I88" s="102">
        <v>3.9E-2</v>
      </c>
      <c r="J88" s="102">
        <v>0</v>
      </c>
      <c r="K88" s="102">
        <v>0</v>
      </c>
      <c r="L88" s="102">
        <v>0</v>
      </c>
      <c r="M88" s="102">
        <v>0</v>
      </c>
      <c r="N88" s="102">
        <v>0</v>
      </c>
      <c r="O88" s="102">
        <v>4.0000000000000001E-3</v>
      </c>
      <c r="P88" s="102">
        <v>0</v>
      </c>
      <c r="Q88" s="102">
        <v>0</v>
      </c>
      <c r="R88" s="102">
        <v>0</v>
      </c>
      <c r="S88" s="102">
        <v>0</v>
      </c>
      <c r="T88" s="102">
        <v>0</v>
      </c>
      <c r="U88" s="102">
        <v>0</v>
      </c>
      <c r="V88" s="102">
        <v>0</v>
      </c>
      <c r="W88" s="102">
        <v>0</v>
      </c>
      <c r="X88" s="102">
        <v>3.9368249999999997E-4</v>
      </c>
      <c r="Y88" s="102">
        <v>6.8500755000000003E-3</v>
      </c>
      <c r="Z88" s="102">
        <v>1.12593195E-3</v>
      </c>
      <c r="AA88" s="102">
        <v>0</v>
      </c>
      <c r="AB88" s="102">
        <v>0</v>
      </c>
      <c r="AC88" s="102">
        <v>2.7557775000000001E-5</v>
      </c>
      <c r="AD88" s="102">
        <v>0</v>
      </c>
      <c r="AE88" s="102">
        <v>4.9603994999999998E-4</v>
      </c>
      <c r="AF88" s="102">
        <v>0</v>
      </c>
      <c r="AG88" s="102">
        <v>0</v>
      </c>
      <c r="AH88" s="102">
        <v>7.8736500000000011E-3</v>
      </c>
      <c r="AI88" s="102">
        <v>1.5747300000000002E-2</v>
      </c>
      <c r="AJ88" s="102">
        <v>0</v>
      </c>
      <c r="AK88" s="102">
        <v>7.5823249500000002E-3</v>
      </c>
      <c r="AL88" s="102">
        <v>6.6926024999999995E-4</v>
      </c>
      <c r="AM88" s="102">
        <v>1.082698736</v>
      </c>
      <c r="AN88" s="102">
        <v>4.6454239999999996E-3</v>
      </c>
      <c r="AO88" s="102">
        <v>7.6216448000000006E-2</v>
      </c>
      <c r="AP88" s="102">
        <v>1.0515586480000001</v>
      </c>
      <c r="AQ88" s="102">
        <v>6.6925600000000013E-4</v>
      </c>
      <c r="AR88" s="102">
        <v>1.900805144</v>
      </c>
      <c r="AS88" s="102">
        <v>0</v>
      </c>
      <c r="AT88" s="102">
        <v>1.57472E-4</v>
      </c>
      <c r="AU88" s="102">
        <v>4.6060560000000007E-3</v>
      </c>
      <c r="AV88" s="102">
        <v>1.5747199999999999E-3</v>
      </c>
      <c r="AW88" s="102">
        <v>1.2204080000000001E-3</v>
      </c>
      <c r="AX88" s="214">
        <f t="shared" si="125"/>
        <v>5.3601139337365307E-4</v>
      </c>
      <c r="AY88" s="214">
        <f t="shared" si="126"/>
        <v>7.2297281644249868E-4</v>
      </c>
      <c r="AZ88" s="214">
        <f t="shared" si="127"/>
        <v>0.12134069039403583</v>
      </c>
      <c r="BA88" s="214">
        <f t="shared" si="127"/>
        <v>0.23942220484457569</v>
      </c>
      <c r="BB88" s="214">
        <f t="shared" si="127"/>
        <v>0.35847845417041552</v>
      </c>
      <c r="BC88" s="214">
        <f t="shared" si="127"/>
        <v>0.47755476658042328</v>
      </c>
      <c r="BD88" s="214">
        <f t="shared" si="127"/>
        <v>0.59697220247935545</v>
      </c>
      <c r="BE88" s="214">
        <f t="shared" si="127"/>
        <v>0.71631545475066605</v>
      </c>
      <c r="BF88" s="214">
        <f t="shared" si="127"/>
        <v>0.83516653419482845</v>
      </c>
      <c r="BG88" s="214">
        <f t="shared" si="127"/>
        <v>0.95432112461186691</v>
      </c>
      <c r="BH88" s="214">
        <f t="shared" si="127"/>
        <v>1.0735032959860378</v>
      </c>
      <c r="BI88" s="214">
        <f t="shared" si="127"/>
        <v>1.1927118090256141</v>
      </c>
      <c r="BJ88" s="214">
        <f t="shared" si="127"/>
        <v>1.3118581919212193</v>
      </c>
      <c r="BK88" s="214">
        <f t="shared" si="127"/>
        <v>1.4309524323736336</v>
      </c>
      <c r="BL88" s="214">
        <f t="shared" si="127"/>
        <v>1.5501127386509095</v>
      </c>
      <c r="BM88" s="214">
        <f t="shared" si="127"/>
        <v>1.6692739316273093</v>
      </c>
      <c r="BN88" s="214">
        <f t="shared" si="127"/>
        <v>1.7884294029145091</v>
      </c>
      <c r="BO88" s="214">
        <f t="shared" si="127"/>
        <v>1.9075716130173128</v>
      </c>
      <c r="BP88" s="214">
        <f t="shared" si="128"/>
        <v>2.026712996675351</v>
      </c>
      <c r="BQ88" s="214">
        <f t="shared" si="128"/>
        <v>2.1458658667390531</v>
      </c>
      <c r="BR88" s="214">
        <f t="shared" si="128"/>
        <v>2.2650168762849083</v>
      </c>
    </row>
    <row r="89" spans="1:70">
      <c r="A89" t="s">
        <v>186</v>
      </c>
      <c r="B89" s="102">
        <v>0</v>
      </c>
      <c r="C89" s="102">
        <v>0</v>
      </c>
      <c r="D89" s="102">
        <v>0</v>
      </c>
      <c r="E89" s="102">
        <v>0</v>
      </c>
      <c r="F89" s="102">
        <v>0</v>
      </c>
      <c r="G89" s="102">
        <v>7.0000000000000001E-3</v>
      </c>
      <c r="H89" s="102">
        <v>0</v>
      </c>
      <c r="I89" s="102">
        <v>4.0000000000000001E-3</v>
      </c>
      <c r="J89" s="102">
        <v>0</v>
      </c>
      <c r="K89" s="102">
        <v>0</v>
      </c>
      <c r="L89" s="102">
        <v>1E-3</v>
      </c>
      <c r="M89" s="102">
        <v>0</v>
      </c>
      <c r="N89" s="102">
        <v>0</v>
      </c>
      <c r="O89" s="102">
        <v>0</v>
      </c>
      <c r="P89" s="102">
        <v>0</v>
      </c>
      <c r="Q89" s="102">
        <v>0</v>
      </c>
      <c r="R89" s="102">
        <v>0</v>
      </c>
      <c r="S89" s="102">
        <v>0</v>
      </c>
      <c r="T89" s="102">
        <v>0</v>
      </c>
      <c r="U89" s="102">
        <v>0</v>
      </c>
      <c r="V89" s="102">
        <v>0</v>
      </c>
      <c r="W89" s="102">
        <v>1.8109394999999998E-4</v>
      </c>
      <c r="X89" s="102">
        <v>0</v>
      </c>
      <c r="Y89" s="102">
        <v>2.7557775000000002E-3</v>
      </c>
      <c r="Z89" s="102">
        <v>1.688897925E-3</v>
      </c>
      <c r="AA89" s="102">
        <v>0</v>
      </c>
      <c r="AB89" s="102">
        <v>0</v>
      </c>
      <c r="AC89" s="102">
        <v>0</v>
      </c>
      <c r="AD89" s="102">
        <v>1.1810475E-5</v>
      </c>
      <c r="AE89" s="102">
        <v>0</v>
      </c>
      <c r="AF89" s="102">
        <v>0</v>
      </c>
      <c r="AG89" s="102">
        <v>0</v>
      </c>
      <c r="AH89" s="102">
        <v>4.6257693749999999E-3</v>
      </c>
      <c r="AI89" s="102">
        <v>8.3787446475000013E-2</v>
      </c>
      <c r="AJ89" s="102">
        <v>0</v>
      </c>
      <c r="AK89" s="102">
        <v>0</v>
      </c>
      <c r="AL89" s="102">
        <v>1.4172570000000001E-4</v>
      </c>
      <c r="AM89" s="102">
        <v>2.795128E-3</v>
      </c>
      <c r="AN89" s="102">
        <v>0</v>
      </c>
      <c r="AO89" s="102">
        <v>9.2790376000000008E-2</v>
      </c>
      <c r="AP89" s="102">
        <v>1.825691</v>
      </c>
      <c r="AQ89" s="102">
        <v>1.7715600000000001E-3</v>
      </c>
      <c r="AR89" s="102">
        <v>1.1810400000000002E-4</v>
      </c>
      <c r="AS89" s="102">
        <v>2.795128E-3</v>
      </c>
      <c r="AT89" s="102">
        <v>1.5747199999999999E-3</v>
      </c>
      <c r="AU89" s="102">
        <v>1.57472E-4</v>
      </c>
      <c r="AV89" s="102">
        <v>2.3620800000000004E-4</v>
      </c>
      <c r="AW89" s="102">
        <v>1.1023040000000001E-3</v>
      </c>
      <c r="AX89" s="214">
        <f t="shared" si="125"/>
        <v>4.1596717506601192E-4</v>
      </c>
      <c r="AY89" s="214">
        <f t="shared" si="126"/>
        <v>3.1141100145879596E-4</v>
      </c>
      <c r="AZ89" s="214">
        <f t="shared" si="127"/>
        <v>3.1152316555434857E-2</v>
      </c>
      <c r="BA89" s="214">
        <f t="shared" si="127"/>
        <v>6.3425087257200224E-2</v>
      </c>
      <c r="BB89" s="214">
        <f t="shared" si="127"/>
        <v>9.5142730763072544E-2</v>
      </c>
      <c r="BC89" s="214">
        <f t="shared" si="127"/>
        <v>0.12623050018784329</v>
      </c>
      <c r="BD89" s="214">
        <f t="shared" si="127"/>
        <v>0.15765898997837799</v>
      </c>
      <c r="BE89" s="214">
        <f t="shared" si="127"/>
        <v>0.18912915911621214</v>
      </c>
      <c r="BF89" s="214">
        <f t="shared" si="127"/>
        <v>0.22081900926643253</v>
      </c>
      <c r="BG89" s="214">
        <f t="shared" si="127"/>
        <v>0.25228474724106292</v>
      </c>
      <c r="BH89" s="214">
        <f t="shared" si="127"/>
        <v>0.2836792970438356</v>
      </c>
      <c r="BI89" s="214">
        <f t="shared" si="127"/>
        <v>0.31517111950030441</v>
      </c>
      <c r="BJ89" s="214">
        <f t="shared" si="127"/>
        <v>0.34667983738247199</v>
      </c>
      <c r="BK89" s="214">
        <f t="shared" si="127"/>
        <v>0.3781974354120673</v>
      </c>
      <c r="BL89" s="214">
        <f t="shared" si="127"/>
        <v>0.40966876723081808</v>
      </c>
      <c r="BM89" s="214">
        <f t="shared" si="127"/>
        <v>0.44114231347027538</v>
      </c>
      <c r="BN89" s="214">
        <f t="shared" si="127"/>
        <v>0.47263614803778553</v>
      </c>
      <c r="BO89" s="214">
        <f t="shared" si="127"/>
        <v>0.50413028854035402</v>
      </c>
      <c r="BP89" s="214">
        <f t="shared" si="128"/>
        <v>0.53562072727022148</v>
      </c>
      <c r="BQ89" s="214">
        <f t="shared" si="128"/>
        <v>0.56710460205643798</v>
      </c>
      <c r="BR89" s="214">
        <f t="shared" si="128"/>
        <v>0.59859155339063286</v>
      </c>
    </row>
    <row r="90" spans="1:70">
      <c r="A90" t="s">
        <v>189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3.0000000000000001E-3</v>
      </c>
      <c r="J90" s="102">
        <v>0</v>
      </c>
      <c r="K90" s="102">
        <v>0.121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1.1810475E-4</v>
      </c>
      <c r="S90" s="102">
        <v>0</v>
      </c>
      <c r="T90" s="102">
        <v>2.8581349499999997E-3</v>
      </c>
      <c r="U90" s="102">
        <v>0</v>
      </c>
      <c r="V90" s="102">
        <v>0</v>
      </c>
      <c r="W90" s="102">
        <v>3.4762164749999997E-3</v>
      </c>
      <c r="X90" s="102">
        <v>7.0862849999999995E-4</v>
      </c>
      <c r="Y90" s="102">
        <v>1.2952154249999998E-3</v>
      </c>
      <c r="Z90" s="102">
        <v>0</v>
      </c>
      <c r="AA90" s="102">
        <v>0</v>
      </c>
      <c r="AB90" s="102">
        <v>0</v>
      </c>
      <c r="AC90" s="102">
        <v>1.9684125000000002E-5</v>
      </c>
      <c r="AD90" s="102">
        <v>0</v>
      </c>
      <c r="AE90" s="102">
        <v>0</v>
      </c>
      <c r="AF90" s="102">
        <v>0</v>
      </c>
      <c r="AG90" s="102">
        <v>6.6926024999999998E-5</v>
      </c>
      <c r="AH90" s="102">
        <v>0</v>
      </c>
      <c r="AI90" s="102">
        <v>1.5747300000000002E-2</v>
      </c>
      <c r="AJ90" s="102">
        <v>8.6610150000000004E-4</v>
      </c>
      <c r="AK90" s="102">
        <v>0</v>
      </c>
      <c r="AL90" s="102">
        <v>1.1960074349999999E-2</v>
      </c>
      <c r="AM90" s="102">
        <v>7.8735999999999997E-4</v>
      </c>
      <c r="AN90" s="102">
        <v>0</v>
      </c>
      <c r="AO90" s="102">
        <v>0.11015166400000001</v>
      </c>
      <c r="AP90" s="102">
        <v>0.97034246400000002</v>
      </c>
      <c r="AQ90" s="102">
        <v>6.6925600000000013E-4</v>
      </c>
      <c r="AR90" s="102">
        <v>4.4485840000000002E-3</v>
      </c>
      <c r="AS90" s="102">
        <v>1.2991439999999999E-3</v>
      </c>
      <c r="AT90" s="102">
        <v>0</v>
      </c>
      <c r="AU90" s="102">
        <v>1.9683999999999999E-4</v>
      </c>
      <c r="AV90" s="102">
        <v>3.2281760000000006E-3</v>
      </c>
      <c r="AW90" s="102">
        <v>3.9367999999999998E-4</v>
      </c>
      <c r="AX90" s="214">
        <f t="shared" si="125"/>
        <v>3.6292438093007761E-4</v>
      </c>
      <c r="AY90" s="214">
        <f t="shared" si="126"/>
        <v>3.7348018357977024E-4</v>
      </c>
      <c r="AZ90" s="214">
        <f t="shared" si="127"/>
        <v>6.3823130673765632E-2</v>
      </c>
      <c r="BA90" s="214">
        <f t="shared" si="127"/>
        <v>0.13018194279718168</v>
      </c>
      <c r="BB90" s="214">
        <f t="shared" si="127"/>
        <v>0.19257600842187739</v>
      </c>
      <c r="BC90" s="214">
        <f t="shared" si="127"/>
        <v>0.2567178711890763</v>
      </c>
      <c r="BD90" s="214">
        <f t="shared" si="127"/>
        <v>0.32087551150846355</v>
      </c>
      <c r="BE90" s="214">
        <f t="shared" si="127"/>
        <v>0.38502913835136821</v>
      </c>
      <c r="BF90" s="214">
        <f t="shared" si="127"/>
        <v>0.44940234965578307</v>
      </c>
      <c r="BG90" s="214">
        <f t="shared" si="127"/>
        <v>0.51308794578059136</v>
      </c>
      <c r="BH90" s="214">
        <f t="shared" si="127"/>
        <v>0.57721352667329107</v>
      </c>
      <c r="BI90" s="214">
        <f t="shared" si="127"/>
        <v>0.64132784035419887</v>
      </c>
      <c r="BJ90" s="214">
        <f t="shared" si="127"/>
        <v>0.7054264523589443</v>
      </c>
      <c r="BK90" s="214">
        <f t="shared" si="127"/>
        <v>0.76950858954543688</v>
      </c>
      <c r="BL90" s="214">
        <f t="shared" si="127"/>
        <v>0.8335145305656172</v>
      </c>
      <c r="BM90" s="214">
        <f t="shared" si="127"/>
        <v>0.89760477860780763</v>
      </c>
      <c r="BN90" s="214">
        <f t="shared" si="127"/>
        <v>0.96168537374511898</v>
      </c>
      <c r="BO90" s="214">
        <f t="shared" si="127"/>
        <v>1.0257573096758652</v>
      </c>
      <c r="BP90" s="214">
        <f t="shared" si="128"/>
        <v>1.0898227066695045</v>
      </c>
      <c r="BQ90" s="214">
        <f t="shared" si="128"/>
        <v>1.1538841896568031</v>
      </c>
      <c r="BR90" s="214">
        <f t="shared" si="128"/>
        <v>1.217959030010374</v>
      </c>
    </row>
    <row r="91" spans="1:70">
      <c r="A91" t="s">
        <v>191</v>
      </c>
      <c r="B91" s="102">
        <v>0</v>
      </c>
      <c r="C91" s="102">
        <v>0</v>
      </c>
      <c r="D91" s="102">
        <v>0</v>
      </c>
      <c r="E91" s="102">
        <v>0</v>
      </c>
      <c r="F91" s="102">
        <v>0</v>
      </c>
      <c r="G91" s="102">
        <v>0</v>
      </c>
      <c r="H91" s="102">
        <v>0</v>
      </c>
      <c r="I91" s="102">
        <v>0</v>
      </c>
      <c r="J91" s="102">
        <v>0</v>
      </c>
      <c r="K91" s="102">
        <v>0</v>
      </c>
      <c r="L91" s="102">
        <v>0</v>
      </c>
      <c r="M91" s="102">
        <v>0</v>
      </c>
      <c r="N91" s="102">
        <v>0</v>
      </c>
      <c r="O91" s="102">
        <v>0</v>
      </c>
      <c r="P91" s="102">
        <v>0</v>
      </c>
      <c r="Q91" s="102">
        <v>0</v>
      </c>
      <c r="R91" s="102">
        <v>0</v>
      </c>
      <c r="S91" s="102">
        <v>0</v>
      </c>
      <c r="T91" s="102">
        <v>1.5747300000000001E-5</v>
      </c>
      <c r="U91" s="102">
        <v>0</v>
      </c>
      <c r="V91" s="102">
        <v>0</v>
      </c>
      <c r="W91" s="102">
        <v>0</v>
      </c>
      <c r="X91" s="102">
        <v>6.8500754999999993E-4</v>
      </c>
      <c r="Y91" s="102">
        <v>0</v>
      </c>
      <c r="Z91" s="102">
        <v>0</v>
      </c>
      <c r="AA91" s="102">
        <v>0</v>
      </c>
      <c r="AB91" s="102">
        <v>0</v>
      </c>
      <c r="AC91" s="102">
        <v>0</v>
      </c>
      <c r="AD91" s="102">
        <v>0</v>
      </c>
      <c r="AE91" s="102">
        <v>8.3067007500000007E-4</v>
      </c>
      <c r="AF91" s="102">
        <v>1.0629427500000001E-4</v>
      </c>
      <c r="AG91" s="102">
        <v>3.5431424999999997E-4</v>
      </c>
      <c r="AH91" s="102">
        <v>8.975961E-4</v>
      </c>
      <c r="AI91" s="102">
        <v>3.9368250000000006E-3</v>
      </c>
      <c r="AJ91" s="102">
        <v>0</v>
      </c>
      <c r="AK91" s="102">
        <v>1.8660550499999998E-2</v>
      </c>
      <c r="AL91" s="102">
        <v>9.7632640000000007E-3</v>
      </c>
      <c r="AM91" s="102">
        <v>7.7161280000000009E-3</v>
      </c>
      <c r="AN91" s="102">
        <v>5.4327840000000004E-3</v>
      </c>
      <c r="AO91" s="102">
        <v>5.1572080000000008E-3</v>
      </c>
      <c r="AP91" s="102">
        <v>1.6928240000000001E-3</v>
      </c>
      <c r="AQ91" s="102">
        <v>2.0471360000000002E-3</v>
      </c>
      <c r="AR91" s="102">
        <v>8.5428559999999997E-3</v>
      </c>
      <c r="AS91" s="102">
        <v>2.3620799999999999E-3</v>
      </c>
      <c r="AT91" s="102">
        <v>2.5982879999999998E-3</v>
      </c>
      <c r="AU91" s="102">
        <v>1.003884E-2</v>
      </c>
      <c r="AV91" s="102">
        <v>2.1652400000000001E-3</v>
      </c>
      <c r="AW91" s="102">
        <v>2.3620800000000004E-4</v>
      </c>
      <c r="AX91" s="214">
        <f t="shared" si="125"/>
        <v>1.2339428951622638E-3</v>
      </c>
      <c r="AY91" s="214">
        <f t="shared" si="126"/>
        <v>1.4533751968462357E-3</v>
      </c>
      <c r="AZ91" s="214">
        <f t="shared" si="127"/>
        <v>0.2119582579392302</v>
      </c>
      <c r="BA91" s="214">
        <f t="shared" si="127"/>
        <v>0.41441810959808029</v>
      </c>
      <c r="BB91" s="214">
        <f t="shared" si="127"/>
        <v>0.62104678027024596</v>
      </c>
      <c r="BC91" s="214">
        <f t="shared" si="127"/>
        <v>0.82858561458797619</v>
      </c>
      <c r="BD91" s="214">
        <f t="shared" si="127"/>
        <v>1.035630379038589</v>
      </c>
      <c r="BE91" s="214">
        <f t="shared" si="127"/>
        <v>1.2425881222604034</v>
      </c>
      <c r="BF91" s="214">
        <f t="shared" si="127"/>
        <v>1.4482446748301554</v>
      </c>
      <c r="BG91" s="214">
        <f t="shared" si="127"/>
        <v>1.655110799345662</v>
      </c>
      <c r="BH91" s="214">
        <f t="shared" si="127"/>
        <v>1.8620145725945327</v>
      </c>
      <c r="BI91" s="214">
        <f t="shared" si="127"/>
        <v>2.0687110232859949</v>
      </c>
      <c r="BJ91" s="214">
        <f t="shared" si="127"/>
        <v>2.2753090588616085</v>
      </c>
      <c r="BK91" s="214">
        <f t="shared" si="127"/>
        <v>2.4818152152786821</v>
      </c>
      <c r="BL91" s="214">
        <f t="shared" si="127"/>
        <v>2.6885498163528054</v>
      </c>
      <c r="BM91" s="214">
        <f t="shared" si="127"/>
        <v>2.8952472226356858</v>
      </c>
      <c r="BN91" s="214">
        <f t="shared" si="127"/>
        <v>3.1018914466209124</v>
      </c>
      <c r="BO91" s="214">
        <f t="shared" si="127"/>
        <v>3.3085231711543832</v>
      </c>
      <c r="BP91" s="214">
        <f t="shared" si="128"/>
        <v>3.5151636986929682</v>
      </c>
      <c r="BQ91" s="214">
        <f t="shared" si="128"/>
        <v>3.7218367775053451</v>
      </c>
      <c r="BR91" s="214">
        <f t="shared" si="128"/>
        <v>3.9284948237194586</v>
      </c>
    </row>
    <row r="92" spans="1:70">
      <c r="A92" t="s">
        <v>193</v>
      </c>
      <c r="B92" s="102">
        <v>0</v>
      </c>
      <c r="C92" s="102">
        <v>0</v>
      </c>
      <c r="D92" s="102">
        <v>0</v>
      </c>
      <c r="E92" s="102">
        <v>0</v>
      </c>
      <c r="F92" s="102">
        <v>0</v>
      </c>
      <c r="G92" s="102">
        <v>1E-3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1.4999999999999999E-2</v>
      </c>
      <c r="P92" s="102">
        <v>0</v>
      </c>
      <c r="Q92" s="102">
        <v>0</v>
      </c>
      <c r="R92" s="102">
        <v>0</v>
      </c>
      <c r="S92" s="102">
        <v>4.6493903249999998E-3</v>
      </c>
      <c r="T92" s="102">
        <v>3.8187202500000001E-3</v>
      </c>
      <c r="U92" s="102">
        <v>0</v>
      </c>
      <c r="V92" s="102">
        <v>2.8738822499999999E-4</v>
      </c>
      <c r="W92" s="102">
        <v>8.6610149999999993E-4</v>
      </c>
      <c r="X92" s="102">
        <v>2.2833584999999999E-4</v>
      </c>
      <c r="Y92" s="102">
        <v>0</v>
      </c>
      <c r="Z92" s="102">
        <v>0</v>
      </c>
      <c r="AA92" s="102">
        <v>0</v>
      </c>
      <c r="AB92" s="102">
        <v>0</v>
      </c>
      <c r="AC92" s="102">
        <v>0</v>
      </c>
      <c r="AD92" s="102">
        <v>0</v>
      </c>
      <c r="AE92" s="102">
        <v>0</v>
      </c>
      <c r="AF92" s="102">
        <v>7.8736499999999994E-4</v>
      </c>
      <c r="AG92" s="102">
        <v>3.5388119924999996E-2</v>
      </c>
      <c r="AH92" s="102">
        <v>0</v>
      </c>
      <c r="AI92" s="102">
        <v>1.69283475E-4</v>
      </c>
      <c r="AJ92" s="102">
        <v>3.8187202500000001E-3</v>
      </c>
      <c r="AK92" s="102">
        <v>1.03144815E-3</v>
      </c>
      <c r="AL92" s="102">
        <v>2.5746672000000002E-2</v>
      </c>
      <c r="AM92" s="102">
        <v>4.9367472000000003E-2</v>
      </c>
      <c r="AN92" s="102">
        <v>3.8186960000000003E-3</v>
      </c>
      <c r="AO92" s="102">
        <v>3.188808E-3</v>
      </c>
      <c r="AP92" s="102">
        <v>5.3934159999999998E-3</v>
      </c>
      <c r="AQ92" s="102">
        <v>0</v>
      </c>
      <c r="AR92" s="102">
        <v>4.0903351999999997E-2</v>
      </c>
      <c r="AS92" s="102">
        <v>1.57472E-4</v>
      </c>
      <c r="AT92" s="102">
        <v>4.7241599999999998E-3</v>
      </c>
      <c r="AU92" s="102">
        <v>3.188808E-3</v>
      </c>
      <c r="AV92" s="102">
        <v>7.8736E-5</v>
      </c>
      <c r="AW92" s="214">
        <f>AW$99*SUM(AR92:AV92)/SUM(AR$99:AV$99)</f>
        <v>2.2830129908203091E-4</v>
      </c>
      <c r="AX92" s="214">
        <f>AX$99*SUM(AS92:AW92)/SUM(AS$99:AW$99)</f>
        <v>5.9407694701771134E-4</v>
      </c>
      <c r="AY92" s="214">
        <f t="shared" si="126"/>
        <v>7.8722714055366803E-4</v>
      </c>
      <c r="AZ92" s="214">
        <f t="shared" si="127"/>
        <v>6.8335471020133515E-2</v>
      </c>
      <c r="BA92" s="214">
        <f t="shared" si="127"/>
        <v>0.13369976434366881</v>
      </c>
      <c r="BB92" s="214">
        <f t="shared" si="127"/>
        <v>0.2009740887406137</v>
      </c>
      <c r="BC92" s="214">
        <f t="shared" si="127"/>
        <v>0.26803411885121814</v>
      </c>
      <c r="BD92" s="214">
        <f t="shared" si="127"/>
        <v>0.33491260270466677</v>
      </c>
      <c r="BE92" s="214">
        <f t="shared" si="127"/>
        <v>0.4017140089314557</v>
      </c>
      <c r="BF92" s="214">
        <f t="shared" si="127"/>
        <v>0.4682661062761635</v>
      </c>
      <c r="BG92" s="214">
        <f t="shared" si="127"/>
        <v>0.53524736180790355</v>
      </c>
      <c r="BH92" s="214">
        <f t="shared" si="127"/>
        <v>0.60211812076966331</v>
      </c>
      <c r="BI92" s="214">
        <f t="shared" si="127"/>
        <v>0.66893023072477675</v>
      </c>
      <c r="BJ92" s="214">
        <f t="shared" si="127"/>
        <v>0.73572526521584736</v>
      </c>
      <c r="BK92" s="214">
        <f t="shared" si="127"/>
        <v>0.80252048586859481</v>
      </c>
      <c r="BL92" s="214">
        <f t="shared" si="127"/>
        <v>0.86938030872471694</v>
      </c>
      <c r="BM92" s="214">
        <f t="shared" si="127"/>
        <v>0.936207602222769</v>
      </c>
      <c r="BN92" s="214">
        <f t="shared" si="127"/>
        <v>1.0030239139097112</v>
      </c>
      <c r="BO92" s="214">
        <f t="shared" si="127"/>
        <v>1.0698415033178423</v>
      </c>
      <c r="BP92" s="214">
        <f t="shared" si="128"/>
        <v>1.1366647334315807</v>
      </c>
      <c r="BQ92" s="214">
        <f t="shared" si="128"/>
        <v>1.2034946874022014</v>
      </c>
      <c r="BR92" s="214">
        <f t="shared" si="128"/>
        <v>1.2703174102411097</v>
      </c>
    </row>
    <row r="93" spans="1:70">
      <c r="A93" t="s">
        <v>194</v>
      </c>
      <c r="B93" s="102">
        <v>0</v>
      </c>
      <c r="C93" s="102">
        <v>0</v>
      </c>
      <c r="D93" s="102">
        <v>0</v>
      </c>
      <c r="E93" s="102">
        <v>0</v>
      </c>
      <c r="F93" s="102">
        <v>0</v>
      </c>
      <c r="G93" s="102">
        <v>1E-3</v>
      </c>
      <c r="H93" s="102">
        <v>0</v>
      </c>
      <c r="I93" s="102">
        <v>0</v>
      </c>
      <c r="J93" s="102">
        <v>0</v>
      </c>
      <c r="K93" s="102">
        <v>0</v>
      </c>
      <c r="L93" s="102">
        <v>0</v>
      </c>
      <c r="M93" s="102">
        <v>0</v>
      </c>
      <c r="N93" s="102">
        <v>0</v>
      </c>
      <c r="O93" s="102">
        <v>0</v>
      </c>
      <c r="P93" s="102">
        <v>7.4999999999999997E-2</v>
      </c>
      <c r="Q93" s="102">
        <v>0.06</v>
      </c>
      <c r="R93" s="102">
        <v>3.9368249999999997E-4</v>
      </c>
      <c r="S93" s="102">
        <v>0</v>
      </c>
      <c r="T93" s="102">
        <v>0</v>
      </c>
      <c r="U93" s="102">
        <v>1.85030775E-4</v>
      </c>
      <c r="V93" s="102">
        <v>3.8580885000000004E-4</v>
      </c>
      <c r="W93" s="102">
        <v>7.7555452499999998E-4</v>
      </c>
      <c r="X93" s="102">
        <v>2.7557775000000001E-5</v>
      </c>
      <c r="Y93" s="102">
        <v>0</v>
      </c>
      <c r="Z93" s="102">
        <v>0</v>
      </c>
      <c r="AA93" s="102">
        <v>0</v>
      </c>
      <c r="AB93" s="102">
        <v>0</v>
      </c>
      <c r="AC93" s="102">
        <v>2.1845441925E-2</v>
      </c>
      <c r="AD93" s="102">
        <v>0</v>
      </c>
      <c r="AE93" s="102">
        <v>1.4735535975000002E-2</v>
      </c>
      <c r="AF93" s="102">
        <v>1.4172569999999999E-3</v>
      </c>
      <c r="AG93" s="102">
        <v>0</v>
      </c>
      <c r="AH93" s="102">
        <v>3.365985375E-3</v>
      </c>
      <c r="AI93" s="102">
        <v>0</v>
      </c>
      <c r="AJ93" s="102">
        <v>7.8736500000000008E-5</v>
      </c>
      <c r="AK93" s="102">
        <v>1.3857623999999999E-3</v>
      </c>
      <c r="AL93" s="102">
        <v>1.67314E-2</v>
      </c>
      <c r="AM93" s="102">
        <v>1.08439156</v>
      </c>
      <c r="AN93" s="102">
        <v>1.57472E-4</v>
      </c>
      <c r="AO93" s="102">
        <v>1.2991439999999999E-3</v>
      </c>
      <c r="AP93" s="102">
        <v>3.5431200000000002E-4</v>
      </c>
      <c r="AQ93" s="102">
        <v>0</v>
      </c>
      <c r="AR93" s="102">
        <v>4.4092160000000005E-3</v>
      </c>
      <c r="AS93" s="102">
        <v>1.57472E-4</v>
      </c>
      <c r="AT93" s="102">
        <v>6.810664000000001E-3</v>
      </c>
      <c r="AU93" s="102">
        <v>3.9368E-5</v>
      </c>
      <c r="AV93" s="102">
        <v>2.6376559999999999E-3</v>
      </c>
      <c r="AW93" s="214">
        <f t="shared" ref="AW93:AX97" si="129">AW$99*SUM(AR93:AV93)/SUM(AR$99:AV$99)</f>
        <v>6.5412169961705479E-5</v>
      </c>
      <c r="AX93" s="214">
        <f t="shared" si="129"/>
        <v>6.8861148321561281E-4</v>
      </c>
      <c r="AY93" s="214">
        <f t="shared" si="126"/>
        <v>9.147354374499586E-4</v>
      </c>
      <c r="AZ93" s="214">
        <f t="shared" si="127"/>
        <v>6.0890309257703792E-2</v>
      </c>
      <c r="BA93" s="214">
        <f t="shared" si="127"/>
        <v>0.12448317767551513</v>
      </c>
      <c r="BB93" s="214">
        <f t="shared" si="127"/>
        <v>0.18458923296123839</v>
      </c>
      <c r="BC93" s="214">
        <f t="shared" si="127"/>
        <v>0.24627767403779219</v>
      </c>
      <c r="BD93" s="214">
        <f t="shared" si="127"/>
        <v>0.30765643762608902</v>
      </c>
      <c r="BE93" s="214">
        <f t="shared" si="127"/>
        <v>0.36894484768542291</v>
      </c>
      <c r="BF93" s="214">
        <f t="shared" si="127"/>
        <v>0.43072214980559925</v>
      </c>
      <c r="BG93" s="214">
        <f t="shared" si="127"/>
        <v>0.49185248065270648</v>
      </c>
      <c r="BH93" s="214">
        <f t="shared" si="127"/>
        <v>0.55332901311702376</v>
      </c>
      <c r="BI93" s="214">
        <f t="shared" si="127"/>
        <v>0.61473821221561442</v>
      </c>
      <c r="BJ93" s="214">
        <f t="shared" si="127"/>
        <v>0.67615604507552562</v>
      </c>
      <c r="BK93" s="214">
        <f t="shared" si="127"/>
        <v>0.73760805303898558</v>
      </c>
      <c r="BL93" s="214">
        <f t="shared" si="127"/>
        <v>0.79897355227450806</v>
      </c>
      <c r="BM93" s="214">
        <f t="shared" si="127"/>
        <v>0.86040102286758258</v>
      </c>
      <c r="BN93" s="214">
        <f t="shared" si="127"/>
        <v>0.92181568777581957</v>
      </c>
      <c r="BO93" s="214">
        <f t="shared" si="127"/>
        <v>0.98323165749621944</v>
      </c>
      <c r="BP93" s="214">
        <f t="shared" si="128"/>
        <v>1.0446471070440755</v>
      </c>
      <c r="BQ93" s="214">
        <f t="shared" si="128"/>
        <v>1.1060537399669854</v>
      </c>
      <c r="BR93" s="214">
        <f t="shared" si="128"/>
        <v>1.167470288319981</v>
      </c>
    </row>
    <row r="94" spans="1:70">
      <c r="A94" t="s">
        <v>195</v>
      </c>
      <c r="B94" s="102">
        <v>0</v>
      </c>
      <c r="C94" s="102">
        <v>0</v>
      </c>
      <c r="D94" s="102">
        <v>0</v>
      </c>
      <c r="E94" s="102">
        <v>0</v>
      </c>
      <c r="F94" s="102">
        <v>2E-3</v>
      </c>
      <c r="G94" s="102">
        <v>0</v>
      </c>
      <c r="H94" s="102">
        <v>0</v>
      </c>
      <c r="I94" s="102">
        <v>0</v>
      </c>
      <c r="J94" s="102">
        <v>0</v>
      </c>
      <c r="K94" s="102">
        <v>0</v>
      </c>
      <c r="L94" s="102">
        <v>1E-3</v>
      </c>
      <c r="M94" s="102">
        <v>0</v>
      </c>
      <c r="N94" s="102">
        <v>0</v>
      </c>
      <c r="O94" s="102">
        <v>0</v>
      </c>
      <c r="P94" s="102">
        <v>1E-3</v>
      </c>
      <c r="Q94" s="102">
        <v>0</v>
      </c>
      <c r="R94" s="102">
        <v>1.3778887500000002E-4</v>
      </c>
      <c r="S94" s="102">
        <v>1.4959935E-4</v>
      </c>
      <c r="T94" s="102">
        <v>0</v>
      </c>
      <c r="U94" s="102">
        <v>3.2124492000000001E-3</v>
      </c>
      <c r="V94" s="102">
        <v>1.0330228799999999E-2</v>
      </c>
      <c r="W94" s="102">
        <v>1.4475705525E-2</v>
      </c>
      <c r="X94" s="102">
        <v>8.3854372500000011E-4</v>
      </c>
      <c r="Y94" s="102">
        <v>9.3696434999999999E-4</v>
      </c>
      <c r="Z94" s="102">
        <v>0</v>
      </c>
      <c r="AA94" s="102">
        <v>1.9093601250000001E-3</v>
      </c>
      <c r="AB94" s="102">
        <v>0</v>
      </c>
      <c r="AC94" s="102">
        <v>0</v>
      </c>
      <c r="AD94" s="102">
        <v>5.1178725E-5</v>
      </c>
      <c r="AE94" s="102">
        <v>6.9563697749999995E-3</v>
      </c>
      <c r="AF94" s="102">
        <v>0</v>
      </c>
      <c r="AG94" s="102">
        <v>1.5747300000000001E-5</v>
      </c>
      <c r="AH94" s="102">
        <v>2.0747067750000003E-3</v>
      </c>
      <c r="AI94" s="102">
        <v>4.3698757500000004E-4</v>
      </c>
      <c r="AJ94" s="102">
        <v>5.5115550000000001E-5</v>
      </c>
      <c r="AK94" s="102">
        <v>5.9052374999999995E-5</v>
      </c>
      <c r="AL94" s="102">
        <v>7.7161280000000009E-3</v>
      </c>
      <c r="AM94" s="102">
        <v>1.6258984000000001</v>
      </c>
      <c r="AN94" s="102">
        <v>4.2911119999999997E-3</v>
      </c>
      <c r="AO94" s="102">
        <v>3.9367999999999998E-4</v>
      </c>
      <c r="AP94" s="102">
        <v>4.7241600000000008E-4</v>
      </c>
      <c r="AQ94" s="102">
        <v>1.4959840000000001E-3</v>
      </c>
      <c r="AR94" s="102">
        <v>3.9368E-5</v>
      </c>
      <c r="AS94" s="102">
        <v>5.6296240000000006E-3</v>
      </c>
      <c r="AT94" s="102">
        <v>1.5353520000000001E-2</v>
      </c>
      <c r="AU94" s="102">
        <v>1.535352E-3</v>
      </c>
      <c r="AV94" s="102">
        <v>7.8736E-5</v>
      </c>
      <c r="AW94" s="214">
        <f t="shared" si="129"/>
        <v>1.0535573593271892E-4</v>
      </c>
      <c r="AX94" s="214">
        <f t="shared" si="129"/>
        <v>1.6099218810228834E-3</v>
      </c>
      <c r="AY94" s="214">
        <f t="shared" si="126"/>
        <v>1.6686563854149876E-3</v>
      </c>
      <c r="AZ94" s="214">
        <f t="shared" si="127"/>
        <v>7.0029060138209878E-2</v>
      </c>
      <c r="BA94" s="214">
        <f t="shared" si="127"/>
        <v>0.14032122307085013</v>
      </c>
      <c r="BB94" s="214">
        <f t="shared" si="127"/>
        <v>0.21093114551029707</v>
      </c>
      <c r="BC94" s="214">
        <f t="shared" si="127"/>
        <v>0.28140258314265088</v>
      </c>
      <c r="BD94" s="214">
        <f t="shared" si="127"/>
        <v>0.35112506148453621</v>
      </c>
      <c r="BE94" s="214">
        <f t="shared" si="127"/>
        <v>0.42082342397426786</v>
      </c>
      <c r="BF94" s="214">
        <f t="shared" si="127"/>
        <v>0.49108579025686</v>
      </c>
      <c r="BG94" s="214">
        <f t="shared" si="127"/>
        <v>0.56129731397175986</v>
      </c>
      <c r="BH94" s="214">
        <f t="shared" si="127"/>
        <v>0.63136988010645501</v>
      </c>
      <c r="BI94" s="214">
        <f t="shared" si="127"/>
        <v>0.70132872218649722</v>
      </c>
      <c r="BJ94" s="214">
        <f t="shared" si="127"/>
        <v>0.7713611856868714</v>
      </c>
      <c r="BK94" s="214">
        <f t="shared" si="127"/>
        <v>0.84148455350551421</v>
      </c>
      <c r="BL94" s="214">
        <f t="shared" si="127"/>
        <v>0.91156863011981693</v>
      </c>
      <c r="BM94" s="214">
        <f t="shared" si="127"/>
        <v>0.98161948650659803</v>
      </c>
      <c r="BN94" s="214">
        <f t="shared" si="127"/>
        <v>1.0516654836945798</v>
      </c>
      <c r="BO94" s="214">
        <f t="shared" si="127"/>
        <v>1.1217335345981434</v>
      </c>
      <c r="BP94" s="214">
        <f t="shared" si="128"/>
        <v>1.1918101273390913</v>
      </c>
      <c r="BQ94" s="214">
        <f t="shared" si="128"/>
        <v>1.2618752124353194</v>
      </c>
      <c r="BR94" s="214">
        <f t="shared" si="128"/>
        <v>1.3319357911973346</v>
      </c>
    </row>
    <row r="95" spans="1:70">
      <c r="A95" t="s">
        <v>62</v>
      </c>
      <c r="B95" s="102">
        <v>0</v>
      </c>
      <c r="C95" s="102">
        <v>0</v>
      </c>
      <c r="D95" s="102">
        <v>0</v>
      </c>
      <c r="E95" s="102">
        <v>2E-3</v>
      </c>
      <c r="F95" s="102">
        <v>0</v>
      </c>
      <c r="G95" s="102">
        <v>0</v>
      </c>
      <c r="H95" s="102">
        <v>0</v>
      </c>
      <c r="I95" s="102">
        <v>0</v>
      </c>
      <c r="J95" s="102">
        <v>0</v>
      </c>
      <c r="K95" s="102">
        <v>0</v>
      </c>
      <c r="L95" s="102">
        <v>0</v>
      </c>
      <c r="M95" s="102">
        <v>0</v>
      </c>
      <c r="N95" s="102">
        <v>0</v>
      </c>
      <c r="O95" s="102">
        <v>0</v>
      </c>
      <c r="P95" s="102">
        <v>4.2000000000000003E-2</v>
      </c>
      <c r="Q95" s="102">
        <v>0</v>
      </c>
      <c r="R95" s="102">
        <v>4.7517477750000005E-3</v>
      </c>
      <c r="S95" s="102">
        <v>8.7791197500000011E-4</v>
      </c>
      <c r="T95" s="102">
        <v>9.4483799999999998E-5</v>
      </c>
      <c r="U95" s="102">
        <v>9.6452212500000003E-4</v>
      </c>
      <c r="V95" s="102">
        <v>5.1178725E-5</v>
      </c>
      <c r="W95" s="102">
        <v>1.01570085E-2</v>
      </c>
      <c r="X95" s="102">
        <v>4.7241900000000005E-3</v>
      </c>
      <c r="Y95" s="102">
        <v>0</v>
      </c>
      <c r="Z95" s="102">
        <v>3.5037742500000001E-4</v>
      </c>
      <c r="AA95" s="102">
        <v>0</v>
      </c>
      <c r="AB95" s="102">
        <v>0</v>
      </c>
      <c r="AC95" s="102">
        <v>7.4799675E-5</v>
      </c>
      <c r="AD95" s="102">
        <v>0</v>
      </c>
      <c r="AE95" s="102">
        <v>5.1178725E-5</v>
      </c>
      <c r="AF95" s="102">
        <v>0</v>
      </c>
      <c r="AG95" s="102">
        <v>0</v>
      </c>
      <c r="AH95" s="102">
        <v>1.8109394999999998E-4</v>
      </c>
      <c r="AI95" s="102">
        <v>1.5747300000000001E-5</v>
      </c>
      <c r="AJ95" s="102">
        <v>4.3305074999999997E-4</v>
      </c>
      <c r="AK95" s="102">
        <v>2.5195679999999996E-4</v>
      </c>
      <c r="AL95" s="102">
        <v>2.6809607999999999E-2</v>
      </c>
      <c r="AM95" s="102">
        <v>2.810835832</v>
      </c>
      <c r="AN95" s="102">
        <v>1.4959840000000001E-3</v>
      </c>
      <c r="AO95" s="102">
        <v>2.0471360000000002E-3</v>
      </c>
      <c r="AP95" s="102">
        <v>3.8186960000000003E-3</v>
      </c>
      <c r="AQ95" s="102">
        <v>2.519552E-3</v>
      </c>
      <c r="AR95" s="102">
        <v>5.039104E-3</v>
      </c>
      <c r="AS95" s="102">
        <v>1.1023040000000001E-3</v>
      </c>
      <c r="AT95" s="102">
        <v>1.1416720000000002E-2</v>
      </c>
      <c r="AU95" s="102">
        <v>5.5115200000000007E-4</v>
      </c>
      <c r="AV95" s="102">
        <v>1.456616E-3</v>
      </c>
      <c r="AW95" s="214">
        <f t="shared" si="129"/>
        <v>9.1064001319237072E-5</v>
      </c>
      <c r="AX95" s="214">
        <f t="shared" si="129"/>
        <v>1.0366045714214991E-3</v>
      </c>
      <c r="AY95" s="214">
        <f t="shared" si="126"/>
        <v>1.2997215464737929E-3</v>
      </c>
      <c r="AZ95" s="214">
        <f t="shared" si="127"/>
        <v>6.2142574503599522E-2</v>
      </c>
      <c r="BA95" s="214">
        <f t="shared" si="127"/>
        <v>0.12606766136076414</v>
      </c>
      <c r="BB95" s="214">
        <f t="shared" si="127"/>
        <v>0.18813746039690832</v>
      </c>
      <c r="BC95" s="214">
        <f t="shared" si="127"/>
        <v>0.25099552557693561</v>
      </c>
      <c r="BD95" s="214">
        <f t="shared" si="127"/>
        <v>0.31338319864251285</v>
      </c>
      <c r="BE95" s="214">
        <f t="shared" si="127"/>
        <v>0.37566550080326444</v>
      </c>
      <c r="BF95" s="214">
        <f t="shared" si="127"/>
        <v>0.43851810079453879</v>
      </c>
      <c r="BG95" s="214">
        <f t="shared" si="127"/>
        <v>0.50096867415470747</v>
      </c>
      <c r="BH95" s="214">
        <f t="shared" si="127"/>
        <v>0.56354656604816478</v>
      </c>
      <c r="BI95" s="214">
        <f t="shared" si="127"/>
        <v>0.62604111911087923</v>
      </c>
      <c r="BJ95" s="214">
        <f t="shared" si="127"/>
        <v>0.68856896303710902</v>
      </c>
      <c r="BK95" s="214">
        <f t="shared" si="127"/>
        <v>0.75116309682522175</v>
      </c>
      <c r="BL95" s="214">
        <f t="shared" si="127"/>
        <v>0.81368735931030634</v>
      </c>
      <c r="BM95" s="214">
        <f t="shared" si="127"/>
        <v>0.8762312358162917</v>
      </c>
      <c r="BN95" s="214">
        <f t="shared" si="127"/>
        <v>0.93876658666508106</v>
      </c>
      <c r="BO95" s="214">
        <f t="shared" si="127"/>
        <v>1.0013122219658832</v>
      </c>
      <c r="BP95" s="214">
        <f t="shared" si="128"/>
        <v>1.0638621001415158</v>
      </c>
      <c r="BQ95" s="214">
        <f t="shared" si="128"/>
        <v>1.1264011947398052</v>
      </c>
      <c r="BR95" s="214">
        <f t="shared" si="128"/>
        <v>1.1889438998205653</v>
      </c>
    </row>
    <row r="96" spans="1:70">
      <c r="A96" t="s">
        <v>196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6.0000000000000001E-3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2.4E-2</v>
      </c>
      <c r="Q96" s="102">
        <v>0</v>
      </c>
      <c r="R96" s="102">
        <v>3.9368250000000004E-5</v>
      </c>
      <c r="S96" s="102">
        <v>6.735907575E-3</v>
      </c>
      <c r="T96" s="102">
        <v>8.6610149999999993E-4</v>
      </c>
      <c r="U96" s="102">
        <v>0</v>
      </c>
      <c r="V96" s="102">
        <v>5.5115550000000001E-5</v>
      </c>
      <c r="W96" s="102">
        <v>1.7479503000000002E-3</v>
      </c>
      <c r="X96" s="102">
        <v>3.0589130250000002E-3</v>
      </c>
      <c r="Y96" s="102">
        <v>7.7949135000000001E-4</v>
      </c>
      <c r="Z96" s="102">
        <v>0</v>
      </c>
      <c r="AA96" s="102">
        <v>0</v>
      </c>
      <c r="AB96" s="102">
        <v>9.4483799999999998E-5</v>
      </c>
      <c r="AC96" s="102">
        <v>2.1258855000000002E-4</v>
      </c>
      <c r="AD96" s="102">
        <v>0</v>
      </c>
      <c r="AE96" s="102">
        <v>1.1889211500000002E-3</v>
      </c>
      <c r="AF96" s="102">
        <v>0</v>
      </c>
      <c r="AG96" s="102">
        <v>0</v>
      </c>
      <c r="AH96" s="102">
        <v>6.8500754999999993E-4</v>
      </c>
      <c r="AI96" s="102">
        <v>0</v>
      </c>
      <c r="AJ96" s="102">
        <v>1.1810475000000001E-5</v>
      </c>
      <c r="AK96" s="102">
        <v>0</v>
      </c>
      <c r="AL96" s="102">
        <v>4.8028960000000009E-3</v>
      </c>
      <c r="AM96" s="102">
        <v>1.615898928</v>
      </c>
      <c r="AN96" s="102">
        <v>2.0825672000000003E-2</v>
      </c>
      <c r="AO96" s="102">
        <v>3.8501904000000003E-2</v>
      </c>
      <c r="AP96" s="102">
        <v>2.9919680000000002E-3</v>
      </c>
      <c r="AQ96" s="102">
        <v>1.8896640000000003E-3</v>
      </c>
      <c r="AR96" s="102">
        <v>4.3147327999999999E-2</v>
      </c>
      <c r="AS96" s="102">
        <v>2.2006712000000001E-2</v>
      </c>
      <c r="AT96" s="102">
        <v>6.1020399999999995E-3</v>
      </c>
      <c r="AU96" s="102">
        <v>9.8419999999999996E-4</v>
      </c>
      <c r="AV96" s="102">
        <v>3.9368E-5</v>
      </c>
      <c r="AW96" s="214">
        <f t="shared" si="129"/>
        <v>3.3640544551734254E-4</v>
      </c>
      <c r="AX96" s="214">
        <f t="shared" si="129"/>
        <v>2.089732961388556E-3</v>
      </c>
      <c r="AY96" s="214">
        <f t="shared" si="126"/>
        <v>8.5311139620119364E-4</v>
      </c>
      <c r="AZ96" s="214">
        <f t="shared" si="127"/>
        <v>6.0288307365319281E-2</v>
      </c>
      <c r="BA96" s="214">
        <f t="shared" si="127"/>
        <v>0.12144769919467747</v>
      </c>
      <c r="BB96" s="214">
        <f t="shared" si="127"/>
        <v>0.18258882677145657</v>
      </c>
      <c r="BC96" s="214">
        <f t="shared" si="127"/>
        <v>0.24342865909637404</v>
      </c>
      <c r="BD96" s="214">
        <f t="shared" si="127"/>
        <v>0.30339493384660526</v>
      </c>
      <c r="BE96" s="214">
        <f t="shared" si="127"/>
        <v>0.3638539562730459</v>
      </c>
      <c r="BF96" s="214">
        <f t="shared" si="127"/>
        <v>0.42469554449012153</v>
      </c>
      <c r="BG96" s="214">
        <f t="shared" si="127"/>
        <v>0.48538423085930549</v>
      </c>
      <c r="BH96" s="214">
        <f t="shared" si="127"/>
        <v>0.54592424273992435</v>
      </c>
      <c r="BI96" s="214">
        <f t="shared" si="127"/>
        <v>0.60638406879235718</v>
      </c>
      <c r="BJ96" s="214">
        <f t="shared" si="127"/>
        <v>0.6669893856462884</v>
      </c>
      <c r="BK96" s="214">
        <f t="shared" si="127"/>
        <v>0.72763204095585443</v>
      </c>
      <c r="BL96" s="214">
        <f t="shared" si="127"/>
        <v>0.78821987485731126</v>
      </c>
      <c r="BM96" s="214">
        <f t="shared" si="127"/>
        <v>0.84878194510470872</v>
      </c>
      <c r="BN96" s="214">
        <f t="shared" si="127"/>
        <v>0.90935037141550989</v>
      </c>
      <c r="BO96" s="214">
        <f t="shared" si="127"/>
        <v>0.96994600497854833</v>
      </c>
      <c r="BP96" s="214">
        <f t="shared" si="128"/>
        <v>1.0305389484179297</v>
      </c>
      <c r="BQ96" s="214">
        <f t="shared" si="128"/>
        <v>1.0911197465340423</v>
      </c>
      <c r="BR96" s="214">
        <f t="shared" si="128"/>
        <v>1.1516989466924241</v>
      </c>
    </row>
    <row r="97" spans="1:70">
      <c r="A97" t="s">
        <v>197</v>
      </c>
      <c r="B97" s="102">
        <v>0</v>
      </c>
      <c r="C97" s="102">
        <v>0</v>
      </c>
      <c r="D97" s="102">
        <v>0.01</v>
      </c>
      <c r="E97" s="102">
        <v>0</v>
      </c>
      <c r="F97" s="102">
        <v>0</v>
      </c>
      <c r="G97" s="102">
        <v>0</v>
      </c>
      <c r="H97" s="102">
        <v>0</v>
      </c>
      <c r="I97" s="102">
        <v>0</v>
      </c>
      <c r="J97" s="102">
        <v>0.14199999999999999</v>
      </c>
      <c r="K97" s="102">
        <v>0</v>
      </c>
      <c r="L97" s="102">
        <v>1E-3</v>
      </c>
      <c r="M97" s="102">
        <v>0</v>
      </c>
      <c r="N97" s="102">
        <v>0</v>
      </c>
      <c r="O97" s="102">
        <v>0</v>
      </c>
      <c r="P97" s="102">
        <v>7.4999999999999997E-2</v>
      </c>
      <c r="Q97" s="102">
        <v>1E-3</v>
      </c>
      <c r="R97" s="102">
        <v>1.4330043E-3</v>
      </c>
      <c r="S97" s="102">
        <v>0</v>
      </c>
      <c r="T97" s="102">
        <v>1.1810475E-4</v>
      </c>
      <c r="U97" s="102">
        <v>2.5668099000000001E-3</v>
      </c>
      <c r="V97" s="102">
        <v>0</v>
      </c>
      <c r="W97" s="102">
        <v>1.8227499749999998E-3</v>
      </c>
      <c r="X97" s="102">
        <v>0</v>
      </c>
      <c r="Y97" s="102">
        <v>7.0862849999999995E-4</v>
      </c>
      <c r="Z97" s="102">
        <v>0</v>
      </c>
      <c r="AA97" s="102">
        <v>0</v>
      </c>
      <c r="AB97" s="102">
        <v>8.661015000000001E-5</v>
      </c>
      <c r="AC97" s="102">
        <v>0</v>
      </c>
      <c r="AD97" s="102">
        <v>0</v>
      </c>
      <c r="AE97" s="102">
        <v>0</v>
      </c>
      <c r="AF97" s="102">
        <v>0</v>
      </c>
      <c r="AG97" s="102">
        <v>5.7083962499999996E-4</v>
      </c>
      <c r="AH97" s="102">
        <v>1.1810475E-4</v>
      </c>
      <c r="AI97" s="102">
        <v>0</v>
      </c>
      <c r="AJ97" s="102">
        <v>0</v>
      </c>
      <c r="AK97" s="102">
        <v>0</v>
      </c>
      <c r="AL97" s="102">
        <v>2.3620800000000004E-4</v>
      </c>
      <c r="AM97" s="102">
        <v>1.289420104</v>
      </c>
      <c r="AN97" s="102">
        <v>2.5471096000000002E-2</v>
      </c>
      <c r="AO97" s="102">
        <v>1.456616E-3</v>
      </c>
      <c r="AP97" s="102">
        <v>1.535352E-3</v>
      </c>
      <c r="AQ97" s="102">
        <v>1.7287669840000002</v>
      </c>
      <c r="AR97" s="102">
        <v>1.456616E-3</v>
      </c>
      <c r="AS97" s="102">
        <v>2.8344960000000002E-3</v>
      </c>
      <c r="AT97" s="102">
        <v>1.0235680000000001E-3</v>
      </c>
      <c r="AU97" s="102">
        <v>0</v>
      </c>
      <c r="AV97" s="102">
        <v>3.9367999999999998E-4</v>
      </c>
      <c r="AW97" s="214">
        <f t="shared" si="129"/>
        <v>2.6567968191729112E-5</v>
      </c>
      <c r="AX97" s="214">
        <f t="shared" si="129"/>
        <v>3.0339043863851251E-4</v>
      </c>
      <c r="AY97" s="214">
        <f t="shared" si="126"/>
        <v>1.5605122180640645E-4</v>
      </c>
      <c r="AZ97" s="214">
        <f t="shared" si="127"/>
        <v>1.2325643600115465E-2</v>
      </c>
      <c r="BA97" s="214">
        <f t="shared" si="127"/>
        <v>2.5213564929987359E-2</v>
      </c>
      <c r="BB97" s="214">
        <f t="shared" si="127"/>
        <v>3.7526526773051086E-2</v>
      </c>
      <c r="BC97" s="214">
        <f t="shared" si="127"/>
        <v>5.0058836301492778E-2</v>
      </c>
      <c r="BD97" s="214">
        <f t="shared" si="127"/>
        <v>6.2453325409007956E-2</v>
      </c>
      <c r="BE97" s="214">
        <f t="shared" si="127"/>
        <v>7.4906522329040826E-2</v>
      </c>
      <c r="BF97" s="214">
        <f t="shared" si="127"/>
        <v>8.7461995908004284E-2</v>
      </c>
      <c r="BG97" s="214">
        <f t="shared" si="127"/>
        <v>9.9895478077125038E-2</v>
      </c>
      <c r="BH97" s="214">
        <f t="shared" si="127"/>
        <v>0.11237048864566672</v>
      </c>
      <c r="BI97" s="214">
        <f t="shared" si="127"/>
        <v>0.12482878692702247</v>
      </c>
      <c r="BJ97" s="214">
        <f t="shared" si="127"/>
        <v>0.13730563354492689</v>
      </c>
      <c r="BK97" s="214">
        <f t="shared" si="127"/>
        <v>0.14978839558410592</v>
      </c>
      <c r="BL97" s="214">
        <f t="shared" si="127"/>
        <v>0.16225166960944654</v>
      </c>
      <c r="BM97" s="214">
        <f t="shared" si="127"/>
        <v>0.17472288992006305</v>
      </c>
      <c r="BN97" s="214">
        <f t="shared" si="127"/>
        <v>0.18719316582080481</v>
      </c>
      <c r="BO97" s="214">
        <f t="shared" si="127"/>
        <v>0.1996664210486449</v>
      </c>
      <c r="BP97" s="214">
        <f t="shared" si="128"/>
        <v>0.2121387500232968</v>
      </c>
      <c r="BQ97" s="214">
        <f t="shared" si="128"/>
        <v>0.22460855249253606</v>
      </c>
      <c r="BR97" s="214">
        <f t="shared" si="128"/>
        <v>0.2370799388456542</v>
      </c>
    </row>
    <row r="98" spans="1:70">
      <c r="A98" t="s">
        <v>198</v>
      </c>
      <c r="B98" s="102">
        <v>0</v>
      </c>
      <c r="C98" s="102">
        <v>0</v>
      </c>
      <c r="D98" s="102">
        <v>1.0999999999999999E-2</v>
      </c>
      <c r="E98" s="102">
        <v>0</v>
      </c>
      <c r="F98" s="102">
        <v>0</v>
      </c>
      <c r="G98" s="102">
        <v>0</v>
      </c>
      <c r="H98" s="102">
        <v>0.01</v>
      </c>
      <c r="I98" s="102">
        <v>0</v>
      </c>
      <c r="J98" s="102">
        <v>0</v>
      </c>
      <c r="K98" s="102">
        <v>0</v>
      </c>
      <c r="L98" s="102">
        <v>0</v>
      </c>
      <c r="M98" s="102">
        <v>0</v>
      </c>
      <c r="N98" s="102">
        <v>7.0000000000000001E-3</v>
      </c>
      <c r="O98" s="102">
        <v>0</v>
      </c>
      <c r="P98" s="102">
        <v>8.0000000000000002E-3</v>
      </c>
      <c r="Q98" s="102">
        <v>1E-3</v>
      </c>
      <c r="R98" s="102">
        <v>3.9368249999999997E-4</v>
      </c>
      <c r="S98" s="102">
        <v>0</v>
      </c>
      <c r="T98" s="102">
        <v>0</v>
      </c>
      <c r="U98" s="102">
        <v>4.3305074999999997E-4</v>
      </c>
      <c r="V98" s="102">
        <v>2.6061781500000005E-3</v>
      </c>
      <c r="W98" s="102">
        <v>7.0862849999999995E-4</v>
      </c>
      <c r="X98" s="102">
        <v>0</v>
      </c>
      <c r="Y98" s="102">
        <v>0</v>
      </c>
      <c r="Z98" s="102">
        <v>0</v>
      </c>
      <c r="AA98" s="102">
        <v>0</v>
      </c>
      <c r="AB98" s="102">
        <v>0</v>
      </c>
      <c r="AC98" s="102">
        <v>2.4801997499999999E-4</v>
      </c>
      <c r="AD98" s="102">
        <v>0</v>
      </c>
      <c r="AE98" s="102">
        <v>7.8736499999999994E-4</v>
      </c>
      <c r="AF98" s="102">
        <v>0</v>
      </c>
      <c r="AG98" s="102">
        <v>3.9163535099999994E-2</v>
      </c>
      <c r="AH98" s="102">
        <v>7.8736500000000011E-3</v>
      </c>
      <c r="AI98" s="102">
        <v>0</v>
      </c>
      <c r="AJ98" s="102">
        <v>1.29915225E-4</v>
      </c>
      <c r="AK98" s="102">
        <v>5.6690280000000004E-4</v>
      </c>
      <c r="AL98" s="102">
        <v>7.8735999999999997E-4</v>
      </c>
      <c r="AM98" s="102">
        <v>5.9051999999999998E-4</v>
      </c>
      <c r="AN98" s="102">
        <v>2.2006712000000001E-2</v>
      </c>
      <c r="AO98" s="102">
        <v>0</v>
      </c>
      <c r="AP98" s="102">
        <v>3.5431200000000002E-4</v>
      </c>
      <c r="AQ98" s="102">
        <v>5.9051999999999998E-4</v>
      </c>
      <c r="AR98" s="102">
        <v>7.8736E-5</v>
      </c>
      <c r="AS98" s="102">
        <v>7.0862400000000004E-4</v>
      </c>
      <c r="AT98" s="102">
        <v>1.1810400000000002E-4</v>
      </c>
      <c r="AU98" s="102">
        <v>7.0862400000000006E-3</v>
      </c>
      <c r="AV98" s="102">
        <v>7.0862400000000004E-4</v>
      </c>
      <c r="AW98" s="214">
        <f>AW99-SUM(AW87:AW97)</f>
        <v>5.8793493799952357E-3</v>
      </c>
      <c r="AX98" s="214">
        <f>AX99-SUM(AX87:AX97)</f>
        <v>1.028313736505658E-3</v>
      </c>
      <c r="AY98" s="214">
        <f t="shared" ref="AY98:BR98" si="130">AY99-SUM(AY87:AY97)</f>
        <v>1.3237002706897247E-3</v>
      </c>
      <c r="AZ98" s="214">
        <f t="shared" si="130"/>
        <v>0.22454915983840906</v>
      </c>
      <c r="BA98" s="214">
        <f t="shared" si="130"/>
        <v>0.44581183011739545</v>
      </c>
      <c r="BB98" s="214">
        <f t="shared" si="130"/>
        <v>0.66969278149587375</v>
      </c>
      <c r="BC98" s="214">
        <f t="shared" si="130"/>
        <v>0.88975986771736837</v>
      </c>
      <c r="BD98" s="214">
        <f t="shared" si="130"/>
        <v>1.1122386139893612</v>
      </c>
      <c r="BE98" s="214">
        <f t="shared" si="130"/>
        <v>1.3346002685370122</v>
      </c>
      <c r="BF98" s="214">
        <f t="shared" si="130"/>
        <v>1.5565708013275632</v>
      </c>
      <c r="BG98" s="214">
        <f t="shared" si="130"/>
        <v>1.7787835244657932</v>
      </c>
      <c r="BH98" s="214">
        <f t="shared" si="130"/>
        <v>2.0004757808683618</v>
      </c>
      <c r="BI98" s="214">
        <f t="shared" si="130"/>
        <v>2.2226680907781118</v>
      </c>
      <c r="BJ98" s="214">
        <f t="shared" si="130"/>
        <v>2.4447693910213495</v>
      </c>
      <c r="BK98" s="214">
        <f t="shared" si="130"/>
        <v>2.6667978632057459</v>
      </c>
      <c r="BL98" s="214">
        <f t="shared" si="130"/>
        <v>2.8888424655527469</v>
      </c>
      <c r="BM98" s="214">
        <f t="shared" si="130"/>
        <v>3.1108444289896919</v>
      </c>
      <c r="BN98" s="214">
        <f t="shared" si="130"/>
        <v>3.3329254423915096</v>
      </c>
      <c r="BO98" s="214">
        <f t="shared" si="130"/>
        <v>3.5549779439583133</v>
      </c>
      <c r="BP98" s="214">
        <f t="shared" si="130"/>
        <v>3.7770184486953209</v>
      </c>
      <c r="BQ98" s="214">
        <f t="shared" si="130"/>
        <v>3.9990620015972347</v>
      </c>
      <c r="BR98" s="214">
        <f t="shared" si="130"/>
        <v>4.2211053757609704</v>
      </c>
    </row>
    <row r="99" spans="1:70" ht="13.5" thickBot="1">
      <c r="A99" t="s">
        <v>192</v>
      </c>
      <c r="B99" s="102">
        <f>SUM(B87:B98)</f>
        <v>1E-3</v>
      </c>
      <c r="C99" s="102">
        <f t="shared" ref="C99:AV99" si="131">SUM(C87:C98)</f>
        <v>0</v>
      </c>
      <c r="D99" s="102">
        <f t="shared" si="131"/>
        <v>2.0999999999999998E-2</v>
      </c>
      <c r="E99" s="102">
        <f t="shared" si="131"/>
        <v>2E-3</v>
      </c>
      <c r="F99" s="102">
        <f t="shared" si="131"/>
        <v>2E-3</v>
      </c>
      <c r="G99" s="102">
        <f t="shared" si="131"/>
        <v>9.0000000000000011E-3</v>
      </c>
      <c r="H99" s="102">
        <f t="shared" si="131"/>
        <v>1.6E-2</v>
      </c>
      <c r="I99" s="102">
        <f t="shared" si="131"/>
        <v>5.1000000000000004E-2</v>
      </c>
      <c r="J99" s="102">
        <f t="shared" si="131"/>
        <v>0.14199999999999999</v>
      </c>
      <c r="K99" s="102">
        <f t="shared" si="131"/>
        <v>0.121</v>
      </c>
      <c r="L99" s="102">
        <f t="shared" si="131"/>
        <v>3.0000000000000001E-3</v>
      </c>
      <c r="M99" s="102">
        <f t="shared" si="131"/>
        <v>6.0000000000000001E-3</v>
      </c>
      <c r="N99" s="102">
        <f t="shared" si="131"/>
        <v>7.0000000000000001E-3</v>
      </c>
      <c r="O99" s="102">
        <f t="shared" si="131"/>
        <v>1.9E-2</v>
      </c>
      <c r="P99" s="102">
        <f t="shared" si="131"/>
        <v>0.22499999999999998</v>
      </c>
      <c r="Q99" s="102">
        <f t="shared" si="131"/>
        <v>6.8000000000000005E-2</v>
      </c>
      <c r="R99" s="102">
        <f t="shared" si="131"/>
        <v>7.2673789500000011E-3</v>
      </c>
      <c r="S99" s="102">
        <f t="shared" si="131"/>
        <v>1.2412809225E-2</v>
      </c>
      <c r="T99" s="102">
        <f t="shared" si="131"/>
        <v>7.7712925500000004E-3</v>
      </c>
      <c r="U99" s="102">
        <f t="shared" si="131"/>
        <v>7.3618627499999999E-3</v>
      </c>
      <c r="V99" s="102">
        <f t="shared" si="131"/>
        <v>1.430642205E-2</v>
      </c>
      <c r="W99" s="102">
        <f t="shared" si="131"/>
        <v>3.4211009250000007E-2</v>
      </c>
      <c r="X99" s="102">
        <f t="shared" si="131"/>
        <v>1.0664858925000001E-2</v>
      </c>
      <c r="Y99" s="102">
        <f t="shared" si="131"/>
        <v>1.3326152625000001E-2</v>
      </c>
      <c r="Z99" s="102">
        <f t="shared" si="131"/>
        <v>3.1652072999999998E-3</v>
      </c>
      <c r="AA99" s="102">
        <f t="shared" si="131"/>
        <v>1.9093601250000001E-3</v>
      </c>
      <c r="AB99" s="102">
        <f t="shared" si="131"/>
        <v>1.8109395000000001E-4</v>
      </c>
      <c r="AC99" s="102">
        <f t="shared" si="131"/>
        <v>2.2428092025000002E-2</v>
      </c>
      <c r="AD99" s="102">
        <f t="shared" si="131"/>
        <v>8.5035419999999985E-4</v>
      </c>
      <c r="AE99" s="102">
        <f t="shared" si="131"/>
        <v>2.5046080650000004E-2</v>
      </c>
      <c r="AF99" s="102">
        <f t="shared" si="131"/>
        <v>2.3109162749999999E-3</v>
      </c>
      <c r="AG99" s="102">
        <f t="shared" si="131"/>
        <v>7.5728765699999992E-2</v>
      </c>
      <c r="AH99" s="102">
        <f t="shared" si="131"/>
        <v>3.8663558325E-2</v>
      </c>
      <c r="AI99" s="102">
        <f t="shared" si="131"/>
        <v>0.13243085617500003</v>
      </c>
      <c r="AJ99" s="102">
        <f t="shared" si="131"/>
        <v>5.39345025E-3</v>
      </c>
      <c r="AK99" s="102">
        <f t="shared" si="131"/>
        <v>2.9715155100000001E-2</v>
      </c>
      <c r="AL99" s="102">
        <f t="shared" si="131"/>
        <v>0.10543545914999999</v>
      </c>
      <c r="AM99" s="102">
        <f t="shared" si="131"/>
        <v>9.5724866719999984</v>
      </c>
      <c r="AN99" s="102">
        <f t="shared" si="131"/>
        <v>8.9719672E-2</v>
      </c>
      <c r="AO99" s="102">
        <f t="shared" si="131"/>
        <v>0.37600376800000002</v>
      </c>
      <c r="AP99" s="102">
        <f t="shared" si="131"/>
        <v>4.5873955679999998</v>
      </c>
      <c r="AQ99" s="102">
        <f t="shared" si="131"/>
        <v>1.7405380160000001</v>
      </c>
      <c r="AR99" s="102">
        <f t="shared" si="131"/>
        <v>2.0175706319999995</v>
      </c>
      <c r="AS99" s="102">
        <f t="shared" si="131"/>
        <v>3.9053055999999996E-2</v>
      </c>
      <c r="AT99" s="102">
        <f t="shared" si="131"/>
        <v>4.9879256000000004E-2</v>
      </c>
      <c r="AU99" s="102">
        <f t="shared" si="131"/>
        <v>2.9368528000000005E-2</v>
      </c>
      <c r="AV99" s="102">
        <f t="shared" si="131"/>
        <v>1.2715864E-2</v>
      </c>
      <c r="AW99" s="214">
        <f>AW9</f>
        <v>0.01</v>
      </c>
      <c r="AX99" s="214">
        <f>AX9</f>
        <v>0.01</v>
      </c>
      <c r="AY99" s="214">
        <f t="shared" ref="AY99:BR99" si="132">AY9</f>
        <v>0.01</v>
      </c>
      <c r="AZ99" s="214">
        <f t="shared" si="132"/>
        <v>1.01</v>
      </c>
      <c r="BA99" s="214">
        <f t="shared" si="132"/>
        <v>2.0099999999999998</v>
      </c>
      <c r="BB99" s="214">
        <f t="shared" si="132"/>
        <v>3.01</v>
      </c>
      <c r="BC99" s="214">
        <f t="shared" si="132"/>
        <v>4.01</v>
      </c>
      <c r="BD99" s="214">
        <f t="shared" si="132"/>
        <v>5.01</v>
      </c>
      <c r="BE99" s="214">
        <f t="shared" si="132"/>
        <v>6.01</v>
      </c>
      <c r="BF99" s="214">
        <f t="shared" si="132"/>
        <v>7.01</v>
      </c>
      <c r="BG99" s="214">
        <f t="shared" si="132"/>
        <v>8.01</v>
      </c>
      <c r="BH99" s="214">
        <f t="shared" si="132"/>
        <v>9.01</v>
      </c>
      <c r="BI99" s="214">
        <f t="shared" si="132"/>
        <v>10.01</v>
      </c>
      <c r="BJ99" s="214">
        <f t="shared" si="132"/>
        <v>11.01</v>
      </c>
      <c r="BK99" s="214">
        <f t="shared" si="132"/>
        <v>12.01</v>
      </c>
      <c r="BL99" s="214">
        <f t="shared" si="132"/>
        <v>13.01</v>
      </c>
      <c r="BM99" s="214">
        <f t="shared" si="132"/>
        <v>14.01</v>
      </c>
      <c r="BN99" s="214">
        <f t="shared" si="132"/>
        <v>15.01</v>
      </c>
      <c r="BO99" s="214">
        <f t="shared" si="132"/>
        <v>16.010000000000002</v>
      </c>
      <c r="BP99" s="214">
        <f t="shared" si="132"/>
        <v>17.010000000000002</v>
      </c>
      <c r="BQ99" s="214">
        <f t="shared" si="132"/>
        <v>18.010000000000002</v>
      </c>
      <c r="BR99" s="214">
        <f t="shared" si="132"/>
        <v>19.010000000000002</v>
      </c>
    </row>
    <row r="100" spans="1:70">
      <c r="A100" s="183"/>
      <c r="B100" s="183"/>
      <c r="C100" s="183"/>
      <c r="D100" s="183"/>
      <c r="E100" s="183"/>
      <c r="F100" s="183"/>
      <c r="G100" s="183"/>
      <c r="H100" s="183"/>
      <c r="I100" s="183"/>
      <c r="J100" s="183"/>
      <c r="K100" s="183"/>
      <c r="L100" s="183"/>
      <c r="M100" s="183"/>
      <c r="N100" s="183"/>
      <c r="O100" s="183"/>
      <c r="P100" s="183"/>
      <c r="Q100" s="183"/>
      <c r="R100" s="183"/>
      <c r="S100" s="183"/>
      <c r="T100" s="183"/>
      <c r="U100" s="183"/>
      <c r="V100" s="183"/>
      <c r="W100" s="183"/>
      <c r="X100" s="183"/>
      <c r="Y100" s="183"/>
      <c r="Z100" s="183"/>
      <c r="AA100" s="183"/>
      <c r="AB100" s="183"/>
      <c r="AC100" s="183"/>
      <c r="AD100" s="183"/>
      <c r="AE100" s="183"/>
      <c r="AF100" s="183"/>
      <c r="AG100" s="183"/>
      <c r="AH100" s="183"/>
      <c r="AI100" s="183"/>
      <c r="AJ100" s="183"/>
      <c r="AK100" s="183"/>
      <c r="AL100" s="183"/>
      <c r="AM100" s="183"/>
      <c r="AN100" s="183"/>
      <c r="AO100" s="183"/>
      <c r="AP100" s="183"/>
      <c r="AQ100" s="183"/>
      <c r="AR100" s="183"/>
      <c r="AS100" s="183"/>
      <c r="AT100" s="183"/>
      <c r="AU100" s="183"/>
      <c r="AV100" s="183"/>
      <c r="AW100" s="183"/>
      <c r="AX100" s="183"/>
      <c r="AY100" s="183"/>
      <c r="AZ100" s="183"/>
      <c r="BA100" s="183"/>
      <c r="BB100" s="183"/>
      <c r="BC100" s="183"/>
      <c r="BD100" s="183"/>
      <c r="BE100" s="183"/>
      <c r="BF100" s="183"/>
      <c r="BG100" s="183"/>
      <c r="BH100" s="183"/>
      <c r="BI100" s="183"/>
      <c r="BJ100" s="183"/>
      <c r="BK100" s="183"/>
      <c r="BL100" s="183"/>
      <c r="BM100" s="183"/>
      <c r="BN100" s="183"/>
      <c r="BO100" s="183"/>
      <c r="BP100" s="183"/>
      <c r="BQ100" s="183"/>
      <c r="BR100" s="183"/>
    </row>
    <row r="101" spans="1:70" ht="17.25" thickBot="1">
      <c r="A101" s="167" t="s">
        <v>254</v>
      </c>
    </row>
    <row r="102" spans="1:70" ht="17.25" thickBot="1">
      <c r="A102" s="186"/>
      <c r="B102" s="187" t="str">
        <f t="shared" ref="B102:BM102" si="133">B2</f>
        <v xml:space="preserve">75/76 </v>
      </c>
      <c r="C102" s="187" t="str">
        <f t="shared" si="133"/>
        <v xml:space="preserve">76/77 </v>
      </c>
      <c r="D102" s="187" t="str">
        <f t="shared" si="133"/>
        <v xml:space="preserve">77/78 </v>
      </c>
      <c r="E102" s="187" t="str">
        <f t="shared" si="133"/>
        <v xml:space="preserve">78/79 </v>
      </c>
      <c r="F102" s="187" t="str">
        <f t="shared" si="133"/>
        <v xml:space="preserve">79/80 </v>
      </c>
      <c r="G102" s="187" t="str">
        <f t="shared" si="133"/>
        <v xml:space="preserve">80/81 </v>
      </c>
      <c r="H102" s="187" t="str">
        <f t="shared" si="133"/>
        <v xml:space="preserve">81/82 </v>
      </c>
      <c r="I102" s="187" t="str">
        <f t="shared" si="133"/>
        <v xml:space="preserve">82/83 </v>
      </c>
      <c r="J102" s="187" t="str">
        <f t="shared" si="133"/>
        <v xml:space="preserve">83/84 </v>
      </c>
      <c r="K102" s="187" t="str">
        <f t="shared" si="133"/>
        <v xml:space="preserve">84/85 </v>
      </c>
      <c r="L102" s="187" t="str">
        <f t="shared" si="133"/>
        <v xml:space="preserve">85/86 </v>
      </c>
      <c r="M102" s="187" t="str">
        <f t="shared" si="133"/>
        <v xml:space="preserve">86/87 </v>
      </c>
      <c r="N102" s="187" t="str">
        <f t="shared" si="133"/>
        <v xml:space="preserve">87/88 </v>
      </c>
      <c r="O102" s="187" t="str">
        <f t="shared" si="133"/>
        <v xml:space="preserve">88/89 </v>
      </c>
      <c r="P102" s="187" t="str">
        <f t="shared" si="133"/>
        <v xml:space="preserve">89/90 </v>
      </c>
      <c r="Q102" s="187" t="str">
        <f t="shared" si="133"/>
        <v xml:space="preserve">90/91 </v>
      </c>
      <c r="R102" s="187" t="str">
        <f t="shared" si="133"/>
        <v xml:space="preserve">91/92 </v>
      </c>
      <c r="S102" s="187" t="str">
        <f t="shared" si="133"/>
        <v xml:space="preserve">92/93 </v>
      </c>
      <c r="T102" s="187" t="str">
        <f t="shared" si="133"/>
        <v xml:space="preserve">93/94 </v>
      </c>
      <c r="U102" s="187" t="str">
        <f t="shared" si="133"/>
        <v xml:space="preserve">94/95 </v>
      </c>
      <c r="V102" s="187" t="str">
        <f t="shared" si="133"/>
        <v xml:space="preserve">95/96 </v>
      </c>
      <c r="W102" s="187" t="str">
        <f t="shared" si="133"/>
        <v xml:space="preserve">96/97 </v>
      </c>
      <c r="X102" s="187" t="str">
        <f t="shared" si="133"/>
        <v xml:space="preserve">97/98 </v>
      </c>
      <c r="Y102" s="187" t="str">
        <f t="shared" si="133"/>
        <v xml:space="preserve">98/99 </v>
      </c>
      <c r="Z102" s="187" t="str">
        <f t="shared" si="133"/>
        <v xml:space="preserve">99/00 </v>
      </c>
      <c r="AA102" s="187" t="str">
        <f t="shared" si="133"/>
        <v xml:space="preserve">00/01 </v>
      </c>
      <c r="AB102" s="187" t="str">
        <f t="shared" si="133"/>
        <v xml:space="preserve">01/02 </v>
      </c>
      <c r="AC102" s="187" t="str">
        <f t="shared" si="133"/>
        <v xml:space="preserve">02/03 </v>
      </c>
      <c r="AD102" s="187" t="str">
        <f t="shared" si="133"/>
        <v xml:space="preserve">03/04 </v>
      </c>
      <c r="AE102" s="187" t="str">
        <f t="shared" si="133"/>
        <v xml:space="preserve">04/05 </v>
      </c>
      <c r="AF102" s="187" t="str">
        <f t="shared" si="133"/>
        <v xml:space="preserve">05/06 </v>
      </c>
      <c r="AG102" s="187" t="str">
        <f t="shared" si="133"/>
        <v xml:space="preserve">06/07 </v>
      </c>
      <c r="AH102" s="187" t="str">
        <f t="shared" si="133"/>
        <v xml:space="preserve">07/08 </v>
      </c>
      <c r="AI102" s="187" t="str">
        <f t="shared" si="133"/>
        <v xml:space="preserve">08/09 </v>
      </c>
      <c r="AJ102" s="187" t="str">
        <f t="shared" si="133"/>
        <v xml:space="preserve">09/10 </v>
      </c>
      <c r="AK102" s="187" t="str">
        <f t="shared" si="133"/>
        <v xml:space="preserve">10/11 </v>
      </c>
      <c r="AL102" s="187" t="str">
        <f t="shared" si="133"/>
        <v xml:space="preserve">11/12 </v>
      </c>
      <c r="AM102" s="187" t="str">
        <f t="shared" si="133"/>
        <v xml:space="preserve">12/13 </v>
      </c>
      <c r="AN102" s="187" t="str">
        <f t="shared" si="133"/>
        <v xml:space="preserve">13/14 </v>
      </c>
      <c r="AO102" s="187" t="str">
        <f t="shared" si="133"/>
        <v xml:space="preserve">14/15 </v>
      </c>
      <c r="AP102" s="187" t="str">
        <f t="shared" si="133"/>
        <v xml:space="preserve">15/16 </v>
      </c>
      <c r="AQ102" s="187" t="str">
        <f t="shared" si="133"/>
        <v xml:space="preserve">16/17 </v>
      </c>
      <c r="AR102" s="187" t="str">
        <f t="shared" si="133"/>
        <v xml:space="preserve">17/18 </v>
      </c>
      <c r="AS102" s="187" t="str">
        <f t="shared" si="133"/>
        <v xml:space="preserve">18/19 </v>
      </c>
      <c r="AT102" s="187" t="str">
        <f t="shared" si="133"/>
        <v>19/20</v>
      </c>
      <c r="AU102" s="187" t="str">
        <f t="shared" si="133"/>
        <v>20/21</v>
      </c>
      <c r="AV102" s="187" t="str">
        <f t="shared" si="133"/>
        <v>21/22</v>
      </c>
      <c r="AW102" s="187" t="str">
        <f t="shared" si="133"/>
        <v>22/23</v>
      </c>
      <c r="AX102" s="187" t="str">
        <f t="shared" si="133"/>
        <v>23/24</v>
      </c>
      <c r="AY102" s="187" t="str">
        <f t="shared" si="133"/>
        <v>24/25</v>
      </c>
      <c r="AZ102" s="187" t="str">
        <f t="shared" si="133"/>
        <v>25/26</v>
      </c>
      <c r="BA102" s="187" t="str">
        <f t="shared" si="133"/>
        <v>26/27</v>
      </c>
      <c r="BB102" s="187" t="str">
        <f t="shared" si="133"/>
        <v>27/28</v>
      </c>
      <c r="BC102" s="187" t="str">
        <f t="shared" si="133"/>
        <v>28/29</v>
      </c>
      <c r="BD102" s="187" t="str">
        <f t="shared" si="133"/>
        <v>29/30</v>
      </c>
      <c r="BE102" s="187" t="str">
        <f t="shared" si="133"/>
        <v>30/31</v>
      </c>
      <c r="BF102" s="187" t="str">
        <f t="shared" si="133"/>
        <v>31/32</v>
      </c>
      <c r="BG102" s="187" t="str">
        <f t="shared" si="133"/>
        <v>32/33</v>
      </c>
      <c r="BH102" s="187" t="str">
        <f t="shared" si="133"/>
        <v>33/34</v>
      </c>
      <c r="BI102" s="187" t="str">
        <f t="shared" si="133"/>
        <v>34/35</v>
      </c>
      <c r="BJ102" s="187" t="str">
        <f t="shared" si="133"/>
        <v>35/36</v>
      </c>
      <c r="BK102" s="187" t="str">
        <f t="shared" si="133"/>
        <v>36/37</v>
      </c>
      <c r="BL102" s="187" t="str">
        <f t="shared" si="133"/>
        <v>37/38</v>
      </c>
      <c r="BM102" s="187" t="str">
        <f t="shared" si="133"/>
        <v>38/39</v>
      </c>
      <c r="BN102" s="187" t="str">
        <f t="shared" ref="BN102:CF102" si="134">BN2</f>
        <v>39/40</v>
      </c>
      <c r="BO102" s="187" t="str">
        <f t="shared" si="134"/>
        <v>40/41</v>
      </c>
      <c r="BP102" s="187" t="str">
        <f t="shared" si="134"/>
        <v>41/42</v>
      </c>
      <c r="BQ102" s="187" t="str">
        <f t="shared" si="134"/>
        <v>42/43</v>
      </c>
      <c r="BR102" s="187" t="str">
        <f t="shared" si="134"/>
        <v>43/44</v>
      </c>
    </row>
    <row r="103" spans="1:70">
      <c r="A103" t="s">
        <v>182</v>
      </c>
      <c r="B103" s="71">
        <v>27.989000000000001</v>
      </c>
      <c r="C103" s="71">
        <v>24.870999999999999</v>
      </c>
      <c r="D103" s="71">
        <v>17.077000000000002</v>
      </c>
      <c r="E103" s="71">
        <v>7.7359999999999998</v>
      </c>
      <c r="F103" s="71">
        <v>24.224</v>
      </c>
      <c r="G103" s="71">
        <v>19.533000000000001</v>
      </c>
      <c r="H103" s="71">
        <v>30.963000000000001</v>
      </c>
      <c r="I103" s="71">
        <v>20.428999999999998</v>
      </c>
      <c r="J103" s="71">
        <v>24.843</v>
      </c>
      <c r="K103" s="71">
        <v>26.777999999999999</v>
      </c>
      <c r="L103" s="71">
        <v>29.172999999999998</v>
      </c>
      <c r="M103" s="71">
        <v>14.227</v>
      </c>
      <c r="N103" s="71">
        <v>17.831</v>
      </c>
      <c r="O103" s="71">
        <v>26.657</v>
      </c>
      <c r="P103" s="71">
        <v>37.710999999999999</v>
      </c>
      <c r="Q103" s="71">
        <v>18.213000000000001</v>
      </c>
      <c r="R103" s="71">
        <v>13.140708483374999</v>
      </c>
      <c r="S103" s="71">
        <v>21.394628220600005</v>
      </c>
      <c r="T103" s="71">
        <v>14.7820220046</v>
      </c>
      <c r="U103" s="71">
        <v>22.449945340574999</v>
      </c>
      <c r="V103" s="71">
        <v>24.207536924999999</v>
      </c>
      <c r="W103" s="71">
        <v>15.512661293175</v>
      </c>
      <c r="X103" s="71">
        <v>17.780138641124999</v>
      </c>
      <c r="Y103" s="71">
        <v>10.808210533724999</v>
      </c>
      <c r="Z103" s="71">
        <v>22.506360042824998</v>
      </c>
      <c r="AA103" s="71">
        <v>20.513039251050003</v>
      </c>
      <c r="AB103" s="71">
        <v>18.146865700350002</v>
      </c>
      <c r="AC103" s="71">
        <v>17.855080824000002</v>
      </c>
      <c r="AD103" s="71">
        <v>25.631048184000001</v>
      </c>
      <c r="AE103" s="71">
        <v>17.224129888</v>
      </c>
      <c r="AF103" s="71">
        <v>12.225378088000001</v>
      </c>
      <c r="AG103" s="71">
        <v>13.232844576000002</v>
      </c>
      <c r="AH103" s="71">
        <v>33.061285768000005</v>
      </c>
      <c r="AI103" s="71">
        <v>18.663345232000001</v>
      </c>
      <c r="AJ103" s="71">
        <v>17.318101304000002</v>
      </c>
      <c r="AK103" s="71">
        <v>11.923189320000001</v>
      </c>
      <c r="AL103" s="71">
        <v>10.882693079999999</v>
      </c>
      <c r="AM103" s="71">
        <v>8.4353026240000002</v>
      </c>
      <c r="AN103" s="71">
        <v>16.230205992000002</v>
      </c>
      <c r="AO103" s="71">
        <v>30.199901424000004</v>
      </c>
      <c r="AP103" s="71">
        <v>43.347947328000004</v>
      </c>
      <c r="AQ103" s="71">
        <v>13.215640759999999</v>
      </c>
      <c r="AR103" s="71">
        <v>12.865186824</v>
      </c>
      <c r="AS103" s="71">
        <v>3.0055499599999997</v>
      </c>
      <c r="AT103" s="71">
        <v>6.2516777680000004</v>
      </c>
      <c r="AU103" s="71">
        <v>15.761057536000001</v>
      </c>
      <c r="AV103" s="71">
        <v>9.5160723279999999</v>
      </c>
      <c r="AW103" s="71">
        <v>4.5931039280000006</v>
      </c>
      <c r="AX103" s="122">
        <f t="shared" ref="AX103:AX107" si="135">AX$115*SUM(AS103:AW103)/SUM(AS$115:AW$115)</f>
        <v>8.3692423414192625</v>
      </c>
      <c r="AY103" s="122">
        <f t="shared" ref="AY103:AY113" si="136">AY$115*SUM(AT103:AX103)/SUM(AT$115:AX$115)</f>
        <v>10.907301417402877</v>
      </c>
      <c r="AZ103" s="122">
        <f t="shared" ref="AZ103:BO113" si="137">AZ$115*SUM(AU103:AY103)/SUM(AU$115:AY$115)</f>
        <v>12.024144610857343</v>
      </c>
      <c r="BA103" s="122">
        <f t="shared" si="137"/>
        <v>11.368245614360548</v>
      </c>
      <c r="BB103" s="122">
        <f t="shared" si="137"/>
        <v>11.768691742900302</v>
      </c>
      <c r="BC103" s="122">
        <f t="shared" si="137"/>
        <v>11.154239375599277</v>
      </c>
      <c r="BD103" s="122">
        <f t="shared" si="137"/>
        <v>11.376120754232476</v>
      </c>
      <c r="BE103" s="122">
        <f t="shared" si="137"/>
        <v>11.635285250665888</v>
      </c>
      <c r="BF103" s="122">
        <f t="shared" si="137"/>
        <v>12.446322714589805</v>
      </c>
      <c r="BG103" s="122">
        <f t="shared" si="137"/>
        <v>13.352124948543754</v>
      </c>
      <c r="BH103" s="122">
        <f t="shared" si="137"/>
        <v>14.120382326507885</v>
      </c>
      <c r="BI103" s="122">
        <f t="shared" si="137"/>
        <v>14.836839780039563</v>
      </c>
      <c r="BJ103" s="122">
        <f t="shared" si="137"/>
        <v>15.39803168600737</v>
      </c>
      <c r="BK103" s="122">
        <f t="shared" si="137"/>
        <v>16.091846933951199</v>
      </c>
      <c r="BL103" s="122">
        <f t="shared" si="137"/>
        <v>17.280312206599483</v>
      </c>
      <c r="BM103" s="122">
        <f t="shared" si="137"/>
        <v>17.704300916056749</v>
      </c>
      <c r="BN103" s="122">
        <f t="shared" si="137"/>
        <v>18.484275017040989</v>
      </c>
      <c r="BO103" s="122">
        <f t="shared" si="137"/>
        <v>19.466999231076368</v>
      </c>
      <c r="BP103" s="122">
        <f t="shared" ref="BP103:BR113" si="138">BP$115*SUM(BK103:BO103)/SUM(BK$115:BO$115)</f>
        <v>20.603261177758821</v>
      </c>
      <c r="BQ103" s="122">
        <f t="shared" si="138"/>
        <v>21.846447087589347</v>
      </c>
      <c r="BR103" s="122">
        <f t="shared" si="138"/>
        <v>23.101990326023223</v>
      </c>
    </row>
    <row r="104" spans="1:70">
      <c r="A104" t="s">
        <v>184</v>
      </c>
      <c r="B104" s="71">
        <v>15.087</v>
      </c>
      <c r="C104" s="71">
        <v>16.635999999999999</v>
      </c>
      <c r="D104" s="71">
        <v>8.6280000000000001</v>
      </c>
      <c r="E104" s="71">
        <v>8.6159999999999997</v>
      </c>
      <c r="F104" s="71">
        <v>21.584</v>
      </c>
      <c r="G104" s="71">
        <v>22.542999999999999</v>
      </c>
      <c r="H104" s="71">
        <v>28.388000000000002</v>
      </c>
      <c r="I104" s="71">
        <v>18.382999999999999</v>
      </c>
      <c r="J104" s="71">
        <v>22.518000000000001</v>
      </c>
      <c r="K104" s="71">
        <v>36.29</v>
      </c>
      <c r="L104" s="71">
        <v>23.654</v>
      </c>
      <c r="M104" s="71">
        <v>18.547999999999998</v>
      </c>
      <c r="N104" s="71">
        <v>16.734000000000002</v>
      </c>
      <c r="O104" s="71">
        <v>19.5</v>
      </c>
      <c r="P104" s="71">
        <v>33.728999999999999</v>
      </c>
      <c r="Q104" s="71">
        <v>17.7</v>
      </c>
      <c r="R104" s="71">
        <v>17.604812139749999</v>
      </c>
      <c r="S104" s="71">
        <v>19.145811423150001</v>
      </c>
      <c r="T104" s="71">
        <v>13.605887662199999</v>
      </c>
      <c r="U104" s="71">
        <v>20.56346210565</v>
      </c>
      <c r="V104" s="71">
        <v>15.923661886349999</v>
      </c>
      <c r="W104" s="71">
        <v>18.244746980324997</v>
      </c>
      <c r="X104" s="71">
        <v>15.612692079599999</v>
      </c>
      <c r="Y104" s="71">
        <v>12.647947908599999</v>
      </c>
      <c r="Z104" s="71">
        <v>19.441049677200002</v>
      </c>
      <c r="AA104" s="71">
        <v>17.877512070675003</v>
      </c>
      <c r="AB104" s="71">
        <v>20.873829578175002</v>
      </c>
      <c r="AC104" s="71">
        <v>19.411455336</v>
      </c>
      <c r="AD104" s="71">
        <v>19.679826992000002</v>
      </c>
      <c r="AE104" s="71">
        <v>14.291371360000001</v>
      </c>
      <c r="AF104" s="71">
        <v>17.761306248</v>
      </c>
      <c r="AG104" s="71">
        <v>10.386223232000001</v>
      </c>
      <c r="AH104" s="71">
        <v>32.600483328000003</v>
      </c>
      <c r="AI104" s="71">
        <v>16.045924384000003</v>
      </c>
      <c r="AJ104" s="71">
        <v>8.2047242479999998</v>
      </c>
      <c r="AK104" s="71">
        <v>10.778722192</v>
      </c>
      <c r="AL104" s="71">
        <v>6.7540921840000001</v>
      </c>
      <c r="AM104" s="71">
        <v>11.268656952000001</v>
      </c>
      <c r="AN104" s="71">
        <v>9.4952860240000003</v>
      </c>
      <c r="AO104" s="71">
        <v>28.39436684</v>
      </c>
      <c r="AP104" s="71">
        <v>31.247326432000001</v>
      </c>
      <c r="AQ104" s="71">
        <v>10.987372592</v>
      </c>
      <c r="AR104" s="71">
        <v>7.5112962960000003</v>
      </c>
      <c r="AS104" s="71">
        <v>4.2176119439999997</v>
      </c>
      <c r="AT104" s="71">
        <v>5.3518433920000001</v>
      </c>
      <c r="AU104" s="71">
        <v>12.567092327999999</v>
      </c>
      <c r="AV104" s="71">
        <v>11.475693264</v>
      </c>
      <c r="AW104" s="71">
        <v>5.8636273919999997</v>
      </c>
      <c r="AX104" s="122">
        <f t="shared" si="135"/>
        <v>8.4437654724715507</v>
      </c>
      <c r="AY104" s="122">
        <f t="shared" si="136"/>
        <v>10.713840461575428</v>
      </c>
      <c r="AZ104" s="122">
        <f t="shared" si="137"/>
        <v>12.00389706223106</v>
      </c>
      <c r="BA104" s="122">
        <f t="shared" si="137"/>
        <v>12.142059447278825</v>
      </c>
      <c r="BB104" s="122">
        <f t="shared" si="137"/>
        <v>12.24309248188222</v>
      </c>
      <c r="BC104" s="122">
        <f t="shared" si="137"/>
        <v>11.381478844429788</v>
      </c>
      <c r="BD104" s="122">
        <f t="shared" si="137"/>
        <v>11.626961573635697</v>
      </c>
      <c r="BE104" s="122">
        <f t="shared" si="137"/>
        <v>11.979363096506884</v>
      </c>
      <c r="BF104" s="122">
        <f t="shared" si="137"/>
        <v>12.896014955443425</v>
      </c>
      <c r="BG104" s="122">
        <f t="shared" si="137"/>
        <v>13.751506578165076</v>
      </c>
      <c r="BH104" s="122">
        <f t="shared" si="137"/>
        <v>14.513925089563882</v>
      </c>
      <c r="BI104" s="122">
        <f t="shared" si="137"/>
        <v>15.270068996285623</v>
      </c>
      <c r="BJ104" s="122">
        <f t="shared" si="137"/>
        <v>15.866511903815814</v>
      </c>
      <c r="BK104" s="122">
        <f t="shared" si="137"/>
        <v>16.583712169000297</v>
      </c>
      <c r="BL104" s="122">
        <f t="shared" si="137"/>
        <v>17.792287584137693</v>
      </c>
      <c r="BM104" s="122">
        <f t="shared" si="137"/>
        <v>18.227974989344936</v>
      </c>
      <c r="BN104" s="122">
        <f t="shared" si="137"/>
        <v>19.03650366549579</v>
      </c>
      <c r="BO104" s="122">
        <f t="shared" si="137"/>
        <v>20.050885601160218</v>
      </c>
      <c r="BP104" s="122">
        <f t="shared" si="138"/>
        <v>21.219692213654213</v>
      </c>
      <c r="BQ104" s="122">
        <f t="shared" si="138"/>
        <v>22.497641443329318</v>
      </c>
      <c r="BR104" s="122">
        <f t="shared" si="138"/>
        <v>23.791342608724573</v>
      </c>
    </row>
    <row r="105" spans="1:70">
      <c r="A105" t="s">
        <v>186</v>
      </c>
      <c r="B105" s="71">
        <v>23.108000000000001</v>
      </c>
      <c r="C105" s="71">
        <v>20.55</v>
      </c>
      <c r="D105" s="71">
        <v>17.228000000000002</v>
      </c>
      <c r="E105" s="71">
        <v>18.954999999999998</v>
      </c>
      <c r="F105" s="71">
        <v>26.228999999999999</v>
      </c>
      <c r="G105" s="71">
        <v>25.367000000000001</v>
      </c>
      <c r="H105" s="71">
        <v>18.657</v>
      </c>
      <c r="I105" s="71">
        <v>19.234000000000002</v>
      </c>
      <c r="J105" s="71">
        <v>20.091000000000001</v>
      </c>
      <c r="K105" s="71">
        <v>22.712</v>
      </c>
      <c r="L105" s="71">
        <v>17.378</v>
      </c>
      <c r="M105" s="71">
        <v>14.68</v>
      </c>
      <c r="N105" s="71">
        <v>10.968</v>
      </c>
      <c r="O105" s="71">
        <v>18.318999999999999</v>
      </c>
      <c r="P105" s="71">
        <v>22.408999999999999</v>
      </c>
      <c r="Q105" s="71">
        <v>20.675000000000001</v>
      </c>
      <c r="R105" s="71">
        <v>13.688832628125001</v>
      </c>
      <c r="S105" s="71">
        <v>13.387661578800001</v>
      </c>
      <c r="T105" s="71">
        <v>10.88121895335</v>
      </c>
      <c r="U105" s="71">
        <v>21.049431657300001</v>
      </c>
      <c r="V105" s="71">
        <v>13.583148561</v>
      </c>
      <c r="W105" s="71">
        <v>22.206574755899997</v>
      </c>
      <c r="X105" s="71">
        <v>16.737265824974997</v>
      </c>
      <c r="Y105" s="71">
        <v>17.176233622950001</v>
      </c>
      <c r="Z105" s="71">
        <v>22.927545202274999</v>
      </c>
      <c r="AA105" s="71">
        <v>24.322259942325001</v>
      </c>
      <c r="AB105" s="71">
        <v>24.460690519800004</v>
      </c>
      <c r="AC105" s="71">
        <v>13.619556440000002</v>
      </c>
      <c r="AD105" s="71">
        <v>15.552407135999999</v>
      </c>
      <c r="AE105" s="71">
        <v>12.429737376</v>
      </c>
      <c r="AF105" s="71">
        <v>9.7148807280000007</v>
      </c>
      <c r="AG105" s="71">
        <v>12.798339960000002</v>
      </c>
      <c r="AH105" s="71">
        <v>28.040291048</v>
      </c>
      <c r="AI105" s="71">
        <v>9.4487530480000004</v>
      </c>
      <c r="AJ105" s="71">
        <v>20.705757072000001</v>
      </c>
      <c r="AK105" s="71">
        <v>13.212255112000001</v>
      </c>
      <c r="AL105" s="71">
        <v>4.4731889999999996</v>
      </c>
      <c r="AM105" s="71">
        <v>7.637943152000001</v>
      </c>
      <c r="AN105" s="71">
        <v>7.6638866640000005</v>
      </c>
      <c r="AO105" s="71">
        <v>25.047771896</v>
      </c>
      <c r="AP105" s="71">
        <v>39.838801912000001</v>
      </c>
      <c r="AQ105" s="71">
        <v>17.608361567999999</v>
      </c>
      <c r="AR105" s="71">
        <v>25.161427312000004</v>
      </c>
      <c r="AS105" s="71">
        <v>9.1480602639999997</v>
      </c>
      <c r="AT105" s="71">
        <v>12.819126264000001</v>
      </c>
      <c r="AU105" s="71">
        <v>33.946042200000001</v>
      </c>
      <c r="AV105" s="71">
        <v>23.803113207999999</v>
      </c>
      <c r="AW105" s="71">
        <v>5.7415472240000005</v>
      </c>
      <c r="AX105" s="122">
        <f t="shared" si="135"/>
        <v>18.279176736282842</v>
      </c>
      <c r="AY105" s="122">
        <f t="shared" si="136"/>
        <v>23.189121987928836</v>
      </c>
      <c r="AZ105" s="122">
        <f t="shared" si="137"/>
        <v>25.679042928362843</v>
      </c>
      <c r="BA105" s="122">
        <f t="shared" si="137"/>
        <v>24.206599991053317</v>
      </c>
      <c r="BB105" s="122">
        <f t="shared" si="137"/>
        <v>24.177689507083649</v>
      </c>
      <c r="BC105" s="122">
        <f t="shared" si="137"/>
        <v>23.672367266207505</v>
      </c>
      <c r="BD105" s="122">
        <f t="shared" si="137"/>
        <v>24.040411068987716</v>
      </c>
      <c r="BE105" s="122">
        <f t="shared" si="137"/>
        <v>24.559964769529568</v>
      </c>
      <c r="BF105" s="122">
        <f t="shared" si="137"/>
        <v>26.207132275915015</v>
      </c>
      <c r="BG105" s="122">
        <f t="shared" si="137"/>
        <v>28.052768447802556</v>
      </c>
      <c r="BH105" s="122">
        <f t="shared" si="137"/>
        <v>29.795986513819525</v>
      </c>
      <c r="BI105" s="122">
        <f t="shared" si="137"/>
        <v>31.275899255311376</v>
      </c>
      <c r="BJ105" s="122">
        <f t="shared" si="137"/>
        <v>32.44504643575322</v>
      </c>
      <c r="BK105" s="122">
        <f t="shared" si="137"/>
        <v>33.897030755720998</v>
      </c>
      <c r="BL105" s="122">
        <f t="shared" si="137"/>
        <v>36.403006019412658</v>
      </c>
      <c r="BM105" s="122">
        <f t="shared" si="137"/>
        <v>37.313282464123972</v>
      </c>
      <c r="BN105" s="122">
        <f t="shared" si="137"/>
        <v>38.948933851025117</v>
      </c>
      <c r="BO105" s="122">
        <f t="shared" si="137"/>
        <v>41.016779022799902</v>
      </c>
      <c r="BP105" s="122">
        <f t="shared" si="138"/>
        <v>43.410514939858977</v>
      </c>
      <c r="BQ105" s="122">
        <f t="shared" si="138"/>
        <v>46.031755638795879</v>
      </c>
      <c r="BR105" s="122">
        <f t="shared" si="138"/>
        <v>48.679057013473141</v>
      </c>
    </row>
    <row r="106" spans="1:70">
      <c r="A106" t="s">
        <v>189</v>
      </c>
      <c r="B106" s="71">
        <v>25.175999999999998</v>
      </c>
      <c r="C106" s="71">
        <v>24.648</v>
      </c>
      <c r="D106" s="71">
        <v>30.106000000000002</v>
      </c>
      <c r="E106" s="71">
        <v>18.989000000000001</v>
      </c>
      <c r="F106" s="71">
        <v>26.387</v>
      </c>
      <c r="G106" s="71">
        <v>18.308</v>
      </c>
      <c r="H106" s="71">
        <v>30.771999999999998</v>
      </c>
      <c r="I106" s="71">
        <v>29.353999999999999</v>
      </c>
      <c r="J106" s="71">
        <v>19.536999999999999</v>
      </c>
      <c r="K106" s="71">
        <v>25.55</v>
      </c>
      <c r="L106" s="71">
        <v>11.858000000000001</v>
      </c>
      <c r="M106" s="71">
        <v>19.954999999999998</v>
      </c>
      <c r="N106" s="71">
        <v>21.24</v>
      </c>
      <c r="O106" s="71">
        <v>27.975999999999999</v>
      </c>
      <c r="P106" s="71">
        <v>19.613</v>
      </c>
      <c r="Q106" s="71">
        <v>17.623000000000001</v>
      </c>
      <c r="R106" s="71">
        <v>29.471477442975004</v>
      </c>
      <c r="S106" s="71">
        <v>34.118962344675005</v>
      </c>
      <c r="T106" s="71">
        <v>17.372909526300003</v>
      </c>
      <c r="U106" s="71">
        <v>22.2091415658</v>
      </c>
      <c r="V106" s="71">
        <v>30.403048342725004</v>
      </c>
      <c r="W106" s="71">
        <v>19.908043732350002</v>
      </c>
      <c r="X106" s="71">
        <v>22.722857860050002</v>
      </c>
      <c r="Y106" s="71">
        <v>16.591371027299999</v>
      </c>
      <c r="Z106" s="71">
        <v>26.544711822749999</v>
      </c>
      <c r="AA106" s="71">
        <v>18.599915521349999</v>
      </c>
      <c r="AB106" s="71">
        <v>24.938920273499999</v>
      </c>
      <c r="AC106" s="71">
        <v>15.292224023999999</v>
      </c>
      <c r="AD106" s="71">
        <v>18.149199152000001</v>
      </c>
      <c r="AE106" s="71">
        <v>14.973028280000001</v>
      </c>
      <c r="AF106" s="71">
        <v>18.078887903999998</v>
      </c>
      <c r="AG106" s="71">
        <v>12.462845864</v>
      </c>
      <c r="AH106" s="71">
        <v>27.302967775999999</v>
      </c>
      <c r="AI106" s="71">
        <v>10.894070431999999</v>
      </c>
      <c r="AJ106" s="71">
        <v>13.075333208</v>
      </c>
      <c r="AK106" s="71">
        <v>10.070098192</v>
      </c>
      <c r="AL106" s="71">
        <v>5.9530321200000005</v>
      </c>
      <c r="AM106" s="71">
        <v>5.5495101199999999</v>
      </c>
      <c r="AN106" s="71">
        <v>6.2579766479999996</v>
      </c>
      <c r="AO106" s="71">
        <v>30.128999656000005</v>
      </c>
      <c r="AP106" s="71">
        <v>33.120613343999999</v>
      </c>
      <c r="AQ106" s="71">
        <v>34.002889592000002</v>
      </c>
      <c r="AR106" s="71">
        <v>17.869883192000003</v>
      </c>
      <c r="AS106" s="71">
        <v>5.9535832719999995</v>
      </c>
      <c r="AT106" s="71">
        <v>16.429211232</v>
      </c>
      <c r="AU106" s="71">
        <v>34.447826728000003</v>
      </c>
      <c r="AV106" s="71">
        <v>25.549241479999999</v>
      </c>
      <c r="AW106" s="71">
        <v>4.1697404560000004</v>
      </c>
      <c r="AX106" s="122">
        <f t="shared" si="135"/>
        <v>18.51269096760613</v>
      </c>
      <c r="AY106" s="122">
        <f t="shared" si="136"/>
        <v>24.297157697343941</v>
      </c>
      <c r="AZ106" s="122">
        <f t="shared" si="137"/>
        <v>26.172678287590188</v>
      </c>
      <c r="BA106" s="122">
        <f t="shared" si="137"/>
        <v>24.709674974859645</v>
      </c>
      <c r="BB106" s="122">
        <f t="shared" si="137"/>
        <v>24.368543637816884</v>
      </c>
      <c r="BC106" s="122">
        <f t="shared" si="137"/>
        <v>24.190581409659945</v>
      </c>
      <c r="BD106" s="122">
        <f t="shared" si="137"/>
        <v>24.59981030682783</v>
      </c>
      <c r="BE106" s="122">
        <f t="shared" si="137"/>
        <v>25.016808792293993</v>
      </c>
      <c r="BF106" s="122">
        <f t="shared" si="137"/>
        <v>26.691145673185822</v>
      </c>
      <c r="BG106" s="122">
        <f t="shared" si="137"/>
        <v>28.558058772144122</v>
      </c>
      <c r="BH106" s="122">
        <f t="shared" si="137"/>
        <v>30.390283370261585</v>
      </c>
      <c r="BI106" s="122">
        <f t="shared" si="137"/>
        <v>31.888855267277606</v>
      </c>
      <c r="BJ106" s="122">
        <f t="shared" si="137"/>
        <v>33.060448740160723</v>
      </c>
      <c r="BK106" s="122">
        <f t="shared" si="137"/>
        <v>34.5420375219325</v>
      </c>
      <c r="BL106" s="122">
        <f t="shared" si="137"/>
        <v>37.099131796023613</v>
      </c>
      <c r="BM106" s="122">
        <f t="shared" si="137"/>
        <v>38.033911745847135</v>
      </c>
      <c r="BN106" s="122">
        <f t="shared" si="137"/>
        <v>39.696867557004524</v>
      </c>
      <c r="BO106" s="122">
        <f t="shared" si="137"/>
        <v>41.801587694842155</v>
      </c>
      <c r="BP106" s="122">
        <f t="shared" si="138"/>
        <v>44.242373792253865</v>
      </c>
      <c r="BQ106" s="122">
        <f t="shared" si="138"/>
        <v>46.914906718994693</v>
      </c>
      <c r="BR106" s="122">
        <f t="shared" si="138"/>
        <v>49.613537909418298</v>
      </c>
    </row>
    <row r="107" spans="1:70">
      <c r="A107" t="s">
        <v>191</v>
      </c>
      <c r="B107" s="71">
        <v>28.001999999999999</v>
      </c>
      <c r="C107" s="71">
        <v>25.600999999999999</v>
      </c>
      <c r="D107" s="71">
        <v>21.238</v>
      </c>
      <c r="E107" s="71">
        <v>19.285</v>
      </c>
      <c r="F107" s="71">
        <v>37.439</v>
      </c>
      <c r="G107" s="71">
        <v>28.808</v>
      </c>
      <c r="H107" s="71">
        <v>29.552</v>
      </c>
      <c r="I107" s="71">
        <v>25.050999999999998</v>
      </c>
      <c r="J107" s="71">
        <v>27.007000000000001</v>
      </c>
      <c r="K107" s="71">
        <v>29.096</v>
      </c>
      <c r="L107" s="71">
        <v>17.265000000000001</v>
      </c>
      <c r="M107" s="71">
        <v>15.484</v>
      </c>
      <c r="N107" s="71">
        <v>19.399999999999999</v>
      </c>
      <c r="O107" s="71">
        <v>32.502000000000002</v>
      </c>
      <c r="P107" s="71">
        <v>33.378999999999998</v>
      </c>
      <c r="Q107" s="71">
        <v>16.917000000000002</v>
      </c>
      <c r="R107" s="71">
        <v>36.495029136600003</v>
      </c>
      <c r="S107" s="71">
        <v>33.2557465374</v>
      </c>
      <c r="T107" s="71">
        <v>19.472567898150004</v>
      </c>
      <c r="U107" s="71">
        <v>20.8026399717</v>
      </c>
      <c r="V107" s="71">
        <v>21.236966252999999</v>
      </c>
      <c r="W107" s="71">
        <v>23.212307565</v>
      </c>
      <c r="X107" s="71">
        <v>26.251170340274999</v>
      </c>
      <c r="Y107" s="71">
        <v>19.818563636925003</v>
      </c>
      <c r="Z107" s="71">
        <v>25.344338448824999</v>
      </c>
      <c r="AA107" s="71">
        <v>24.856715430675003</v>
      </c>
      <c r="AB107" s="71">
        <v>28.396768288000004</v>
      </c>
      <c r="AC107" s="71">
        <v>18.057274872000001</v>
      </c>
      <c r="AD107" s="71">
        <v>21.629054776</v>
      </c>
      <c r="AE107" s="71">
        <v>19.126903431999999</v>
      </c>
      <c r="AF107" s="71">
        <v>18.725231728000001</v>
      </c>
      <c r="AG107" s="71">
        <v>16.158438128</v>
      </c>
      <c r="AH107" s="71">
        <v>34.023675896000007</v>
      </c>
      <c r="AI107" s="71">
        <v>11.706783424000001</v>
      </c>
      <c r="AJ107" s="71">
        <v>13.694355640000001</v>
      </c>
      <c r="AK107" s="71">
        <v>9.7468869120000008</v>
      </c>
      <c r="AL107" s="71">
        <v>3.5028071679999999</v>
      </c>
      <c r="AM107" s="71">
        <v>6.8708183040000002</v>
      </c>
      <c r="AN107" s="71">
        <v>16.908162319999999</v>
      </c>
      <c r="AO107" s="71">
        <v>31.755252368000001</v>
      </c>
      <c r="AP107" s="71">
        <v>30.001407968000002</v>
      </c>
      <c r="AQ107" s="71">
        <v>38.106413072000002</v>
      </c>
      <c r="AR107" s="71">
        <v>24.666059768000004</v>
      </c>
      <c r="AS107" s="71">
        <v>4.8096672959999998</v>
      </c>
      <c r="AT107" s="71">
        <v>10.844624224000002</v>
      </c>
      <c r="AU107" s="71">
        <v>34.656870808000001</v>
      </c>
      <c r="AV107" s="71">
        <v>21.363005832000002</v>
      </c>
      <c r="AW107" s="71">
        <v>3.6179192000000002</v>
      </c>
      <c r="AX107" s="122">
        <f t="shared" si="135"/>
        <v>16.104743344646963</v>
      </c>
      <c r="AY107" s="122">
        <f t="shared" si="136"/>
        <v>21.227417303418203</v>
      </c>
      <c r="AZ107" s="122">
        <f t="shared" si="137"/>
        <v>23.724460439248777</v>
      </c>
      <c r="BA107" s="122">
        <f t="shared" si="137"/>
        <v>21.539283686569647</v>
      </c>
      <c r="BB107" s="122">
        <f t="shared" si="137"/>
        <v>21.468052651763202</v>
      </c>
      <c r="BC107" s="122">
        <f t="shared" si="137"/>
        <v>21.322647268273439</v>
      </c>
      <c r="BD107" s="122">
        <f t="shared" si="137"/>
        <v>21.725736972009482</v>
      </c>
      <c r="BE107" s="122">
        <f t="shared" si="137"/>
        <v>22.140610020528161</v>
      </c>
      <c r="BF107" s="122">
        <f t="shared" si="137"/>
        <v>23.500623930586727</v>
      </c>
      <c r="BG107" s="122">
        <f t="shared" si="137"/>
        <v>25.193942466908876</v>
      </c>
      <c r="BH107" s="122">
        <f t="shared" si="137"/>
        <v>26.817372457034718</v>
      </c>
      <c r="BI107" s="122">
        <f t="shared" si="137"/>
        <v>28.14539739660902</v>
      </c>
      <c r="BJ107" s="122">
        <f t="shared" si="137"/>
        <v>29.176275023188662</v>
      </c>
      <c r="BK107" s="122">
        <f t="shared" si="137"/>
        <v>30.469356512294755</v>
      </c>
      <c r="BL107" s="122">
        <f t="shared" si="137"/>
        <v>32.735142231491281</v>
      </c>
      <c r="BM107" s="122">
        <f t="shared" si="137"/>
        <v>33.561060838891073</v>
      </c>
      <c r="BN107" s="122">
        <f t="shared" si="137"/>
        <v>35.028214636416351</v>
      </c>
      <c r="BO107" s="122">
        <f t="shared" si="137"/>
        <v>36.883819579098223</v>
      </c>
      <c r="BP107" s="122">
        <f t="shared" si="138"/>
        <v>39.036245805882729</v>
      </c>
      <c r="BQ107" s="122">
        <f t="shared" si="138"/>
        <v>41.396167075677774</v>
      </c>
      <c r="BR107" s="122">
        <f t="shared" si="138"/>
        <v>43.777328761059543</v>
      </c>
    </row>
    <row r="108" spans="1:70">
      <c r="A108" t="s">
        <v>193</v>
      </c>
      <c r="B108" s="71">
        <v>19.016999999999999</v>
      </c>
      <c r="C108" s="71">
        <v>30.475000000000001</v>
      </c>
      <c r="D108" s="71">
        <v>22.911000000000001</v>
      </c>
      <c r="E108" s="71">
        <v>26.989000000000001</v>
      </c>
      <c r="F108" s="71">
        <v>39.082999999999998</v>
      </c>
      <c r="G108" s="71">
        <v>28.934999999999999</v>
      </c>
      <c r="H108" s="71">
        <v>19.452999999999999</v>
      </c>
      <c r="I108" s="71">
        <v>17.975999999999999</v>
      </c>
      <c r="J108" s="71">
        <v>25.013999999999999</v>
      </c>
      <c r="K108" s="71">
        <v>32.64</v>
      </c>
      <c r="L108" s="71">
        <v>13.994</v>
      </c>
      <c r="M108" s="71">
        <v>20.75</v>
      </c>
      <c r="N108" s="71">
        <v>22.498000000000001</v>
      </c>
      <c r="O108" s="71">
        <v>33.003</v>
      </c>
      <c r="P108" s="71">
        <v>28.181999999999999</v>
      </c>
      <c r="Q108" s="71">
        <v>26.675000000000001</v>
      </c>
      <c r="R108" s="71">
        <v>42.439394740274999</v>
      </c>
      <c r="S108" s="71">
        <v>34.103285907524999</v>
      </c>
      <c r="T108" s="71">
        <v>23.36981993325</v>
      </c>
      <c r="U108" s="71">
        <v>17.896747397624999</v>
      </c>
      <c r="V108" s="71">
        <v>15.128753929649999</v>
      </c>
      <c r="W108" s="71">
        <v>15.84875198025</v>
      </c>
      <c r="X108" s="71">
        <v>33.838884803699997</v>
      </c>
      <c r="Y108" s="71">
        <v>27.047590037774995</v>
      </c>
      <c r="Z108" s="71">
        <v>24.971733709875</v>
      </c>
      <c r="AA108" s="71">
        <v>25.37744321025</v>
      </c>
      <c r="AB108" s="71">
        <v>24.941045247999998</v>
      </c>
      <c r="AC108" s="71">
        <v>12.343797032000001</v>
      </c>
      <c r="AD108" s="71">
        <v>17.687018832000003</v>
      </c>
      <c r="AE108" s="71">
        <v>21.183999536000002</v>
      </c>
      <c r="AF108" s="71">
        <v>20.833270024000001</v>
      </c>
      <c r="AG108" s="71">
        <v>14.078390480000001</v>
      </c>
      <c r="AH108" s="71">
        <v>27.763730848000002</v>
      </c>
      <c r="AI108" s="71">
        <v>9.5735889759999999</v>
      </c>
      <c r="AJ108" s="71">
        <v>16.318154104000001</v>
      </c>
      <c r="AK108" s="71">
        <v>5.7691835600000001</v>
      </c>
      <c r="AL108" s="71">
        <v>2.30834268</v>
      </c>
      <c r="AM108" s="71">
        <v>6.7264164800000001</v>
      </c>
      <c r="AN108" s="71">
        <v>15.998997728000001</v>
      </c>
      <c r="AO108" s="71">
        <v>36.852542272000001</v>
      </c>
      <c r="AP108" s="71">
        <v>23.179839032</v>
      </c>
      <c r="AQ108" s="71">
        <v>17.206493024</v>
      </c>
      <c r="AR108" s="71">
        <v>31.150717360000002</v>
      </c>
      <c r="AS108" s="71">
        <v>12.108376392</v>
      </c>
      <c r="AT108" s="71">
        <v>11.801896512000001</v>
      </c>
      <c r="AU108" s="71">
        <v>20.040831552</v>
      </c>
      <c r="AV108" s="71">
        <v>34.827806664000008</v>
      </c>
      <c r="AW108" s="122">
        <f>AW$115*SUM(AR108:AV108)/SUM(AR$115:AV$115)</f>
        <v>7.8193584937973313</v>
      </c>
      <c r="AX108" s="122">
        <f>AX$115*SUM(AS108:AW108)/SUM(AS$115:AW$115)</f>
        <v>18.523100569020347</v>
      </c>
      <c r="AY108" s="122">
        <f t="shared" si="136"/>
        <v>22.802752233834674</v>
      </c>
      <c r="AZ108" s="122">
        <f t="shared" si="137"/>
        <v>25.447804116531824</v>
      </c>
      <c r="BA108" s="122">
        <f t="shared" si="137"/>
        <v>27.393228122402967</v>
      </c>
      <c r="BB108" s="122">
        <f t="shared" si="137"/>
        <v>25.395533396602026</v>
      </c>
      <c r="BC108" s="122">
        <f t="shared" si="137"/>
        <v>24.498273350069994</v>
      </c>
      <c r="BD108" s="122">
        <f t="shared" si="137"/>
        <v>24.957450882139185</v>
      </c>
      <c r="BE108" s="122">
        <f t="shared" si="137"/>
        <v>25.753147484152304</v>
      </c>
      <c r="BF108" s="122">
        <f t="shared" si="137"/>
        <v>27.801536577186997</v>
      </c>
      <c r="BG108" s="122">
        <f t="shared" si="137"/>
        <v>29.36746830783007</v>
      </c>
      <c r="BH108" s="122">
        <f t="shared" si="137"/>
        <v>31.172425601812357</v>
      </c>
      <c r="BI108" s="122">
        <f t="shared" si="137"/>
        <v>32.783806394150488</v>
      </c>
      <c r="BJ108" s="122">
        <f t="shared" si="137"/>
        <v>34.065453882245684</v>
      </c>
      <c r="BK108" s="122">
        <f t="shared" si="137"/>
        <v>35.597620503507841</v>
      </c>
      <c r="BL108" s="122">
        <f t="shared" si="137"/>
        <v>38.163846929551809</v>
      </c>
      <c r="BM108" s="122">
        <f t="shared" si="137"/>
        <v>39.127773892966623</v>
      </c>
      <c r="BN108" s="122">
        <f t="shared" si="137"/>
        <v>40.85944520345722</v>
      </c>
      <c r="BO108" s="122">
        <f t="shared" si="137"/>
        <v>43.034731628385686</v>
      </c>
      <c r="BP108" s="122">
        <f t="shared" si="138"/>
        <v>45.540641817092009</v>
      </c>
      <c r="BQ108" s="122">
        <f t="shared" si="138"/>
        <v>48.281797424910458</v>
      </c>
      <c r="BR108" s="122">
        <f t="shared" si="138"/>
        <v>51.062866587246475</v>
      </c>
    </row>
    <row r="109" spans="1:70">
      <c r="A109" t="s">
        <v>194</v>
      </c>
      <c r="B109" s="71">
        <v>21.010999999999999</v>
      </c>
      <c r="C109" s="71">
        <v>27.023</v>
      </c>
      <c r="D109" s="71">
        <v>23.826000000000001</v>
      </c>
      <c r="E109" s="71">
        <v>22.068999999999999</v>
      </c>
      <c r="F109" s="71">
        <v>32</v>
      </c>
      <c r="G109" s="71">
        <v>26.318000000000001</v>
      </c>
      <c r="H109" s="71">
        <v>25.286000000000001</v>
      </c>
      <c r="I109" s="71">
        <v>19.695</v>
      </c>
      <c r="J109" s="71">
        <v>25.762</v>
      </c>
      <c r="K109" s="71">
        <v>26.134</v>
      </c>
      <c r="L109" s="71">
        <v>6.7229999999999999</v>
      </c>
      <c r="M109" s="71">
        <v>24.416</v>
      </c>
      <c r="N109" s="71">
        <v>24.663</v>
      </c>
      <c r="O109" s="71">
        <v>30.648</v>
      </c>
      <c r="P109" s="71">
        <v>31.489000000000001</v>
      </c>
      <c r="Q109" s="71">
        <v>29.896999999999998</v>
      </c>
      <c r="R109" s="71">
        <v>35.090574691499995</v>
      </c>
      <c r="S109" s="71">
        <v>32.982597808425005</v>
      </c>
      <c r="T109" s="71">
        <v>27.25897785615</v>
      </c>
      <c r="U109" s="71">
        <v>18.123728979825</v>
      </c>
      <c r="V109" s="71">
        <v>17.2050590556</v>
      </c>
      <c r="W109" s="71">
        <v>24.726103387649996</v>
      </c>
      <c r="X109" s="71">
        <v>23.602490227575</v>
      </c>
      <c r="Y109" s="71">
        <v>20.761322993324999</v>
      </c>
      <c r="Z109" s="71">
        <v>25.915363104600001</v>
      </c>
      <c r="AA109" s="71">
        <v>21.396836779425001</v>
      </c>
      <c r="AB109" s="71">
        <v>19.165956488000003</v>
      </c>
      <c r="AC109" s="71">
        <v>12.931206960000001</v>
      </c>
      <c r="AD109" s="71">
        <v>20.377467320000001</v>
      </c>
      <c r="AE109" s="71">
        <v>19.119856560000002</v>
      </c>
      <c r="AF109" s="71">
        <v>22.993313448000002</v>
      </c>
      <c r="AG109" s="71">
        <v>11.176653936000001</v>
      </c>
      <c r="AH109" s="71">
        <v>24.019361632000003</v>
      </c>
      <c r="AI109" s="71">
        <v>14.378610848000001</v>
      </c>
      <c r="AJ109" s="71">
        <v>14.166063016000001</v>
      </c>
      <c r="AK109" s="71">
        <v>20.426362376000004</v>
      </c>
      <c r="AL109" s="71">
        <v>4.135726504</v>
      </c>
      <c r="AM109" s="71">
        <v>6.7114172720000012</v>
      </c>
      <c r="AN109" s="71">
        <v>22.187489856000003</v>
      </c>
      <c r="AO109" s="71">
        <v>40.634350456</v>
      </c>
      <c r="AP109" s="71">
        <v>34.32318764</v>
      </c>
      <c r="AQ109" s="71">
        <v>21.653581040000002</v>
      </c>
      <c r="AR109" s="71">
        <v>36.685818792000006</v>
      </c>
      <c r="AS109" s="71">
        <v>6.2724640720000009</v>
      </c>
      <c r="AT109" s="71">
        <v>17.056028528000002</v>
      </c>
      <c r="AU109" s="71">
        <v>33.474767872000001</v>
      </c>
      <c r="AV109" s="71">
        <v>51.280481223999999</v>
      </c>
      <c r="AW109" s="122">
        <f t="shared" ref="AW109:AX113" si="139">AW$115*SUM(AR109:AV109)/SUM(AR$115:AV$115)</f>
        <v>10.297543147351766</v>
      </c>
      <c r="AX109" s="122">
        <f t="shared" si="139"/>
        <v>25.321388688508868</v>
      </c>
      <c r="AY109" s="122">
        <f t="shared" si="136"/>
        <v>33.691927203256789</v>
      </c>
      <c r="AZ109" s="122">
        <f t="shared" si="137"/>
        <v>37.693481773712897</v>
      </c>
      <c r="BA109" s="122">
        <f t="shared" si="137"/>
        <v>39.626207846531557</v>
      </c>
      <c r="BB109" s="122">
        <f t="shared" si="137"/>
        <v>36.512385066340165</v>
      </c>
      <c r="BC109" s="122">
        <f t="shared" si="137"/>
        <v>35.415924844895542</v>
      </c>
      <c r="BD109" s="122">
        <f t="shared" si="137"/>
        <v>36.369299358973734</v>
      </c>
      <c r="BE109" s="122">
        <f t="shared" si="137"/>
        <v>37.435538816688464</v>
      </c>
      <c r="BF109" s="122">
        <f t="shared" si="137"/>
        <v>40.260704699367707</v>
      </c>
      <c r="BG109" s="122">
        <f t="shared" si="137"/>
        <v>42.538285263561505</v>
      </c>
      <c r="BH109" s="122">
        <f t="shared" si="137"/>
        <v>45.216932146302447</v>
      </c>
      <c r="BI109" s="122">
        <f t="shared" si="137"/>
        <v>47.582568813067091</v>
      </c>
      <c r="BJ109" s="122">
        <f t="shared" si="137"/>
        <v>49.408910281731046</v>
      </c>
      <c r="BK109" s="122">
        <f t="shared" si="137"/>
        <v>51.612168482206371</v>
      </c>
      <c r="BL109" s="122">
        <f t="shared" si="137"/>
        <v>55.344144093796793</v>
      </c>
      <c r="BM109" s="122">
        <f t="shared" si="137"/>
        <v>56.753300819630518</v>
      </c>
      <c r="BN109" s="122">
        <f t="shared" si="137"/>
        <v>59.264441998389657</v>
      </c>
      <c r="BO109" s="122">
        <f t="shared" si="137"/>
        <v>62.412381742412357</v>
      </c>
      <c r="BP109" s="122">
        <f t="shared" si="138"/>
        <v>66.045613165738871</v>
      </c>
      <c r="BQ109" s="122">
        <f t="shared" si="138"/>
        <v>70.024148023848909</v>
      </c>
      <c r="BR109" s="122">
        <f t="shared" si="138"/>
        <v>74.058940193082293</v>
      </c>
    </row>
    <row r="110" spans="1:70">
      <c r="A110" t="s">
        <v>195</v>
      </c>
      <c r="B110" s="71">
        <v>16.786999999999999</v>
      </c>
      <c r="C110" s="71">
        <v>20.838999999999999</v>
      </c>
      <c r="D110" s="71">
        <v>17.768999999999998</v>
      </c>
      <c r="E110" s="71">
        <v>13.038</v>
      </c>
      <c r="F110" s="71">
        <v>35.393999999999998</v>
      </c>
      <c r="G110" s="71">
        <v>19.486999999999998</v>
      </c>
      <c r="H110" s="71">
        <v>13.509</v>
      </c>
      <c r="I110" s="71">
        <v>5.3479999999999999</v>
      </c>
      <c r="J110" s="71">
        <v>14.599</v>
      </c>
      <c r="K110" s="71">
        <v>19.774000000000001</v>
      </c>
      <c r="L110" s="71">
        <v>8.5969999999999995</v>
      </c>
      <c r="M110" s="71">
        <v>12.957000000000001</v>
      </c>
      <c r="N110" s="71">
        <v>30.324999999999999</v>
      </c>
      <c r="O110" s="71">
        <v>28.248000000000001</v>
      </c>
      <c r="P110" s="71">
        <v>27.545000000000002</v>
      </c>
      <c r="Q110" s="71">
        <v>30.385999999999999</v>
      </c>
      <c r="R110" s="71">
        <v>45.8280286695</v>
      </c>
      <c r="S110" s="71">
        <v>36.176921866124999</v>
      </c>
      <c r="T110" s="71">
        <v>19.489106499975001</v>
      </c>
      <c r="U110" s="71">
        <v>13.619520887175002</v>
      </c>
      <c r="V110" s="71">
        <v>10.715974660800001</v>
      </c>
      <c r="W110" s="71">
        <v>21.526535479050004</v>
      </c>
      <c r="X110" s="71">
        <v>15.028825500675001</v>
      </c>
      <c r="Y110" s="71">
        <v>15.030475030350001</v>
      </c>
      <c r="Z110" s="71">
        <v>18.742617553950002</v>
      </c>
      <c r="AA110" s="71">
        <v>17.936855770725</v>
      </c>
      <c r="AB110" s="71">
        <v>18.105618776</v>
      </c>
      <c r="AC110" s="71">
        <v>14.407073912000001</v>
      </c>
      <c r="AD110" s="71">
        <v>16.385158440000001</v>
      </c>
      <c r="AE110" s="71">
        <v>15.026214448000001</v>
      </c>
      <c r="AF110" s="71">
        <v>22.117414816</v>
      </c>
      <c r="AG110" s="71">
        <v>11.710917064000002</v>
      </c>
      <c r="AH110" s="71">
        <v>15.367062592</v>
      </c>
      <c r="AI110" s="71">
        <v>11.817131928000002</v>
      </c>
      <c r="AJ110" s="71">
        <v>15.771647528000001</v>
      </c>
      <c r="AK110" s="71">
        <v>14.672138656000001</v>
      </c>
      <c r="AL110" s="71">
        <v>2.6824567840000002</v>
      </c>
      <c r="AM110" s="71">
        <v>3.5158773440000002</v>
      </c>
      <c r="AN110" s="71">
        <v>31.858593368000001</v>
      </c>
      <c r="AO110" s="71">
        <v>37.052846656</v>
      </c>
      <c r="AP110" s="71">
        <v>26.261999120000002</v>
      </c>
      <c r="AQ110" s="71">
        <v>17.001110168</v>
      </c>
      <c r="AR110" s="71">
        <v>26.16042968</v>
      </c>
      <c r="AS110" s="71">
        <v>6.1706190559999996</v>
      </c>
      <c r="AT110" s="71">
        <v>34.338383688</v>
      </c>
      <c r="AU110" s="71">
        <v>34.830680528000002</v>
      </c>
      <c r="AV110" s="71">
        <v>31.385626216000002</v>
      </c>
      <c r="AW110" s="122">
        <f t="shared" si="139"/>
        <v>9.4522400160470141</v>
      </c>
      <c r="AX110" s="122">
        <f t="shared" si="139"/>
        <v>24.850016552558678</v>
      </c>
      <c r="AY110" s="122">
        <f t="shared" si="136"/>
        <v>33.061074847047486</v>
      </c>
      <c r="AZ110" s="122">
        <f t="shared" si="137"/>
        <v>32.681306208463688</v>
      </c>
      <c r="BA110" s="122">
        <f t="shared" si="137"/>
        <v>32.903236616339093</v>
      </c>
      <c r="BB110" s="122">
        <f t="shared" si="137"/>
        <v>33.105270507415284</v>
      </c>
      <c r="BC110" s="122">
        <f t="shared" si="137"/>
        <v>32.087438687645381</v>
      </c>
      <c r="BD110" s="122">
        <f t="shared" si="137"/>
        <v>32.571813396078205</v>
      </c>
      <c r="BE110" s="122">
        <f t="shared" si="137"/>
        <v>32.944452459989748</v>
      </c>
      <c r="BF110" s="122">
        <f t="shared" si="137"/>
        <v>35.537148400106048</v>
      </c>
      <c r="BG110" s="122">
        <f t="shared" si="137"/>
        <v>38.021821245116378</v>
      </c>
      <c r="BH110" s="122">
        <f t="shared" si="137"/>
        <v>40.305494119901027</v>
      </c>
      <c r="BI110" s="122">
        <f t="shared" si="137"/>
        <v>42.291961931417767</v>
      </c>
      <c r="BJ110" s="122">
        <f t="shared" si="137"/>
        <v>43.85810255047101</v>
      </c>
      <c r="BK110" s="122">
        <f t="shared" si="137"/>
        <v>45.879306527402065</v>
      </c>
      <c r="BL110" s="122">
        <f t="shared" si="137"/>
        <v>49.255655219194495</v>
      </c>
      <c r="BM110" s="122">
        <f t="shared" si="137"/>
        <v>50.472608110214196</v>
      </c>
      <c r="BN110" s="122">
        <f t="shared" si="137"/>
        <v>52.684807519377607</v>
      </c>
      <c r="BO110" s="122">
        <f t="shared" si="137"/>
        <v>55.485071009476485</v>
      </c>
      <c r="BP110" s="122">
        <f t="shared" si="138"/>
        <v>58.730496636232743</v>
      </c>
      <c r="BQ110" s="122">
        <f t="shared" si="138"/>
        <v>62.272198681429785</v>
      </c>
      <c r="BR110" s="122">
        <f t="shared" si="138"/>
        <v>65.851298344440835</v>
      </c>
    </row>
    <row r="111" spans="1:70">
      <c r="A111" t="s">
        <v>62</v>
      </c>
      <c r="B111" s="71">
        <v>3.6219999999999999</v>
      </c>
      <c r="C111" s="71">
        <v>13.598000000000001</v>
      </c>
      <c r="D111" s="71">
        <v>18.074000000000002</v>
      </c>
      <c r="E111" s="71">
        <v>14.922000000000001</v>
      </c>
      <c r="F111" s="71">
        <v>24.94</v>
      </c>
      <c r="G111" s="71">
        <v>22.218</v>
      </c>
      <c r="H111" s="71">
        <v>8.2590000000000003</v>
      </c>
      <c r="I111" s="71">
        <v>8.7260000000000009</v>
      </c>
      <c r="J111" s="71">
        <v>14.89</v>
      </c>
      <c r="K111" s="71">
        <v>17.818000000000001</v>
      </c>
      <c r="L111" s="71">
        <v>11.611000000000001</v>
      </c>
      <c r="M111" s="71">
        <v>13.788</v>
      </c>
      <c r="N111" s="71">
        <v>22.103000000000002</v>
      </c>
      <c r="O111" s="71">
        <v>21.239000000000001</v>
      </c>
      <c r="P111" s="71">
        <v>22.231999999999999</v>
      </c>
      <c r="Q111" s="71">
        <v>16.533000000000001</v>
      </c>
      <c r="R111" s="71">
        <v>24.380489520899999</v>
      </c>
      <c r="S111" s="71">
        <v>18.923573715074998</v>
      </c>
      <c r="T111" s="71">
        <v>17.3421078075</v>
      </c>
      <c r="U111" s="71">
        <v>22.736813904675</v>
      </c>
      <c r="V111" s="71">
        <v>8.2377669442500014</v>
      </c>
      <c r="W111" s="71">
        <v>14.794966285200001</v>
      </c>
      <c r="X111" s="71">
        <v>16.197523180650002</v>
      </c>
      <c r="Y111" s="71">
        <v>15.597913238550001</v>
      </c>
      <c r="Z111" s="71">
        <v>19.076023326375001</v>
      </c>
      <c r="AA111" s="71">
        <v>24.017022152774999</v>
      </c>
      <c r="AB111" s="71">
        <v>15.67102292</v>
      </c>
      <c r="AC111" s="71">
        <v>12.993880816000001</v>
      </c>
      <c r="AD111" s="71">
        <v>9.9152638480000004</v>
      </c>
      <c r="AE111" s="71">
        <v>17.000598384</v>
      </c>
      <c r="AF111" s="71">
        <v>17.668200928000001</v>
      </c>
      <c r="AG111" s="71">
        <v>11.99267384</v>
      </c>
      <c r="AH111" s="71">
        <v>18.332614664000001</v>
      </c>
      <c r="AI111" s="71">
        <v>9.4830819440000003</v>
      </c>
      <c r="AJ111" s="71">
        <v>17.002921096000001</v>
      </c>
      <c r="AK111" s="71">
        <v>16.074269344000001</v>
      </c>
      <c r="AL111" s="71">
        <v>0.90636946400000007</v>
      </c>
      <c r="AM111" s="71">
        <v>3.3581691360000003</v>
      </c>
      <c r="AN111" s="71">
        <v>17.007645256</v>
      </c>
      <c r="AO111" s="71">
        <v>21.582167488000003</v>
      </c>
      <c r="AP111" s="71">
        <v>12.877115328000002</v>
      </c>
      <c r="AQ111" s="71">
        <v>20.359948560000003</v>
      </c>
      <c r="AR111" s="71">
        <v>3.4614707680000003</v>
      </c>
      <c r="AS111" s="71">
        <v>9.7172034400000005</v>
      </c>
      <c r="AT111" s="71">
        <v>32.374077960000001</v>
      </c>
      <c r="AU111" s="71">
        <v>26.119723168</v>
      </c>
      <c r="AV111" s="71">
        <v>34.400663864000002</v>
      </c>
      <c r="AW111" s="122">
        <f t="shared" si="139"/>
        <v>7.5450441653968419</v>
      </c>
      <c r="AX111" s="122">
        <f t="shared" si="139"/>
        <v>23.562178261690772</v>
      </c>
      <c r="AY111" s="122">
        <f t="shared" si="136"/>
        <v>30.399835975110939</v>
      </c>
      <c r="AZ111" s="122">
        <f t="shared" si="137"/>
        <v>29.8549716484873</v>
      </c>
      <c r="BA111" s="122">
        <f t="shared" si="137"/>
        <v>31.484374713094674</v>
      </c>
      <c r="BB111" s="122">
        <f t="shared" si="137"/>
        <v>30.589909645436357</v>
      </c>
      <c r="BC111" s="122">
        <f t="shared" si="137"/>
        <v>29.893040509745887</v>
      </c>
      <c r="BD111" s="122">
        <f t="shared" si="137"/>
        <v>30.262460494399797</v>
      </c>
      <c r="BE111" s="122">
        <f t="shared" si="137"/>
        <v>30.672652056412765</v>
      </c>
      <c r="BF111" s="122">
        <f t="shared" si="137"/>
        <v>33.210947727690545</v>
      </c>
      <c r="BG111" s="122">
        <f t="shared" si="137"/>
        <v>35.364894362444495</v>
      </c>
      <c r="BH111" s="122">
        <f t="shared" si="137"/>
        <v>37.536552987849511</v>
      </c>
      <c r="BI111" s="122">
        <f t="shared" si="137"/>
        <v>39.384201682613188</v>
      </c>
      <c r="BJ111" s="122">
        <f t="shared" si="137"/>
        <v>40.858874142616159</v>
      </c>
      <c r="BK111" s="122">
        <f t="shared" si="137"/>
        <v>42.746193726828061</v>
      </c>
      <c r="BL111" s="122">
        <f t="shared" si="137"/>
        <v>45.86840465443602</v>
      </c>
      <c r="BM111" s="122">
        <f t="shared" si="137"/>
        <v>47.011284277921696</v>
      </c>
      <c r="BN111" s="122">
        <f t="shared" si="137"/>
        <v>49.072879776374329</v>
      </c>
      <c r="BO111" s="122">
        <f t="shared" si="137"/>
        <v>51.683075276416005</v>
      </c>
      <c r="BP111" s="122">
        <f t="shared" si="138"/>
        <v>54.704713964623217</v>
      </c>
      <c r="BQ111" s="122">
        <f t="shared" si="138"/>
        <v>58.00089667106338</v>
      </c>
      <c r="BR111" s="122">
        <f t="shared" si="138"/>
        <v>61.336566694069035</v>
      </c>
    </row>
    <row r="112" spans="1:70">
      <c r="A112" t="s">
        <v>196</v>
      </c>
      <c r="B112" s="71">
        <v>7.8949999999999996</v>
      </c>
      <c r="C112" s="71">
        <v>10.599</v>
      </c>
      <c r="D112" s="71">
        <v>10.146000000000001</v>
      </c>
      <c r="E112" s="71">
        <v>9.452</v>
      </c>
      <c r="F112" s="71">
        <v>24.957000000000001</v>
      </c>
      <c r="G112" s="71">
        <v>19.998999999999999</v>
      </c>
      <c r="H112" s="71">
        <v>11.385999999999999</v>
      </c>
      <c r="I112" s="71">
        <v>9.8889999999999993</v>
      </c>
      <c r="J112" s="71">
        <v>10.355</v>
      </c>
      <c r="K112" s="71">
        <v>25.248000000000001</v>
      </c>
      <c r="L112" s="71">
        <v>10.467000000000001</v>
      </c>
      <c r="M112" s="71">
        <v>12.94</v>
      </c>
      <c r="N112" s="71">
        <v>13.741</v>
      </c>
      <c r="O112" s="71">
        <v>24.105</v>
      </c>
      <c r="P112" s="71">
        <v>12.502000000000001</v>
      </c>
      <c r="Q112" s="71">
        <v>4.0629999999999997</v>
      </c>
      <c r="R112" s="71">
        <v>7.9535675474999996</v>
      </c>
      <c r="S112" s="71">
        <v>4.9476245028749997</v>
      </c>
      <c r="T112" s="71">
        <v>9.1937067907500012</v>
      </c>
      <c r="U112" s="71">
        <v>14.79903696225</v>
      </c>
      <c r="V112" s="71">
        <v>9.3291768758250004</v>
      </c>
      <c r="W112" s="71">
        <v>6.5799305685</v>
      </c>
      <c r="X112" s="71">
        <v>9.4156886052000015</v>
      </c>
      <c r="Y112" s="71">
        <v>10.059576018075001</v>
      </c>
      <c r="Z112" s="71">
        <v>10.7123842764</v>
      </c>
      <c r="AA112" s="71">
        <v>16.788873663900002</v>
      </c>
      <c r="AB112" s="71">
        <v>10.905211576000001</v>
      </c>
      <c r="AC112" s="71">
        <v>11.527855863999999</v>
      </c>
      <c r="AD112" s="71">
        <v>8.5828145199999994</v>
      </c>
      <c r="AE112" s="71">
        <v>10.867378928000001</v>
      </c>
      <c r="AF112" s="71">
        <v>12.830031200000001</v>
      </c>
      <c r="AG112" s="71">
        <v>10.158321880000001</v>
      </c>
      <c r="AH112" s="71">
        <v>7.4580707600000009</v>
      </c>
      <c r="AI112" s="71">
        <v>9.5535900319999989</v>
      </c>
      <c r="AJ112" s="71">
        <v>6.8301905280000001</v>
      </c>
      <c r="AK112" s="71">
        <v>14.137875528</v>
      </c>
      <c r="AL112" s="71">
        <v>1.3915013279999999</v>
      </c>
      <c r="AM112" s="71">
        <v>2.1369344080000001</v>
      </c>
      <c r="AN112" s="71">
        <v>3.2391990399999999</v>
      </c>
      <c r="AO112" s="71">
        <v>7.330282232000001</v>
      </c>
      <c r="AP112" s="71">
        <v>17.357548039999998</v>
      </c>
      <c r="AQ112" s="71">
        <v>8.8388639920000003</v>
      </c>
      <c r="AR112" s="71">
        <v>2.0480020960000003</v>
      </c>
      <c r="AS112" s="71">
        <v>12.569926824000001</v>
      </c>
      <c r="AT112" s="71">
        <v>23.133424160000001</v>
      </c>
      <c r="AU112" s="71">
        <v>7.7095141759999999</v>
      </c>
      <c r="AV112" s="71">
        <v>23.343885488000002</v>
      </c>
      <c r="AW112" s="122">
        <f t="shared" si="139"/>
        <v>4.8941221326905877</v>
      </c>
      <c r="AX112" s="122">
        <f t="shared" si="139"/>
        <v>15.325898869500712</v>
      </c>
      <c r="AY112" s="122">
        <f t="shared" si="136"/>
        <v>18.241331430410554</v>
      </c>
      <c r="AZ112" s="122">
        <f t="shared" si="137"/>
        <v>17.007329339814607</v>
      </c>
      <c r="BA112" s="122">
        <f t="shared" si="137"/>
        <v>19.73052836647426</v>
      </c>
      <c r="BB112" s="122">
        <f t="shared" si="137"/>
        <v>18.725310260240274</v>
      </c>
      <c r="BC112" s="122">
        <f t="shared" si="137"/>
        <v>18.242279318904281</v>
      </c>
      <c r="BD112" s="122">
        <f t="shared" si="137"/>
        <v>18.279442765158119</v>
      </c>
      <c r="BE112" s="122">
        <f t="shared" si="137"/>
        <v>18.551632539755893</v>
      </c>
      <c r="BF112" s="122">
        <f t="shared" si="137"/>
        <v>20.314870060199009</v>
      </c>
      <c r="BG112" s="122">
        <f t="shared" si="137"/>
        <v>21.524519959385557</v>
      </c>
      <c r="BH112" s="122">
        <f t="shared" si="137"/>
        <v>22.821074033094547</v>
      </c>
      <c r="BI112" s="122">
        <f t="shared" si="137"/>
        <v>23.928302264889673</v>
      </c>
      <c r="BJ112" s="122">
        <f t="shared" si="137"/>
        <v>24.849036377785986</v>
      </c>
      <c r="BK112" s="122">
        <f t="shared" si="137"/>
        <v>26.020348458026977</v>
      </c>
      <c r="BL112" s="122">
        <f t="shared" si="137"/>
        <v>27.897760115725635</v>
      </c>
      <c r="BM112" s="122">
        <f t="shared" si="137"/>
        <v>28.58942782581299</v>
      </c>
      <c r="BN112" s="122">
        <f t="shared" si="137"/>
        <v>29.844619322001112</v>
      </c>
      <c r="BO112" s="122">
        <f t="shared" si="137"/>
        <v>31.437550272553903</v>
      </c>
      <c r="BP112" s="122">
        <f t="shared" si="138"/>
        <v>33.276561404222939</v>
      </c>
      <c r="BQ112" s="122">
        <f t="shared" si="138"/>
        <v>35.277386282961935</v>
      </c>
      <c r="BR112" s="122">
        <f t="shared" si="138"/>
        <v>37.306302805790331</v>
      </c>
    </row>
    <row r="113" spans="1:70">
      <c r="A113" t="s">
        <v>197</v>
      </c>
      <c r="B113" s="71">
        <v>22.413</v>
      </c>
      <c r="C113" s="71">
        <v>20.077999999999999</v>
      </c>
      <c r="D113" s="71">
        <v>19.739000000000001</v>
      </c>
      <c r="E113" s="71">
        <v>13.010999999999999</v>
      </c>
      <c r="F113" s="71">
        <v>22.312999999999999</v>
      </c>
      <c r="G113" s="71">
        <v>29.469000000000001</v>
      </c>
      <c r="H113" s="71">
        <v>20.242000000000001</v>
      </c>
      <c r="I113" s="71">
        <v>16.494</v>
      </c>
      <c r="J113" s="71">
        <v>21.98</v>
      </c>
      <c r="K113" s="71">
        <v>18.748000000000001</v>
      </c>
      <c r="L113" s="71">
        <v>17.829999999999998</v>
      </c>
      <c r="M113" s="71">
        <v>22.884</v>
      </c>
      <c r="N113" s="71">
        <v>20.244</v>
      </c>
      <c r="O113" s="71">
        <v>25.119</v>
      </c>
      <c r="P113" s="71">
        <v>14.518000000000001</v>
      </c>
      <c r="Q113" s="71">
        <v>14.563000000000001</v>
      </c>
      <c r="R113" s="71">
        <v>10.099629275625</v>
      </c>
      <c r="S113" s="71">
        <v>12.500557117425002</v>
      </c>
      <c r="T113" s="71">
        <v>13.138972343550002</v>
      </c>
      <c r="U113" s="71">
        <v>12.0455034525</v>
      </c>
      <c r="V113" s="71">
        <v>15.785648612325</v>
      </c>
      <c r="W113" s="71">
        <v>7.3702245662999992</v>
      </c>
      <c r="X113" s="71">
        <v>7.2367622619749996</v>
      </c>
      <c r="Y113" s="71">
        <v>16.448704426125001</v>
      </c>
      <c r="Z113" s="71">
        <v>17.302101791849999</v>
      </c>
      <c r="AA113" s="71">
        <v>10.343070723149999</v>
      </c>
      <c r="AB113" s="71">
        <v>16.950404184</v>
      </c>
      <c r="AC113" s="71">
        <v>14.498328936</v>
      </c>
      <c r="AD113" s="71">
        <v>12.130619312</v>
      </c>
      <c r="AE113" s="71">
        <v>14.13763932</v>
      </c>
      <c r="AF113" s="71">
        <v>10.093246576000002</v>
      </c>
      <c r="AG113" s="71">
        <v>9.7251951440000006</v>
      </c>
      <c r="AH113" s="71">
        <v>10.056988648000001</v>
      </c>
      <c r="AI113" s="71">
        <v>10.202728984000002</v>
      </c>
      <c r="AJ113" s="71">
        <v>7.987255416</v>
      </c>
      <c r="AK113" s="71">
        <v>11.293891840000001</v>
      </c>
      <c r="AL113" s="71">
        <v>6.5625668639999999</v>
      </c>
      <c r="AM113" s="71">
        <v>5.7588691440000002</v>
      </c>
      <c r="AN113" s="71">
        <v>29.616625136</v>
      </c>
      <c r="AO113" s="71">
        <v>28.496329960000001</v>
      </c>
      <c r="AP113" s="71">
        <v>30.761761520000004</v>
      </c>
      <c r="AQ113" s="71">
        <v>26.416990936000001</v>
      </c>
      <c r="AR113" s="71">
        <v>5.0909122880000011</v>
      </c>
      <c r="AS113" s="71">
        <v>6.379348192000001</v>
      </c>
      <c r="AT113" s="71">
        <v>16.251149768000001</v>
      </c>
      <c r="AU113" s="71">
        <v>16.963907408000001</v>
      </c>
      <c r="AV113" s="71">
        <v>16.118007192</v>
      </c>
      <c r="AW113" s="122">
        <f t="shared" si="139"/>
        <v>4.3249759066349132</v>
      </c>
      <c r="AX113" s="122">
        <f t="shared" si="139"/>
        <v>12.84181069007917</v>
      </c>
      <c r="AY113" s="122">
        <f t="shared" si="136"/>
        <v>16.302879450860182</v>
      </c>
      <c r="AZ113" s="122">
        <f t="shared" si="137"/>
        <v>16.282366203156723</v>
      </c>
      <c r="BA113" s="122">
        <f t="shared" si="137"/>
        <v>16.490399017598435</v>
      </c>
      <c r="BB113" s="122">
        <f t="shared" si="137"/>
        <v>16.494988120235696</v>
      </c>
      <c r="BC113" s="122">
        <f t="shared" si="137"/>
        <v>16.066666261498202</v>
      </c>
      <c r="BD113" s="122">
        <f t="shared" si="137"/>
        <v>16.229870762080857</v>
      </c>
      <c r="BE113" s="122">
        <f t="shared" si="137"/>
        <v>16.449992410462446</v>
      </c>
      <c r="BF113" s="122">
        <f t="shared" si="137"/>
        <v>17.75246003118091</v>
      </c>
      <c r="BG113" s="122">
        <f t="shared" si="137"/>
        <v>18.981388044823298</v>
      </c>
      <c r="BH113" s="122">
        <f t="shared" si="137"/>
        <v>20.128973033542263</v>
      </c>
      <c r="BI113" s="122">
        <f t="shared" si="137"/>
        <v>21.11116284838506</v>
      </c>
      <c r="BJ113" s="122">
        <f t="shared" si="137"/>
        <v>21.899720821816015</v>
      </c>
      <c r="BK113" s="122">
        <f t="shared" si="137"/>
        <v>22.909017438765705</v>
      </c>
      <c r="BL113" s="122">
        <f t="shared" si="137"/>
        <v>24.593153994997916</v>
      </c>
      <c r="BM113" s="122">
        <f t="shared" si="137"/>
        <v>25.201401747348466</v>
      </c>
      <c r="BN113" s="122">
        <f t="shared" si="137"/>
        <v>26.305040193460268</v>
      </c>
      <c r="BO113" s="122">
        <f t="shared" si="137"/>
        <v>27.704291606425777</v>
      </c>
      <c r="BP113" s="122">
        <f t="shared" si="138"/>
        <v>29.324559321931311</v>
      </c>
      <c r="BQ113" s="122">
        <f t="shared" si="138"/>
        <v>31.092688092642835</v>
      </c>
      <c r="BR113" s="122">
        <f t="shared" si="138"/>
        <v>32.879822091734269</v>
      </c>
    </row>
    <row r="114" spans="1:70">
      <c r="A114" t="s">
        <v>198</v>
      </c>
      <c r="B114" s="71">
        <v>22.053999999999998</v>
      </c>
      <c r="C114" s="71">
        <v>18.997</v>
      </c>
      <c r="D114" s="71">
        <v>16.099</v>
      </c>
      <c r="E114" s="71">
        <v>17.029</v>
      </c>
      <c r="F114" s="71">
        <v>15.122999999999999</v>
      </c>
      <c r="G114" s="71">
        <v>32.171999999999997</v>
      </c>
      <c r="H114" s="71">
        <v>23.141999999999999</v>
      </c>
      <c r="I114" s="71">
        <v>19.475000000000001</v>
      </c>
      <c r="J114" s="71">
        <v>17.884</v>
      </c>
      <c r="K114" s="71">
        <v>16.117999999999999</v>
      </c>
      <c r="L114" s="71">
        <v>9.4369999999999994</v>
      </c>
      <c r="M114" s="71">
        <v>7.6989999999999998</v>
      </c>
      <c r="N114" s="71">
        <v>11.837</v>
      </c>
      <c r="O114" s="71">
        <v>22.869</v>
      </c>
      <c r="P114" s="71">
        <v>23.760999999999999</v>
      </c>
      <c r="Q114" s="71">
        <v>19.555</v>
      </c>
      <c r="R114" s="71">
        <v>16.089268366800002</v>
      </c>
      <c r="S114" s="71">
        <v>14.818016395574999</v>
      </c>
      <c r="T114" s="71">
        <v>15.536112959700001</v>
      </c>
      <c r="U114" s="71">
        <v>16.338678041025002</v>
      </c>
      <c r="V114" s="71">
        <v>16.256075578874999</v>
      </c>
      <c r="W114" s="71">
        <v>15.252460781625</v>
      </c>
      <c r="X114" s="71">
        <v>7.8431317325999999</v>
      </c>
      <c r="Y114" s="71">
        <v>14.594325999075</v>
      </c>
      <c r="Z114" s="71">
        <v>21.776701023675002</v>
      </c>
      <c r="AA114" s="71">
        <v>14.552194097925002</v>
      </c>
      <c r="AB114" s="71">
        <v>19.315358048</v>
      </c>
      <c r="AC114" s="71">
        <v>21.613779992000001</v>
      </c>
      <c r="AD114" s="71">
        <v>14.88858392</v>
      </c>
      <c r="AE114" s="71">
        <v>8.5907668560000001</v>
      </c>
      <c r="AF114" s="71">
        <v>11.273892896</v>
      </c>
      <c r="AG114" s="71">
        <v>18.55138264</v>
      </c>
      <c r="AH114" s="71">
        <v>16.816671088</v>
      </c>
      <c r="AI114" s="71">
        <v>11.665447024000001</v>
      </c>
      <c r="AJ114" s="71">
        <v>12.978999712000002</v>
      </c>
      <c r="AK114" s="71">
        <v>13.448817424000001</v>
      </c>
      <c r="AL114" s="71">
        <v>13.85694548</v>
      </c>
      <c r="AM114" s="71">
        <v>8.3255446400000004</v>
      </c>
      <c r="AN114" s="71">
        <v>34.533806440000006</v>
      </c>
      <c r="AO114" s="71">
        <v>34.456881367999998</v>
      </c>
      <c r="AP114" s="71">
        <v>19.527197256000001</v>
      </c>
      <c r="AQ114" s="71">
        <v>12.398597288000001</v>
      </c>
      <c r="AR114" s="71">
        <v>7.7030578240000001</v>
      </c>
      <c r="AS114" s="71">
        <v>11.280270512</v>
      </c>
      <c r="AT114" s="71">
        <v>16.567274808000001</v>
      </c>
      <c r="AU114" s="71">
        <v>8.405068</v>
      </c>
      <c r="AV114" s="71">
        <v>11.244799944</v>
      </c>
      <c r="AW114" s="122">
        <f>AW115-SUM(AW103:AW113)</f>
        <v>7.6807779380815475</v>
      </c>
      <c r="AX114" s="122">
        <f>AX115-SUM(AX103:AX113)</f>
        <v>11.802443506214672</v>
      </c>
      <c r="AY114" s="122">
        <f t="shared" ref="AY114:BR114" si="140">AY115-SUM(AY103:AY113)</f>
        <v>13.655313653906774</v>
      </c>
      <c r="AZ114" s="122">
        <f t="shared" si="140"/>
        <v>12.915096850435418</v>
      </c>
      <c r="BA114" s="122">
        <f t="shared" si="140"/>
        <v>14.344518585172466</v>
      </c>
      <c r="BB114" s="122">
        <f t="shared" si="140"/>
        <v>15.039707276199266</v>
      </c>
      <c r="BC114" s="122">
        <f t="shared" si="140"/>
        <v>13.883388156457926</v>
      </c>
      <c r="BD114" s="122">
        <f t="shared" si="140"/>
        <v>13.884120682792002</v>
      </c>
      <c r="BE114" s="122">
        <f t="shared" si="140"/>
        <v>14.131169928509564</v>
      </c>
      <c r="BF114" s="122">
        <f t="shared" si="140"/>
        <v>15.482897849609174</v>
      </c>
      <c r="BG114" s="122">
        <f t="shared" si="140"/>
        <v>16.563328235143956</v>
      </c>
      <c r="BH114" s="122">
        <f t="shared" si="140"/>
        <v>17.412592680339515</v>
      </c>
      <c r="BI114" s="122">
        <f t="shared" si="140"/>
        <v>18.265797509778167</v>
      </c>
      <c r="BJ114" s="122">
        <f t="shared" si="140"/>
        <v>18.984784738469443</v>
      </c>
      <c r="BK114" s="122">
        <f t="shared" si="140"/>
        <v>19.889391149554513</v>
      </c>
      <c r="BL114" s="122">
        <f t="shared" si="140"/>
        <v>21.335062615018956</v>
      </c>
      <c r="BM114" s="122">
        <f t="shared" si="140"/>
        <v>21.840729910460993</v>
      </c>
      <c r="BN114" s="122">
        <f t="shared" si="140"/>
        <v>22.804499337886682</v>
      </c>
      <c r="BO114" s="122">
        <f t="shared" si="140"/>
        <v>24.025794169843664</v>
      </c>
      <c r="BP114" s="122">
        <f t="shared" si="140"/>
        <v>25.432582737655537</v>
      </c>
      <c r="BQ114" s="122">
        <f t="shared" si="140"/>
        <v>26.961168754449204</v>
      </c>
      <c r="BR114" s="122">
        <f t="shared" si="140"/>
        <v>28.508528399584748</v>
      </c>
    </row>
    <row r="115" spans="1:70" ht="13.5" thickBot="1">
      <c r="A115" t="s">
        <v>192</v>
      </c>
      <c r="B115" s="71">
        <f>SUM(B103:B114)</f>
        <v>232.161</v>
      </c>
      <c r="C115" s="71">
        <f t="shared" ref="C115:AV115" si="141">SUM(C103:C114)</f>
        <v>253.91500000000002</v>
      </c>
      <c r="D115" s="71">
        <f t="shared" si="141"/>
        <v>222.84100000000004</v>
      </c>
      <c r="E115" s="71">
        <f t="shared" si="141"/>
        <v>190.09100000000001</v>
      </c>
      <c r="F115" s="71">
        <f t="shared" si="141"/>
        <v>329.673</v>
      </c>
      <c r="G115" s="71">
        <f t="shared" si="141"/>
        <v>293.15700000000004</v>
      </c>
      <c r="H115" s="71">
        <f t="shared" si="141"/>
        <v>259.60899999999998</v>
      </c>
      <c r="I115" s="71">
        <f t="shared" si="141"/>
        <v>210.05400000000003</v>
      </c>
      <c r="J115" s="71">
        <f t="shared" si="141"/>
        <v>244.48000000000002</v>
      </c>
      <c r="K115" s="71">
        <f t="shared" si="141"/>
        <v>296.90600000000001</v>
      </c>
      <c r="L115" s="71">
        <f t="shared" si="141"/>
        <v>177.98700000000002</v>
      </c>
      <c r="M115" s="71">
        <f t="shared" si="141"/>
        <v>198.32800000000003</v>
      </c>
      <c r="N115" s="71">
        <f t="shared" si="141"/>
        <v>231.58399999999997</v>
      </c>
      <c r="O115" s="71">
        <f t="shared" si="141"/>
        <v>310.18500000000006</v>
      </c>
      <c r="P115" s="71">
        <f t="shared" si="141"/>
        <v>307.07</v>
      </c>
      <c r="Q115" s="71">
        <f t="shared" si="141"/>
        <v>232.79999999999995</v>
      </c>
      <c r="R115" s="71">
        <f t="shared" si="141"/>
        <v>292.28181264292499</v>
      </c>
      <c r="S115" s="71">
        <f t="shared" si="141"/>
        <v>275.75538741765001</v>
      </c>
      <c r="T115" s="71">
        <f t="shared" si="141"/>
        <v>201.44341023547503</v>
      </c>
      <c r="U115" s="71">
        <f t="shared" si="141"/>
        <v>222.63465026609998</v>
      </c>
      <c r="V115" s="71">
        <f t="shared" si="141"/>
        <v>198.0128176254</v>
      </c>
      <c r="W115" s="71">
        <f t="shared" si="141"/>
        <v>205.183307375325</v>
      </c>
      <c r="X115" s="71">
        <f t="shared" si="141"/>
        <v>212.26743105839998</v>
      </c>
      <c r="Y115" s="71">
        <f t="shared" si="141"/>
        <v>196.58223447277501</v>
      </c>
      <c r="Z115" s="71">
        <f t="shared" si="141"/>
        <v>255.2609299806</v>
      </c>
      <c r="AA115" s="71">
        <f t="shared" si="141"/>
        <v>236.581738614225</v>
      </c>
      <c r="AB115" s="71">
        <f t="shared" si="141"/>
        <v>241.87169159982506</v>
      </c>
      <c r="AC115" s="71">
        <f t="shared" si="141"/>
        <v>184.55151500800002</v>
      </c>
      <c r="AD115" s="71">
        <f t="shared" si="141"/>
        <v>200.60846243200001</v>
      </c>
      <c r="AE115" s="71">
        <f t="shared" si="141"/>
        <v>183.97162436799999</v>
      </c>
      <c r="AF115" s="71">
        <f t="shared" si="141"/>
        <v>194.31505458400005</v>
      </c>
      <c r="AG115" s="71">
        <f t="shared" si="141"/>
        <v>152.43222674399999</v>
      </c>
      <c r="AH115" s="71">
        <f t="shared" si="141"/>
        <v>274.84320404800002</v>
      </c>
      <c r="AI115" s="71">
        <f t="shared" si="141"/>
        <v>143.43305625600001</v>
      </c>
      <c r="AJ115" s="71">
        <f t="shared" si="141"/>
        <v>164.053502872</v>
      </c>
      <c r="AK115" s="71">
        <f t="shared" si="141"/>
        <v>151.553690456</v>
      </c>
      <c r="AL115" s="71">
        <f t="shared" si="141"/>
        <v>63.409722656</v>
      </c>
      <c r="AM115" s="71">
        <f t="shared" si="141"/>
        <v>76.295459575999999</v>
      </c>
      <c r="AN115" s="71">
        <f t="shared" si="141"/>
        <v>210.99787447200001</v>
      </c>
      <c r="AO115" s="71">
        <f t="shared" si="141"/>
        <v>351.93169261599996</v>
      </c>
      <c r="AP115" s="71">
        <f t="shared" si="141"/>
        <v>341.84474491999998</v>
      </c>
      <c r="AQ115" s="71">
        <f t="shared" si="141"/>
        <v>237.79626259199998</v>
      </c>
      <c r="AR115" s="71">
        <f t="shared" si="141"/>
        <v>200.37426220000003</v>
      </c>
      <c r="AS115" s="71">
        <f t="shared" si="141"/>
        <v>91.632681223999995</v>
      </c>
      <c r="AT115" s="71">
        <f t="shared" si="141"/>
        <v>203.21871830400002</v>
      </c>
      <c r="AU115" s="71">
        <f t="shared" si="141"/>
        <v>278.92338230400003</v>
      </c>
      <c r="AV115" s="71">
        <f t="shared" si="141"/>
        <v>294.30839670400002</v>
      </c>
      <c r="AW115" s="122">
        <f>AW15</f>
        <v>76</v>
      </c>
      <c r="AX115" s="122">
        <f>AX15</f>
        <v>201.93645599999999</v>
      </c>
      <c r="AY115" s="122">
        <f t="shared" ref="AY115:BR115" si="142">AY15</f>
        <v>258.4899536620967</v>
      </c>
      <c r="AZ115" s="122">
        <f t="shared" si="142"/>
        <v>271.48657946889267</v>
      </c>
      <c r="BA115" s="122">
        <f t="shared" si="142"/>
        <v>275.93835698173541</v>
      </c>
      <c r="BB115" s="122">
        <f t="shared" si="142"/>
        <v>269.88917429391529</v>
      </c>
      <c r="BC115" s="122">
        <f t="shared" si="142"/>
        <v>261.80832529338716</v>
      </c>
      <c r="BD115" s="122">
        <f t="shared" si="142"/>
        <v>265.92349901731507</v>
      </c>
      <c r="BE115" s="122">
        <f t="shared" si="142"/>
        <v>271.27061762549573</v>
      </c>
      <c r="BF115" s="122">
        <f t="shared" si="142"/>
        <v>292.10180489506121</v>
      </c>
      <c r="BG115" s="122">
        <f t="shared" si="142"/>
        <v>311.27010663186962</v>
      </c>
      <c r="BH115" s="122">
        <f t="shared" si="142"/>
        <v>330.2319943600292</v>
      </c>
      <c r="BI115" s="122">
        <f t="shared" si="142"/>
        <v>346.76486213982463</v>
      </c>
      <c r="BJ115" s="122">
        <f t="shared" si="142"/>
        <v>359.87119658406112</v>
      </c>
      <c r="BK115" s="122">
        <f t="shared" si="142"/>
        <v>376.23803017919136</v>
      </c>
      <c r="BL115" s="122">
        <f t="shared" si="142"/>
        <v>403.76790746038631</v>
      </c>
      <c r="BM115" s="122">
        <f t="shared" si="142"/>
        <v>413.83705753861938</v>
      </c>
      <c r="BN115" s="122">
        <f t="shared" si="142"/>
        <v>432.03052807792966</v>
      </c>
      <c r="BO115" s="122">
        <f t="shared" si="142"/>
        <v>455.00296683449073</v>
      </c>
      <c r="BP115" s="122">
        <f t="shared" si="142"/>
        <v>481.5672569769053</v>
      </c>
      <c r="BQ115" s="122">
        <f t="shared" si="142"/>
        <v>510.5972018956935</v>
      </c>
      <c r="BR115" s="122">
        <f t="shared" si="142"/>
        <v>539.96758173464673</v>
      </c>
    </row>
    <row r="116" spans="1:70">
      <c r="A116" s="183"/>
      <c r="B116" s="183"/>
      <c r="C116" s="183"/>
      <c r="D116" s="183"/>
      <c r="E116" s="183"/>
      <c r="F116" s="183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3"/>
      <c r="V116" s="183"/>
      <c r="W116" s="183"/>
      <c r="X116" s="183"/>
      <c r="Y116" s="183"/>
      <c r="Z116" s="183"/>
      <c r="AA116" s="183"/>
      <c r="AB116" s="183"/>
      <c r="AC116" s="183"/>
      <c r="AD116" s="183"/>
      <c r="AE116" s="183"/>
      <c r="AF116" s="183"/>
      <c r="AG116" s="183"/>
      <c r="AH116" s="183"/>
      <c r="AI116" s="183"/>
      <c r="AJ116" s="183"/>
      <c r="AK116" s="183"/>
      <c r="AL116" s="183"/>
      <c r="AM116" s="183"/>
      <c r="AN116" s="183"/>
      <c r="AO116" s="183"/>
      <c r="AP116" s="183"/>
      <c r="AQ116" s="183"/>
      <c r="AR116" s="183"/>
      <c r="AS116" s="183"/>
      <c r="AT116" s="183"/>
      <c r="AU116" s="183"/>
      <c r="AV116" s="183"/>
      <c r="AW116" s="183"/>
      <c r="AX116" s="183"/>
      <c r="AY116" s="183"/>
      <c r="AZ116" s="183"/>
      <c r="BA116" s="183"/>
      <c r="BB116" s="183"/>
      <c r="BC116" s="183"/>
      <c r="BD116" s="183"/>
      <c r="BE116" s="183"/>
      <c r="BF116" s="183"/>
      <c r="BG116" s="183"/>
      <c r="BH116" s="183"/>
      <c r="BI116" s="183"/>
      <c r="BJ116" s="183"/>
      <c r="BK116" s="183"/>
      <c r="BL116" s="183"/>
      <c r="BM116" s="183"/>
      <c r="BN116" s="183"/>
      <c r="BO116" s="183"/>
      <c r="BP116" s="183"/>
      <c r="BQ116" s="183"/>
      <c r="BR116" s="183"/>
    </row>
    <row r="117" spans="1:70" ht="17.25" thickBot="1">
      <c r="A117" s="167" t="s">
        <v>255</v>
      </c>
    </row>
    <row r="118" spans="1:70" ht="17.25" thickBot="1">
      <c r="A118" s="186"/>
      <c r="B118" s="187" t="str">
        <f>B2</f>
        <v xml:space="preserve">75/76 </v>
      </c>
      <c r="C118" s="187" t="str">
        <f t="shared" ref="C118:BN118" si="143">C2</f>
        <v xml:space="preserve">76/77 </v>
      </c>
      <c r="D118" s="187" t="str">
        <f t="shared" si="143"/>
        <v xml:space="preserve">77/78 </v>
      </c>
      <c r="E118" s="187" t="str">
        <f t="shared" si="143"/>
        <v xml:space="preserve">78/79 </v>
      </c>
      <c r="F118" s="187" t="str">
        <f t="shared" si="143"/>
        <v xml:space="preserve">79/80 </v>
      </c>
      <c r="G118" s="187" t="str">
        <f t="shared" si="143"/>
        <v xml:space="preserve">80/81 </v>
      </c>
      <c r="H118" s="187" t="str">
        <f t="shared" si="143"/>
        <v xml:space="preserve">81/82 </v>
      </c>
      <c r="I118" s="187" t="str">
        <f t="shared" si="143"/>
        <v xml:space="preserve">82/83 </v>
      </c>
      <c r="J118" s="187" t="str">
        <f t="shared" si="143"/>
        <v xml:space="preserve">83/84 </v>
      </c>
      <c r="K118" s="187" t="str">
        <f t="shared" si="143"/>
        <v xml:space="preserve">84/85 </v>
      </c>
      <c r="L118" s="187" t="str">
        <f t="shared" si="143"/>
        <v xml:space="preserve">85/86 </v>
      </c>
      <c r="M118" s="187" t="str">
        <f t="shared" si="143"/>
        <v xml:space="preserve">86/87 </v>
      </c>
      <c r="N118" s="187" t="str">
        <f t="shared" si="143"/>
        <v xml:space="preserve">87/88 </v>
      </c>
      <c r="O118" s="187" t="str">
        <f t="shared" si="143"/>
        <v xml:space="preserve">88/89 </v>
      </c>
      <c r="P118" s="187" t="str">
        <f t="shared" si="143"/>
        <v xml:space="preserve">89/90 </v>
      </c>
      <c r="Q118" s="187" t="str">
        <f t="shared" si="143"/>
        <v xml:space="preserve">90/91 </v>
      </c>
      <c r="R118" s="187" t="str">
        <f t="shared" si="143"/>
        <v xml:space="preserve">91/92 </v>
      </c>
      <c r="S118" s="187" t="str">
        <f t="shared" si="143"/>
        <v xml:space="preserve">92/93 </v>
      </c>
      <c r="T118" s="187" t="str">
        <f t="shared" si="143"/>
        <v xml:space="preserve">93/94 </v>
      </c>
      <c r="U118" s="187" t="str">
        <f t="shared" si="143"/>
        <v xml:space="preserve">94/95 </v>
      </c>
      <c r="V118" s="187" t="str">
        <f t="shared" si="143"/>
        <v xml:space="preserve">95/96 </v>
      </c>
      <c r="W118" s="187" t="str">
        <f t="shared" si="143"/>
        <v xml:space="preserve">96/97 </v>
      </c>
      <c r="X118" s="187" t="str">
        <f t="shared" si="143"/>
        <v xml:space="preserve">97/98 </v>
      </c>
      <c r="Y118" s="187" t="str">
        <f t="shared" si="143"/>
        <v xml:space="preserve">98/99 </v>
      </c>
      <c r="Z118" s="187" t="str">
        <f t="shared" si="143"/>
        <v xml:space="preserve">99/00 </v>
      </c>
      <c r="AA118" s="187" t="str">
        <f t="shared" si="143"/>
        <v xml:space="preserve">00/01 </v>
      </c>
      <c r="AB118" s="187" t="str">
        <f t="shared" si="143"/>
        <v xml:space="preserve">01/02 </v>
      </c>
      <c r="AC118" s="187" t="str">
        <f t="shared" si="143"/>
        <v xml:space="preserve">02/03 </v>
      </c>
      <c r="AD118" s="187" t="str">
        <f t="shared" si="143"/>
        <v xml:space="preserve">03/04 </v>
      </c>
      <c r="AE118" s="187" t="str">
        <f t="shared" si="143"/>
        <v xml:space="preserve">04/05 </v>
      </c>
      <c r="AF118" s="187" t="str">
        <f t="shared" si="143"/>
        <v xml:space="preserve">05/06 </v>
      </c>
      <c r="AG118" s="187" t="str">
        <f t="shared" si="143"/>
        <v xml:space="preserve">06/07 </v>
      </c>
      <c r="AH118" s="187" t="str">
        <f t="shared" si="143"/>
        <v xml:space="preserve">07/08 </v>
      </c>
      <c r="AI118" s="187" t="str">
        <f t="shared" si="143"/>
        <v xml:space="preserve">08/09 </v>
      </c>
      <c r="AJ118" s="187" t="str">
        <f t="shared" si="143"/>
        <v xml:space="preserve">09/10 </v>
      </c>
      <c r="AK118" s="187" t="str">
        <f t="shared" si="143"/>
        <v xml:space="preserve">10/11 </v>
      </c>
      <c r="AL118" s="187" t="str">
        <f t="shared" si="143"/>
        <v xml:space="preserve">11/12 </v>
      </c>
      <c r="AM118" s="187" t="str">
        <f t="shared" si="143"/>
        <v xml:space="preserve">12/13 </v>
      </c>
      <c r="AN118" s="187" t="str">
        <f t="shared" si="143"/>
        <v xml:space="preserve">13/14 </v>
      </c>
      <c r="AO118" s="187" t="str">
        <f t="shared" si="143"/>
        <v xml:space="preserve">14/15 </v>
      </c>
      <c r="AP118" s="187" t="str">
        <f t="shared" si="143"/>
        <v xml:space="preserve">15/16 </v>
      </c>
      <c r="AQ118" s="187" t="str">
        <f t="shared" si="143"/>
        <v xml:space="preserve">16/17 </v>
      </c>
      <c r="AR118" s="187" t="str">
        <f t="shared" si="143"/>
        <v xml:space="preserve">17/18 </v>
      </c>
      <c r="AS118" s="187" t="str">
        <f t="shared" si="143"/>
        <v xml:space="preserve">18/19 </v>
      </c>
      <c r="AT118" s="187" t="str">
        <f t="shared" si="143"/>
        <v>19/20</v>
      </c>
      <c r="AU118" s="187" t="str">
        <f t="shared" si="143"/>
        <v>20/21</v>
      </c>
      <c r="AV118" s="187" t="str">
        <f t="shared" si="143"/>
        <v>21/22</v>
      </c>
      <c r="AW118" s="187" t="str">
        <f t="shared" si="143"/>
        <v>22/23</v>
      </c>
      <c r="AX118" s="187" t="str">
        <f t="shared" si="143"/>
        <v>23/24</v>
      </c>
      <c r="AY118" s="187" t="str">
        <f t="shared" si="143"/>
        <v>24/25</v>
      </c>
      <c r="AZ118" s="187" t="str">
        <f t="shared" si="143"/>
        <v>25/26</v>
      </c>
      <c r="BA118" s="187" t="str">
        <f t="shared" si="143"/>
        <v>26/27</v>
      </c>
      <c r="BB118" s="187" t="str">
        <f t="shared" si="143"/>
        <v>27/28</v>
      </c>
      <c r="BC118" s="187" t="str">
        <f t="shared" si="143"/>
        <v>28/29</v>
      </c>
      <c r="BD118" s="187" t="str">
        <f t="shared" si="143"/>
        <v>29/30</v>
      </c>
      <c r="BE118" s="187" t="str">
        <f t="shared" si="143"/>
        <v>30/31</v>
      </c>
      <c r="BF118" s="187" t="str">
        <f t="shared" si="143"/>
        <v>31/32</v>
      </c>
      <c r="BG118" s="187" t="str">
        <f t="shared" si="143"/>
        <v>32/33</v>
      </c>
      <c r="BH118" s="187" t="str">
        <f t="shared" si="143"/>
        <v>33/34</v>
      </c>
      <c r="BI118" s="187" t="str">
        <f t="shared" si="143"/>
        <v>34/35</v>
      </c>
      <c r="BJ118" s="187" t="str">
        <f t="shared" si="143"/>
        <v>35/36</v>
      </c>
      <c r="BK118" s="187" t="str">
        <f t="shared" si="143"/>
        <v>36/37</v>
      </c>
      <c r="BL118" s="187" t="str">
        <f t="shared" si="143"/>
        <v>37/38</v>
      </c>
      <c r="BM118" s="187" t="str">
        <f t="shared" si="143"/>
        <v>38/39</v>
      </c>
      <c r="BN118" s="187" t="str">
        <f t="shared" si="143"/>
        <v>39/40</v>
      </c>
      <c r="BO118" s="187" t="str">
        <f t="shared" ref="BO118:CG118" si="144">BO2</f>
        <v>40/41</v>
      </c>
      <c r="BP118" s="187" t="str">
        <f t="shared" si="144"/>
        <v>41/42</v>
      </c>
      <c r="BQ118" s="187" t="str">
        <f t="shared" si="144"/>
        <v>42/43</v>
      </c>
      <c r="BR118" s="187" t="str">
        <f t="shared" si="144"/>
        <v>43/44</v>
      </c>
    </row>
    <row r="119" spans="1:70">
      <c r="A119" t="s">
        <v>206</v>
      </c>
      <c r="B119" s="71">
        <f>B29</f>
        <v>167.27099999999996</v>
      </c>
      <c r="C119" s="71">
        <f t="shared" ref="C119:BN119" si="145">C29</f>
        <v>143.23999999999992</v>
      </c>
      <c r="D119" s="71">
        <f t="shared" si="145"/>
        <v>139.31099999999995</v>
      </c>
      <c r="E119" s="71">
        <f t="shared" si="145"/>
        <v>173.86299999999989</v>
      </c>
      <c r="F119" s="71">
        <f t="shared" si="145"/>
        <v>184.58499999999998</v>
      </c>
      <c r="G119" s="71">
        <f t="shared" si="145"/>
        <v>138.80699999999987</v>
      </c>
      <c r="H119" s="71">
        <f t="shared" si="145"/>
        <v>133.52700000000004</v>
      </c>
      <c r="I119" s="71">
        <f t="shared" si="145"/>
        <v>168.08500000000001</v>
      </c>
      <c r="J119" s="71">
        <f t="shared" si="145"/>
        <v>125.16900000000012</v>
      </c>
      <c r="K119" s="71">
        <f t="shared" si="145"/>
        <v>209.96100000000013</v>
      </c>
      <c r="L119" s="71">
        <f t="shared" si="145"/>
        <v>230.46699999999996</v>
      </c>
      <c r="M119" s="71">
        <f t="shared" si="145"/>
        <v>182.00600000000006</v>
      </c>
      <c r="N119" s="71">
        <f t="shared" si="145"/>
        <v>174.29099999999994</v>
      </c>
      <c r="O119" s="71">
        <f t="shared" si="145"/>
        <v>169.89800000000011</v>
      </c>
      <c r="P119" s="71">
        <f t="shared" si="145"/>
        <v>180.45000000000024</v>
      </c>
      <c r="Q119" s="71">
        <f t="shared" si="145"/>
        <v>219.09599999999995</v>
      </c>
      <c r="R119" s="71">
        <f t="shared" si="145"/>
        <v>227.46364674875005</v>
      </c>
      <c r="S119" s="71">
        <f t="shared" si="145"/>
        <v>263.83089877745005</v>
      </c>
      <c r="T119" s="71">
        <f t="shared" si="145"/>
        <v>217.49687137985023</v>
      </c>
      <c r="U119" s="71">
        <f t="shared" si="145"/>
        <v>199.62616089647503</v>
      </c>
      <c r="V119" s="71">
        <f t="shared" si="145"/>
        <v>170.00924315140009</v>
      </c>
      <c r="W119" s="71">
        <f t="shared" si="145"/>
        <v>275.72519806455</v>
      </c>
      <c r="X119" s="71">
        <f t="shared" si="145"/>
        <v>238.56529713679993</v>
      </c>
      <c r="Y119" s="71">
        <f t="shared" si="145"/>
        <v>177.89721378772509</v>
      </c>
      <c r="Z119" s="71">
        <f t="shared" si="145"/>
        <v>228.02085990757507</v>
      </c>
      <c r="AA119" s="71">
        <f t="shared" si="145"/>
        <v>194.30718873595006</v>
      </c>
      <c r="AB119" s="71">
        <f t="shared" si="145"/>
        <v>172.63261420167493</v>
      </c>
      <c r="AC119" s="71">
        <f t="shared" si="145"/>
        <v>133.94793495777503</v>
      </c>
      <c r="AD119" s="71">
        <f t="shared" si="145"/>
        <v>148.450516863475</v>
      </c>
      <c r="AE119" s="71">
        <f t="shared" si="145"/>
        <v>147.43025741595</v>
      </c>
      <c r="AF119" s="71">
        <f t="shared" si="145"/>
        <v>107.32243493599996</v>
      </c>
      <c r="AG119" s="71">
        <f t="shared" si="145"/>
        <v>80.652761515475007</v>
      </c>
      <c r="AH119" s="71">
        <f t="shared" si="145"/>
        <v>136.06940726982501</v>
      </c>
      <c r="AI119" s="71">
        <f t="shared" si="145"/>
        <v>159.55010204882504</v>
      </c>
      <c r="AJ119" s="71">
        <f t="shared" si="145"/>
        <v>114.32941737600004</v>
      </c>
      <c r="AK119" s="71">
        <f t="shared" si="145"/>
        <v>89.531592858075015</v>
      </c>
      <c r="AL119" s="71">
        <f t="shared" si="145"/>
        <v>42.88290758479998</v>
      </c>
      <c r="AM119" s="71">
        <f t="shared" si="145"/>
        <v>79.675677639999975</v>
      </c>
      <c r="AN119" s="71">
        <f t="shared" si="145"/>
        <v>97.709841464000021</v>
      </c>
      <c r="AO119" s="71">
        <f t="shared" si="145"/>
        <v>149.98176744799997</v>
      </c>
      <c r="AP119" s="71">
        <f t="shared" si="145"/>
        <v>159.64836413599997</v>
      </c>
      <c r="AQ119" s="71">
        <f t="shared" si="145"/>
        <v>144.36018399999998</v>
      </c>
      <c r="AR119" s="71">
        <f t="shared" si="145"/>
        <v>110.29459503999996</v>
      </c>
      <c r="AS119" s="71">
        <f t="shared" si="145"/>
        <v>99.12857296</v>
      </c>
      <c r="AT119" s="71">
        <f t="shared" si="145"/>
        <v>106.50308476800002</v>
      </c>
      <c r="AU119" s="71">
        <f t="shared" si="145"/>
        <v>118.82055566399995</v>
      </c>
      <c r="AV119" s="71">
        <f t="shared" si="145"/>
        <v>128.97305023200002</v>
      </c>
      <c r="AW119" s="71">
        <f t="shared" si="145"/>
        <v>40.131359111999998</v>
      </c>
      <c r="AX119" s="71">
        <f t="shared" si="145"/>
        <v>109.54886793053105</v>
      </c>
      <c r="AY119" s="122">
        <f t="shared" si="145"/>
        <v>123.32243304012944</v>
      </c>
      <c r="AZ119" s="122">
        <f t="shared" si="145"/>
        <v>124.21067815692578</v>
      </c>
      <c r="BA119" s="122">
        <f t="shared" si="145"/>
        <v>124.80608272002375</v>
      </c>
      <c r="BB119" s="122">
        <f t="shared" si="145"/>
        <v>122.4089783094043</v>
      </c>
      <c r="BC119" s="122">
        <f t="shared" si="145"/>
        <v>116.56775383017539</v>
      </c>
      <c r="BD119" s="122">
        <f t="shared" si="145"/>
        <v>121.61068022282655</v>
      </c>
      <c r="BE119" s="122">
        <f t="shared" si="145"/>
        <v>126.40802305379513</v>
      </c>
      <c r="BF119" s="122">
        <f t="shared" si="145"/>
        <v>136.92957953616619</v>
      </c>
      <c r="BG119" s="122">
        <f t="shared" si="145"/>
        <v>150.10985656031636</v>
      </c>
      <c r="BH119" s="122">
        <f t="shared" si="145"/>
        <v>148.50160474846339</v>
      </c>
      <c r="BI119" s="122">
        <f t="shared" si="145"/>
        <v>161.29376756839261</v>
      </c>
      <c r="BJ119" s="122">
        <f t="shared" si="145"/>
        <v>168.09910210773805</v>
      </c>
      <c r="BK119" s="122">
        <f t="shared" si="145"/>
        <v>176.35915154105302</v>
      </c>
      <c r="BL119" s="122">
        <f t="shared" si="145"/>
        <v>190.08037409350007</v>
      </c>
      <c r="BM119" s="122">
        <f t="shared" si="145"/>
        <v>194.75928934714219</v>
      </c>
      <c r="BN119" s="122">
        <f t="shared" si="145"/>
        <v>202.99069139486352</v>
      </c>
      <c r="BO119" s="122">
        <f t="shared" ref="BO119:CG119" si="146">BO29</f>
        <v>213.70415878212825</v>
      </c>
      <c r="BP119" s="122">
        <f t="shared" si="146"/>
        <v>226.55352076800833</v>
      </c>
      <c r="BQ119" s="122">
        <f t="shared" si="146"/>
        <v>240.74992923512104</v>
      </c>
      <c r="BR119" s="122">
        <f t="shared" si="146"/>
        <v>256.53007265053338</v>
      </c>
    </row>
    <row r="120" spans="1:70">
      <c r="A120" t="s">
        <v>208</v>
      </c>
      <c r="B120" s="71">
        <f>B44</f>
        <v>186.60500000000002</v>
      </c>
      <c r="C120" s="71">
        <f t="shared" ref="C120:BN120" si="147">C44</f>
        <v>141.57600000000008</v>
      </c>
      <c r="D120" s="71">
        <f t="shared" si="147"/>
        <v>153.745</v>
      </c>
      <c r="E120" s="71">
        <f t="shared" si="147"/>
        <v>176.93700000000004</v>
      </c>
      <c r="F120" s="71">
        <f t="shared" si="147"/>
        <v>174.09100000000007</v>
      </c>
      <c r="G120" s="71">
        <f t="shared" si="147"/>
        <v>106.74999999999999</v>
      </c>
      <c r="H120" s="71">
        <f t="shared" si="147"/>
        <v>170.82300000000004</v>
      </c>
      <c r="I120" s="71">
        <f t="shared" si="147"/>
        <v>166.32200000000003</v>
      </c>
      <c r="J120" s="71">
        <f t="shared" si="147"/>
        <v>126.14199999999997</v>
      </c>
      <c r="K120" s="71">
        <f t="shared" si="147"/>
        <v>201.43499999999989</v>
      </c>
      <c r="L120" s="71">
        <f t="shared" si="147"/>
        <v>232.78300000000004</v>
      </c>
      <c r="M120" s="71">
        <f t="shared" si="147"/>
        <v>184.07300000000001</v>
      </c>
      <c r="N120" s="71">
        <f t="shared" si="147"/>
        <v>173.85600000000005</v>
      </c>
      <c r="O120" s="71">
        <f t="shared" si="147"/>
        <v>173.65699999999998</v>
      </c>
      <c r="P120" s="71">
        <f t="shared" si="147"/>
        <v>176.46100000000001</v>
      </c>
      <c r="Q120" s="71">
        <f t="shared" si="147"/>
        <v>112.935</v>
      </c>
      <c r="R120" s="71">
        <f t="shared" si="147"/>
        <v>85.71521678489998</v>
      </c>
      <c r="S120" s="71">
        <f t="shared" si="147"/>
        <v>62.535654600724975</v>
      </c>
      <c r="T120" s="71">
        <f t="shared" si="147"/>
        <v>103.43939524479997</v>
      </c>
      <c r="U120" s="71">
        <f t="shared" si="147"/>
        <v>73.019471064874992</v>
      </c>
      <c r="V120" s="71">
        <f t="shared" si="147"/>
        <v>66.241518862849972</v>
      </c>
      <c r="W120" s="71">
        <f t="shared" si="147"/>
        <v>119.06223904037502</v>
      </c>
      <c r="X120" s="71">
        <f t="shared" si="147"/>
        <v>37.924708967875056</v>
      </c>
      <c r="Y120" s="71">
        <f t="shared" si="147"/>
        <v>34.423770513424955</v>
      </c>
      <c r="Z120" s="71">
        <f t="shared" si="147"/>
        <v>28.943216018549975</v>
      </c>
      <c r="AA120" s="71">
        <f t="shared" si="147"/>
        <v>15.119925837724983</v>
      </c>
      <c r="AB120" s="71">
        <f t="shared" si="147"/>
        <v>35.893266190500007</v>
      </c>
      <c r="AC120" s="71">
        <f t="shared" si="147"/>
        <v>17.935723756124997</v>
      </c>
      <c r="AD120" s="71">
        <f t="shared" si="147"/>
        <v>9.8187272400000154</v>
      </c>
      <c r="AE120" s="71">
        <f t="shared" si="147"/>
        <v>9.9578994220749948</v>
      </c>
      <c r="AF120" s="71">
        <f t="shared" si="147"/>
        <v>24.09350400327498</v>
      </c>
      <c r="AG120" s="71">
        <f t="shared" si="147"/>
        <v>14.08313488819998</v>
      </c>
      <c r="AH120" s="71">
        <f t="shared" si="147"/>
        <v>7.7525230761000046</v>
      </c>
      <c r="AI120" s="71">
        <f t="shared" si="147"/>
        <v>32.36741057647501</v>
      </c>
      <c r="AJ120" s="71">
        <f t="shared" si="147"/>
        <v>7.1228418697499905</v>
      </c>
      <c r="AK120" s="71">
        <f t="shared" si="147"/>
        <v>16.202523334649999</v>
      </c>
      <c r="AL120" s="71">
        <f t="shared" si="147"/>
        <v>5.6562880423499884</v>
      </c>
      <c r="AM120" s="71">
        <f t="shared" si="147"/>
        <v>4.307126056000012</v>
      </c>
      <c r="AN120" s="71">
        <f t="shared" si="147"/>
        <v>6.5011147839999737</v>
      </c>
      <c r="AO120" s="71">
        <f t="shared" si="147"/>
        <v>2.3227033839999907</v>
      </c>
      <c r="AP120" s="71">
        <f t="shared" si="147"/>
        <v>-6.1424316400000052</v>
      </c>
      <c r="AQ120" s="71">
        <f t="shared" si="147"/>
        <v>5.9659207040000197</v>
      </c>
      <c r="AR120" s="71">
        <f t="shared" si="147"/>
        <v>3.3652344719999689</v>
      </c>
      <c r="AS120" s="71">
        <f t="shared" si="147"/>
        <v>19.82919173599997</v>
      </c>
      <c r="AT120" s="71">
        <f t="shared" si="147"/>
        <v>17.366590479999992</v>
      </c>
      <c r="AU120" s="71">
        <f t="shared" si="147"/>
        <v>-7.5881045999999985</v>
      </c>
      <c r="AV120" s="71">
        <f t="shared" si="147"/>
        <v>-6.9065818240000372</v>
      </c>
      <c r="AW120" s="71">
        <f t="shared" si="147"/>
        <v>27.112700911781872</v>
      </c>
      <c r="AX120" s="122">
        <f t="shared" si="147"/>
        <v>5.839357537268107</v>
      </c>
      <c r="AY120" s="122">
        <f t="shared" si="147"/>
        <v>3.1479290192451614</v>
      </c>
      <c r="AZ120" s="122">
        <f t="shared" si="147"/>
        <v>-4.3209608288933907</v>
      </c>
      <c r="BA120" s="122">
        <f t="shared" si="147"/>
        <v>2.7947412276592587E-2</v>
      </c>
      <c r="BB120" s="122">
        <f t="shared" si="147"/>
        <v>-2.2850736142764774</v>
      </c>
      <c r="BC120" s="122">
        <f t="shared" si="147"/>
        <v>-3.1439756501850447</v>
      </c>
      <c r="BD120" s="122">
        <f t="shared" si="147"/>
        <v>-1.1730052496220225</v>
      </c>
      <c r="BE120" s="122">
        <f t="shared" si="147"/>
        <v>-0.77396363962913739</v>
      </c>
      <c r="BF120" s="122">
        <f t="shared" si="147"/>
        <v>-2.5106316964888862</v>
      </c>
      <c r="BG120" s="122">
        <f t="shared" si="147"/>
        <v>-3.9307123240861195</v>
      </c>
      <c r="BH120" s="122">
        <f t="shared" si="147"/>
        <v>-6.2335635446357713</v>
      </c>
      <c r="BI120" s="122">
        <f t="shared" si="147"/>
        <v>-7.6976609562498908</v>
      </c>
      <c r="BJ120" s="122">
        <f t="shared" si="147"/>
        <v>-8.2287957652272041</v>
      </c>
      <c r="BK120" s="122">
        <f t="shared" si="147"/>
        <v>-9.3366498111754908</v>
      </c>
      <c r="BL120" s="122">
        <f t="shared" si="147"/>
        <v>-11.214806423982864</v>
      </c>
      <c r="BM120" s="122">
        <f t="shared" si="147"/>
        <v>-12.1124329859624</v>
      </c>
      <c r="BN120" s="122">
        <f t="shared" si="147"/>
        <v>-13.806290305943172</v>
      </c>
      <c r="BO120" s="122">
        <f t="shared" ref="BO120:CG120" si="148">BO44</f>
        <v>-15.690388287977498</v>
      </c>
      <c r="BP120" s="122">
        <f t="shared" si="148"/>
        <v>-17.629443881838796</v>
      </c>
      <c r="BQ120" s="122">
        <f t="shared" si="148"/>
        <v>-19.830056199828142</v>
      </c>
      <c r="BR120" s="122">
        <f t="shared" si="148"/>
        <v>-21.963341451264306</v>
      </c>
    </row>
    <row r="121" spans="1:70">
      <c r="A121" t="s">
        <v>210</v>
      </c>
      <c r="B121" s="71">
        <f>B59</f>
        <v>123.43900000000002</v>
      </c>
      <c r="C121" s="71">
        <f t="shared" ref="C121:BN121" si="149">C59</f>
        <v>99.99499999999999</v>
      </c>
      <c r="D121" s="71">
        <f t="shared" si="149"/>
        <v>100.76599999999999</v>
      </c>
      <c r="E121" s="71">
        <f t="shared" si="149"/>
        <v>115.16900000000001</v>
      </c>
      <c r="F121" s="71">
        <f t="shared" si="149"/>
        <v>102.03299999999999</v>
      </c>
      <c r="G121" s="71">
        <f t="shared" si="149"/>
        <v>107.04699999999998</v>
      </c>
      <c r="H121" s="71">
        <f t="shared" si="149"/>
        <v>109.25999999999996</v>
      </c>
      <c r="I121" s="71">
        <f t="shared" si="149"/>
        <v>119.15800000000004</v>
      </c>
      <c r="J121" s="71">
        <f t="shared" si="149"/>
        <v>105.35200000000003</v>
      </c>
      <c r="K121" s="71">
        <f t="shared" si="149"/>
        <v>130.89800000000002</v>
      </c>
      <c r="L121" s="71">
        <f t="shared" si="149"/>
        <v>163.64199999999991</v>
      </c>
      <c r="M121" s="71">
        <f t="shared" si="149"/>
        <v>128.93300000000005</v>
      </c>
      <c r="N121" s="71">
        <f t="shared" si="149"/>
        <v>121.09099999999999</v>
      </c>
      <c r="O121" s="71">
        <f t="shared" si="149"/>
        <v>83.630000000000052</v>
      </c>
      <c r="P121" s="71">
        <f t="shared" si="149"/>
        <v>91.723000000000113</v>
      </c>
      <c r="Q121" s="71">
        <f t="shared" si="149"/>
        <v>30.166000000000018</v>
      </c>
      <c r="R121" s="71">
        <f t="shared" si="149"/>
        <v>31.129190337250002</v>
      </c>
      <c r="S121" s="71">
        <f t="shared" si="149"/>
        <v>77.404934121700009</v>
      </c>
      <c r="T121" s="71">
        <f t="shared" si="149"/>
        <v>79.315902320175027</v>
      </c>
      <c r="U121" s="71">
        <f t="shared" si="149"/>
        <v>63.127298230424984</v>
      </c>
      <c r="V121" s="71">
        <f t="shared" si="149"/>
        <v>50.632966555724984</v>
      </c>
      <c r="W121" s="71">
        <f t="shared" si="149"/>
        <v>84.583803116649975</v>
      </c>
      <c r="X121" s="71">
        <f t="shared" si="149"/>
        <v>71.645751382599983</v>
      </c>
      <c r="Y121" s="71">
        <f t="shared" si="149"/>
        <v>45.367225702124998</v>
      </c>
      <c r="Z121" s="71">
        <f t="shared" si="149"/>
        <v>22.135346392500004</v>
      </c>
      <c r="AA121" s="71">
        <f t="shared" si="149"/>
        <v>23.472194657200017</v>
      </c>
      <c r="AB121" s="71">
        <f t="shared" si="149"/>
        <v>29.278401815999999</v>
      </c>
      <c r="AC121" s="71">
        <f t="shared" si="149"/>
        <v>32.748758553599984</v>
      </c>
      <c r="AD121" s="71">
        <f t="shared" si="149"/>
        <v>20.839161570724972</v>
      </c>
      <c r="AE121" s="71">
        <f t="shared" si="149"/>
        <v>25.005073692474973</v>
      </c>
      <c r="AF121" s="71">
        <f t="shared" si="149"/>
        <v>3.6784880650000034</v>
      </c>
      <c r="AG121" s="71">
        <f t="shared" si="149"/>
        <v>18.635770907300014</v>
      </c>
      <c r="AH121" s="71">
        <f t="shared" si="149"/>
        <v>17.877582898099973</v>
      </c>
      <c r="AI121" s="71">
        <f t="shared" si="149"/>
        <v>39.659628014875011</v>
      </c>
      <c r="AJ121" s="71">
        <f t="shared" si="149"/>
        <v>15.150935262799987</v>
      </c>
      <c r="AK121" s="71">
        <f t="shared" si="149"/>
        <v>13.050926395575001</v>
      </c>
      <c r="AL121" s="71">
        <f t="shared" si="149"/>
        <v>15.353704384000007</v>
      </c>
      <c r="AM121" s="71">
        <f t="shared" si="149"/>
        <v>16.46166203999999</v>
      </c>
      <c r="AN121" s="71">
        <f t="shared" si="149"/>
        <v>0.2522160879999884</v>
      </c>
      <c r="AO121" s="71">
        <f t="shared" si="149"/>
        <v>-15.128624640000019</v>
      </c>
      <c r="AP121" s="71">
        <f t="shared" si="149"/>
        <v>-5.5336566640000058</v>
      </c>
      <c r="AQ121" s="71">
        <f t="shared" si="149"/>
        <v>2.4103757679999944</v>
      </c>
      <c r="AR121" s="71">
        <f t="shared" si="149"/>
        <v>-7.1822315520000028</v>
      </c>
      <c r="AS121" s="71">
        <f t="shared" si="149"/>
        <v>26.396602831999999</v>
      </c>
      <c r="AT121" s="71">
        <f t="shared" si="149"/>
        <v>-8.6429092720000185</v>
      </c>
      <c r="AU121" s="71">
        <f t="shared" si="149"/>
        <v>0.54195430399999855</v>
      </c>
      <c r="AV121" s="71">
        <f t="shared" si="149"/>
        <v>-27.187598296000008</v>
      </c>
      <c r="AW121" s="71">
        <f t="shared" si="149"/>
        <v>17.4812231948518</v>
      </c>
      <c r="AX121" s="122">
        <f t="shared" si="149"/>
        <v>-5.3526167895599492</v>
      </c>
      <c r="AY121" s="122">
        <f t="shared" si="149"/>
        <v>-27.670888737817783</v>
      </c>
      <c r="AZ121" s="122">
        <f t="shared" si="149"/>
        <v>-31.370576840973225</v>
      </c>
      <c r="BA121" s="122">
        <f t="shared" si="149"/>
        <v>-33.62902306198783</v>
      </c>
      <c r="BB121" s="122">
        <f t="shared" si="149"/>
        <v>-28.322467398173295</v>
      </c>
      <c r="BC121" s="122">
        <f t="shared" si="149"/>
        <v>-25.563962284886955</v>
      </c>
      <c r="BD121" s="122">
        <f t="shared" si="149"/>
        <v>-23.432419525626891</v>
      </c>
      <c r="BE121" s="122">
        <f t="shared" si="149"/>
        <v>-24.746375181850031</v>
      </c>
      <c r="BF121" s="122">
        <f t="shared" si="149"/>
        <v>-29.163904496733917</v>
      </c>
      <c r="BG121" s="122">
        <f t="shared" si="149"/>
        <v>-35.458255563641139</v>
      </c>
      <c r="BH121" s="122">
        <f t="shared" si="149"/>
        <v>-42.308549425155732</v>
      </c>
      <c r="BI121" s="122">
        <f t="shared" si="149"/>
        <v>-44.013686524771664</v>
      </c>
      <c r="BJ121" s="122">
        <f t="shared" si="149"/>
        <v>-46.998582979128827</v>
      </c>
      <c r="BK121" s="122">
        <f t="shared" si="149"/>
        <v>-51.123797098920505</v>
      </c>
      <c r="BL121" s="122">
        <f t="shared" si="149"/>
        <v>-57.910213346923726</v>
      </c>
      <c r="BM121" s="122">
        <f t="shared" si="149"/>
        <v>-60.615491773193796</v>
      </c>
      <c r="BN121" s="122">
        <f t="shared" si="149"/>
        <v>-65.472379831466952</v>
      </c>
      <c r="BO121" s="122">
        <f t="shared" ref="BO121:CG121" si="150">BO59</f>
        <v>-71.187072869086364</v>
      </c>
      <c r="BP121" s="122">
        <f t="shared" si="150"/>
        <v>-77.764242406803973</v>
      </c>
      <c r="BQ121" s="122">
        <f t="shared" si="150"/>
        <v>-84.578224342872687</v>
      </c>
      <c r="BR121" s="122">
        <f t="shared" si="150"/>
        <v>-91.689373087016762</v>
      </c>
    </row>
    <row r="122" spans="1:70">
      <c r="A122" t="s">
        <v>212</v>
      </c>
      <c r="B122" s="71">
        <f>B74</f>
        <v>16.779000000000003</v>
      </c>
      <c r="C122" s="71">
        <f t="shared" ref="C122:BN122" si="151">C74</f>
        <v>26.271000000000008</v>
      </c>
      <c r="D122" s="71">
        <f t="shared" si="151"/>
        <v>53.802000000000007</v>
      </c>
      <c r="E122" s="71">
        <f t="shared" si="151"/>
        <v>72.012</v>
      </c>
      <c r="F122" s="71">
        <f t="shared" si="151"/>
        <v>34.641999999999989</v>
      </c>
      <c r="G122" s="71">
        <f t="shared" si="151"/>
        <v>-29.909000000000006</v>
      </c>
      <c r="H122" s="71">
        <f t="shared" si="151"/>
        <v>3.5319999999999907</v>
      </c>
      <c r="I122" s="71">
        <f t="shared" si="151"/>
        <v>41.314999999999955</v>
      </c>
      <c r="J122" s="71">
        <f t="shared" si="151"/>
        <v>28.22000000000001</v>
      </c>
      <c r="K122" s="71">
        <f t="shared" si="151"/>
        <v>-2.9379999999999824</v>
      </c>
      <c r="L122" s="71">
        <f t="shared" si="151"/>
        <v>36.889000000000145</v>
      </c>
      <c r="M122" s="71">
        <f t="shared" si="151"/>
        <v>46.27199999999992</v>
      </c>
      <c r="N122" s="71">
        <f t="shared" si="151"/>
        <v>91.83399999999979</v>
      </c>
      <c r="O122" s="71">
        <f t="shared" si="151"/>
        <v>44.735999999999784</v>
      </c>
      <c r="P122" s="71">
        <f t="shared" si="151"/>
        <v>59.693999999999988</v>
      </c>
      <c r="Q122" s="71">
        <f t="shared" si="151"/>
        <v>38.549000000000007</v>
      </c>
      <c r="R122" s="71">
        <f t="shared" si="151"/>
        <v>20.680400865124991</v>
      </c>
      <c r="S122" s="71">
        <f t="shared" si="151"/>
        <v>54.785537891699732</v>
      </c>
      <c r="T122" s="71">
        <f t="shared" si="151"/>
        <v>39.927192112250012</v>
      </c>
      <c r="U122" s="71">
        <f t="shared" si="151"/>
        <v>41.297781404874996</v>
      </c>
      <c r="V122" s="71">
        <f t="shared" si="151"/>
        <v>8.0087602266750082</v>
      </c>
      <c r="W122" s="71">
        <f t="shared" si="151"/>
        <v>36.763663412349999</v>
      </c>
      <c r="X122" s="71">
        <f t="shared" si="151"/>
        <v>16.610476313250004</v>
      </c>
      <c r="Y122" s="71">
        <f t="shared" si="151"/>
        <v>4.315881676574989</v>
      </c>
      <c r="Z122" s="71">
        <f t="shared" si="151"/>
        <v>5.5478129080750023</v>
      </c>
      <c r="AA122" s="71">
        <f t="shared" si="151"/>
        <v>-10.402138484974998</v>
      </c>
      <c r="AB122" s="71">
        <f t="shared" si="151"/>
        <v>-7.8497927140499995</v>
      </c>
      <c r="AC122" s="71">
        <f t="shared" si="151"/>
        <v>-14.481504183474993</v>
      </c>
      <c r="AD122" s="71">
        <f t="shared" si="151"/>
        <v>1.0689822479999922</v>
      </c>
      <c r="AE122" s="71">
        <f t="shared" si="151"/>
        <v>8.9731911821499963</v>
      </c>
      <c r="AF122" s="71">
        <f t="shared" si="151"/>
        <v>4.5858293280000026</v>
      </c>
      <c r="AG122" s="71">
        <f t="shared" si="151"/>
        <v>-0.29416528927499197</v>
      </c>
      <c r="AH122" s="71">
        <f t="shared" si="151"/>
        <v>5.0889462662999971</v>
      </c>
      <c r="AI122" s="71">
        <f t="shared" si="151"/>
        <v>4.0582339599999973</v>
      </c>
      <c r="AJ122" s="71">
        <f t="shared" si="151"/>
        <v>4.4256960696999954</v>
      </c>
      <c r="AK122" s="71">
        <f t="shared" si="151"/>
        <v>3.9449821107999981</v>
      </c>
      <c r="AL122" s="71">
        <f t="shared" si="151"/>
        <v>5.2938127920000007</v>
      </c>
      <c r="AM122" s="71">
        <f t="shared" si="151"/>
        <v>-6.9624386400000056</v>
      </c>
      <c r="AN122" s="71">
        <f t="shared" si="151"/>
        <v>-11.806327135999997</v>
      </c>
      <c r="AO122" s="71">
        <f t="shared" si="151"/>
        <v>-55.543535039999995</v>
      </c>
      <c r="AP122" s="71">
        <f t="shared" si="151"/>
        <v>-43.649625184000001</v>
      </c>
      <c r="AQ122" s="71">
        <f t="shared" si="151"/>
        <v>-19.972205048000021</v>
      </c>
      <c r="AR122" s="71">
        <f t="shared" si="151"/>
        <v>-4.761289528000006</v>
      </c>
      <c r="AS122" s="71">
        <f t="shared" si="151"/>
        <v>-6.3839956960000066</v>
      </c>
      <c r="AT122" s="71">
        <f t="shared" si="151"/>
        <v>-18.531605023999994</v>
      </c>
      <c r="AU122" s="71">
        <f t="shared" si="151"/>
        <v>-14.714419144000001</v>
      </c>
      <c r="AV122" s="71">
        <f t="shared" si="151"/>
        <v>-13.562550952000006</v>
      </c>
      <c r="AW122" s="71">
        <f t="shared" si="151"/>
        <v>1.4121673998782729</v>
      </c>
      <c r="AX122" s="122">
        <f t="shared" si="151"/>
        <v>-24.757603701753716</v>
      </c>
      <c r="AY122" s="122">
        <f t="shared" si="151"/>
        <v>-25.828391329163992</v>
      </c>
      <c r="AZ122" s="122">
        <f t="shared" si="151"/>
        <v>-19.802994234568903</v>
      </c>
      <c r="BA122" s="122">
        <f t="shared" si="151"/>
        <v>-18.80464892224002</v>
      </c>
      <c r="BB122" s="122">
        <f t="shared" si="151"/>
        <v>-15.843991219959147</v>
      </c>
      <c r="BC122" s="122">
        <f t="shared" si="151"/>
        <v>-13.9184019634633</v>
      </c>
      <c r="BD122" s="122">
        <f t="shared" si="151"/>
        <v>-16.40169902451602</v>
      </c>
      <c r="BE122" s="122">
        <f t="shared" si="151"/>
        <v>-16.706030590126751</v>
      </c>
      <c r="BF122" s="122">
        <f t="shared" si="151"/>
        <v>-16.534951328963615</v>
      </c>
      <c r="BG122" s="122">
        <f t="shared" si="151"/>
        <v>-20.635338709179972</v>
      </c>
      <c r="BH122" s="122">
        <f t="shared" si="151"/>
        <v>-15.529580396380414</v>
      </c>
      <c r="BI122" s="122">
        <f t="shared" si="151"/>
        <v>-15.506725203151539</v>
      </c>
      <c r="BJ122" s="122">
        <f t="shared" si="151"/>
        <v>-16.238313257321288</v>
      </c>
      <c r="BK122" s="122">
        <f t="shared" si="151"/>
        <v>-16.79649052466597</v>
      </c>
      <c r="BL122" s="122">
        <f t="shared" si="151"/>
        <v>-17.209800624582265</v>
      </c>
      <c r="BM122" s="122">
        <f t="shared" si="151"/>
        <v>-16.975274222726753</v>
      </c>
      <c r="BN122" s="122">
        <f t="shared" si="151"/>
        <v>-16.573905869929575</v>
      </c>
      <c r="BO122" s="122">
        <f t="shared" ref="BO122:CG122" si="152">BO74</f>
        <v>-16.450522966583705</v>
      </c>
      <c r="BP122" s="122">
        <f t="shared" si="152"/>
        <v>-16.426004825064922</v>
      </c>
      <c r="BQ122" s="122">
        <f t="shared" si="152"/>
        <v>-16.151719502223116</v>
      </c>
      <c r="BR122" s="122">
        <f t="shared" si="152"/>
        <v>-17.030769440125887</v>
      </c>
    </row>
    <row r="123" spans="1:70">
      <c r="A123" t="s">
        <v>192</v>
      </c>
      <c r="B123" s="71">
        <f>SUM(B119:B122)</f>
        <v>494.09399999999999</v>
      </c>
      <c r="C123" s="71">
        <f t="shared" ref="C123:BN123" si="153">SUM(C119:C122)</f>
        <v>411.08200000000005</v>
      </c>
      <c r="D123" s="71">
        <f t="shared" si="153"/>
        <v>447.62399999999991</v>
      </c>
      <c r="E123" s="71">
        <f t="shared" si="153"/>
        <v>537.98099999999999</v>
      </c>
      <c r="F123" s="71">
        <f t="shared" si="153"/>
        <v>495.35100000000006</v>
      </c>
      <c r="G123" s="71">
        <f t="shared" si="153"/>
        <v>322.69499999999982</v>
      </c>
      <c r="H123" s="71">
        <f t="shared" si="153"/>
        <v>417.142</v>
      </c>
      <c r="I123" s="71">
        <f t="shared" si="153"/>
        <v>494.88</v>
      </c>
      <c r="J123" s="71">
        <f t="shared" si="153"/>
        <v>384.88300000000015</v>
      </c>
      <c r="K123" s="71">
        <f t="shared" si="153"/>
        <v>539.35600000000011</v>
      </c>
      <c r="L123" s="71">
        <f t="shared" si="153"/>
        <v>663.78100000000006</v>
      </c>
      <c r="M123" s="71">
        <f t="shared" si="153"/>
        <v>541.28399999999999</v>
      </c>
      <c r="N123" s="71">
        <f t="shared" si="153"/>
        <v>561.07199999999978</v>
      </c>
      <c r="O123" s="71">
        <f t="shared" si="153"/>
        <v>471.92099999999988</v>
      </c>
      <c r="P123" s="71">
        <f t="shared" si="153"/>
        <v>508.32800000000043</v>
      </c>
      <c r="Q123" s="71">
        <f t="shared" si="153"/>
        <v>400.74599999999998</v>
      </c>
      <c r="R123" s="71">
        <f t="shared" si="153"/>
        <v>364.98845473602501</v>
      </c>
      <c r="S123" s="71">
        <f t="shared" si="153"/>
        <v>458.55702539157477</v>
      </c>
      <c r="T123" s="71">
        <f t="shared" si="153"/>
        <v>440.17936105707525</v>
      </c>
      <c r="U123" s="71">
        <f t="shared" si="153"/>
        <v>377.07071159664997</v>
      </c>
      <c r="V123" s="71">
        <f t="shared" si="153"/>
        <v>294.89248879665007</v>
      </c>
      <c r="W123" s="71">
        <f t="shared" si="153"/>
        <v>516.13490363392498</v>
      </c>
      <c r="X123" s="71">
        <f t="shared" si="153"/>
        <v>364.74623380052498</v>
      </c>
      <c r="Y123" s="71">
        <f t="shared" si="153"/>
        <v>262.00409167985003</v>
      </c>
      <c r="Z123" s="71">
        <f t="shared" si="153"/>
        <v>284.64723522670005</v>
      </c>
      <c r="AA123" s="71">
        <f t="shared" si="153"/>
        <v>222.49717074590006</v>
      </c>
      <c r="AB123" s="71">
        <f t="shared" si="153"/>
        <v>229.95448949412491</v>
      </c>
      <c r="AC123" s="71">
        <f t="shared" si="153"/>
        <v>170.15091308402501</v>
      </c>
      <c r="AD123" s="71">
        <f t="shared" si="153"/>
        <v>180.17738792219998</v>
      </c>
      <c r="AE123" s="71">
        <f t="shared" si="153"/>
        <v>191.36642171264998</v>
      </c>
      <c r="AF123" s="71">
        <f t="shared" si="153"/>
        <v>139.68025633227495</v>
      </c>
      <c r="AG123" s="71">
        <f t="shared" si="153"/>
        <v>113.07750202170001</v>
      </c>
      <c r="AH123" s="71">
        <f t="shared" si="153"/>
        <v>166.78845951032497</v>
      </c>
      <c r="AI123" s="71">
        <f t="shared" si="153"/>
        <v>235.63537460017506</v>
      </c>
      <c r="AJ123" s="71">
        <f t="shared" si="153"/>
        <v>141.02889057825001</v>
      </c>
      <c r="AK123" s="71">
        <f t="shared" si="153"/>
        <v>122.73002469910001</v>
      </c>
      <c r="AL123" s="71">
        <f t="shared" si="153"/>
        <v>69.186712803149973</v>
      </c>
      <c r="AM123" s="71">
        <f t="shared" si="153"/>
        <v>93.482027095999982</v>
      </c>
      <c r="AN123" s="71">
        <f t="shared" si="153"/>
        <v>92.656845199999992</v>
      </c>
      <c r="AO123" s="71">
        <f t="shared" si="153"/>
        <v>81.632311151999943</v>
      </c>
      <c r="AP123" s="71">
        <f t="shared" si="153"/>
        <v>104.32265064799995</v>
      </c>
      <c r="AQ123" s="71">
        <f t="shared" si="153"/>
        <v>132.76427542399995</v>
      </c>
      <c r="AR123" s="71">
        <f t="shared" si="153"/>
        <v>101.71630843199992</v>
      </c>
      <c r="AS123" s="71">
        <f t="shared" si="153"/>
        <v>138.97037183199996</v>
      </c>
      <c r="AT123" s="71">
        <f t="shared" si="153"/>
        <v>96.695160952000009</v>
      </c>
      <c r="AU123" s="71">
        <f t="shared" si="153"/>
        <v>97.059986223999957</v>
      </c>
      <c r="AV123" s="71">
        <f t="shared" si="153"/>
        <v>81.316319159999964</v>
      </c>
      <c r="AW123" s="71">
        <f t="shared" si="153"/>
        <v>86.137450618511949</v>
      </c>
      <c r="AX123" s="122">
        <f t="shared" si="153"/>
        <v>85.278004976485477</v>
      </c>
      <c r="AY123" s="122">
        <f t="shared" si="153"/>
        <v>72.971081992392811</v>
      </c>
      <c r="AZ123" s="122">
        <f t="shared" si="153"/>
        <v>68.716146252490262</v>
      </c>
      <c r="BA123" s="122">
        <f t="shared" si="153"/>
        <v>72.400358148072499</v>
      </c>
      <c r="BB123" s="122">
        <f t="shared" si="153"/>
        <v>75.957446076995382</v>
      </c>
      <c r="BC123" s="122">
        <f t="shared" si="153"/>
        <v>73.941413931640099</v>
      </c>
      <c r="BD123" s="122">
        <f t="shared" si="153"/>
        <v>80.603556423061619</v>
      </c>
      <c r="BE123" s="122">
        <f t="shared" si="153"/>
        <v>84.181653642189218</v>
      </c>
      <c r="BF123" s="122">
        <f t="shared" si="153"/>
        <v>88.720092013979752</v>
      </c>
      <c r="BG123" s="122">
        <f t="shared" si="153"/>
        <v>90.085549963409122</v>
      </c>
      <c r="BH123" s="122">
        <f t="shared" si="153"/>
        <v>84.429911382291493</v>
      </c>
      <c r="BI123" s="122">
        <f t="shared" si="153"/>
        <v>94.075694884219502</v>
      </c>
      <c r="BJ123" s="122">
        <f t="shared" si="153"/>
        <v>96.633410106060722</v>
      </c>
      <c r="BK123" s="122">
        <f t="shared" si="153"/>
        <v>99.102214106291072</v>
      </c>
      <c r="BL123" s="122">
        <f t="shared" si="153"/>
        <v>103.74555369801121</v>
      </c>
      <c r="BM123" s="122">
        <f t="shared" si="153"/>
        <v>105.05609036525925</v>
      </c>
      <c r="BN123" s="122">
        <f t="shared" si="153"/>
        <v>107.13811538752381</v>
      </c>
      <c r="BO123" s="122">
        <f t="shared" ref="BO123:CH123" si="154">SUM(BO119:BO122)</f>
        <v>110.37617465848068</v>
      </c>
      <c r="BP123" s="122">
        <f t="shared" si="154"/>
        <v>114.73382965430062</v>
      </c>
      <c r="BQ123" s="122">
        <f t="shared" si="154"/>
        <v>120.18992919019711</v>
      </c>
      <c r="BR123" s="122">
        <f t="shared" si="154"/>
        <v>125.84658867212642</v>
      </c>
    </row>
    <row r="125" spans="1:70">
      <c r="A125" s="113" t="s">
        <v>215</v>
      </c>
    </row>
    <row r="126" spans="1:70">
      <c r="A126" t="s">
        <v>206</v>
      </c>
      <c r="B126" s="93">
        <f>B119/B$123</f>
        <v>0.33854084445469884</v>
      </c>
      <c r="C126" s="93">
        <f t="shared" ref="C126:BN129" si="155">C119/C$123</f>
        <v>0.34844629538632171</v>
      </c>
      <c r="D126" s="93">
        <f t="shared" si="155"/>
        <v>0.31122325880649826</v>
      </c>
      <c r="E126" s="93">
        <f t="shared" si="155"/>
        <v>0.32317684081779818</v>
      </c>
      <c r="F126" s="93">
        <f t="shared" si="155"/>
        <v>0.37263475797969514</v>
      </c>
      <c r="G126" s="93">
        <f t="shared" si="155"/>
        <v>0.43014921210430884</v>
      </c>
      <c r="H126" s="93">
        <f t="shared" si="155"/>
        <v>0.3200996303417063</v>
      </c>
      <c r="I126" s="93">
        <f t="shared" si="155"/>
        <v>0.33964799547365021</v>
      </c>
      <c r="J126" s="93">
        <f t="shared" si="155"/>
        <v>0.32521311671339104</v>
      </c>
      <c r="K126" s="93">
        <f t="shared" si="155"/>
        <v>0.38928092020854516</v>
      </c>
      <c r="L126" s="93">
        <f t="shared" si="155"/>
        <v>0.3472033697861191</v>
      </c>
      <c r="M126" s="93">
        <f t="shared" si="155"/>
        <v>0.33624862364304148</v>
      </c>
      <c r="N126" s="93">
        <f t="shared" si="155"/>
        <v>0.31063927624262128</v>
      </c>
      <c r="O126" s="93">
        <f t="shared" si="155"/>
        <v>0.36001364635182614</v>
      </c>
      <c r="P126" s="93">
        <f t="shared" si="155"/>
        <v>0.35498733101462066</v>
      </c>
      <c r="Q126" s="93">
        <f t="shared" si="155"/>
        <v>0.54672036651644673</v>
      </c>
      <c r="R126" s="93">
        <f t="shared" si="155"/>
        <v>0.62320778588260095</v>
      </c>
      <c r="S126" s="93">
        <f t="shared" si="155"/>
        <v>0.57535024908223231</v>
      </c>
      <c r="T126" s="93">
        <f t="shared" si="155"/>
        <v>0.49410965306855631</v>
      </c>
      <c r="U126" s="93">
        <f t="shared" si="155"/>
        <v>0.52941306433264912</v>
      </c>
      <c r="V126" s="93">
        <f t="shared" si="155"/>
        <v>0.5765126261613055</v>
      </c>
      <c r="W126" s="93">
        <f t="shared" si="155"/>
        <v>0.5342114941719025</v>
      </c>
      <c r="X126" s="93">
        <f t="shared" si="155"/>
        <v>0.65405828773346075</v>
      </c>
      <c r="Y126" s="93">
        <f t="shared" si="155"/>
        <v>0.67898639539226191</v>
      </c>
      <c r="Z126" s="93">
        <f t="shared" si="155"/>
        <v>0.80106472745457602</v>
      </c>
      <c r="AA126" s="93">
        <f t="shared" si="155"/>
        <v>0.87330184057871008</v>
      </c>
      <c r="AB126" s="93">
        <f t="shared" si="155"/>
        <v>0.75072513079195835</v>
      </c>
      <c r="AC126" s="93">
        <f t="shared" si="155"/>
        <v>0.78723018601509365</v>
      </c>
      <c r="AD126" s="93">
        <f t="shared" si="155"/>
        <v>0.82391313680035949</v>
      </c>
      <c r="AE126" s="93">
        <f t="shared" si="155"/>
        <v>0.77040818392542665</v>
      </c>
      <c r="AF126" s="93">
        <f t="shared" si="155"/>
        <v>0.76834362818391899</v>
      </c>
      <c r="AG126" s="93">
        <f t="shared" si="155"/>
        <v>0.71325206228907878</v>
      </c>
      <c r="AH126" s="93">
        <f t="shared" si="155"/>
        <v>0.81582027719011152</v>
      </c>
      <c r="AI126" s="93">
        <f t="shared" si="155"/>
        <v>0.67710589855003256</v>
      </c>
      <c r="AJ126" s="93">
        <f t="shared" si="155"/>
        <v>0.81068082509352402</v>
      </c>
      <c r="AK126" s="93">
        <f t="shared" si="155"/>
        <v>0.72950032461560776</v>
      </c>
      <c r="AL126" s="93">
        <f t="shared" si="155"/>
        <v>0.61981420777730001</v>
      </c>
      <c r="AM126" s="93">
        <f t="shared" si="155"/>
        <v>0.85231011901547893</v>
      </c>
      <c r="AN126" s="93">
        <f t="shared" si="155"/>
        <v>1.0545345166144295</v>
      </c>
      <c r="AO126" s="93">
        <f t="shared" si="155"/>
        <v>1.8372843464977104</v>
      </c>
      <c r="AP126" s="93">
        <f t="shared" si="155"/>
        <v>1.5303327047802606</v>
      </c>
      <c r="AQ126" s="93">
        <f t="shared" si="155"/>
        <v>1.0873420846004469</v>
      </c>
      <c r="AR126" s="93">
        <f t="shared" si="155"/>
        <v>1.0843354103214908</v>
      </c>
      <c r="AS126" s="93">
        <f t="shared" si="155"/>
        <v>0.71330724422206804</v>
      </c>
      <c r="AT126" s="93">
        <f t="shared" si="155"/>
        <v>1.1014313820819712</v>
      </c>
      <c r="AU126" s="93">
        <f t="shared" si="155"/>
        <v>1.2241971206319755</v>
      </c>
      <c r="AV126" s="93">
        <f t="shared" si="155"/>
        <v>1.5860660143535212</v>
      </c>
      <c r="AW126" s="93">
        <f t="shared" si="155"/>
        <v>0.46589908133844049</v>
      </c>
      <c r="AX126" s="93">
        <f t="shared" si="155"/>
        <v>1.2846087096049914</v>
      </c>
      <c r="AY126" s="199">
        <f t="shared" si="155"/>
        <v>1.6900178765745275</v>
      </c>
      <c r="AZ126" s="199">
        <f t="shared" si="155"/>
        <v>1.8075908637327636</v>
      </c>
      <c r="BA126" s="199">
        <f t="shared" si="155"/>
        <v>1.7238323940990952</v>
      </c>
      <c r="BB126" s="199">
        <f t="shared" si="155"/>
        <v>1.6115467887812163</v>
      </c>
      <c r="BC126" s="199">
        <f t="shared" si="155"/>
        <v>1.5764880279128008</v>
      </c>
      <c r="BD126" s="199">
        <f t="shared" si="155"/>
        <v>1.508750799834836</v>
      </c>
      <c r="BE126" s="199">
        <f t="shared" si="155"/>
        <v>1.501610120313001</v>
      </c>
      <c r="BF126" s="199">
        <f t="shared" si="155"/>
        <v>1.5433886104918602</v>
      </c>
      <c r="BG126" s="199">
        <f t="shared" si="155"/>
        <v>1.666303381855224</v>
      </c>
      <c r="BH126" s="199">
        <f t="shared" si="155"/>
        <v>1.7588743410621468</v>
      </c>
      <c r="BI126" s="199">
        <f t="shared" si="155"/>
        <v>1.7145105095093849</v>
      </c>
      <c r="BJ126" s="199">
        <f t="shared" si="155"/>
        <v>1.7395546935913739</v>
      </c>
      <c r="BK126" s="199">
        <f t="shared" si="155"/>
        <v>1.77956822792981</v>
      </c>
      <c r="BL126" s="199">
        <f t="shared" si="155"/>
        <v>1.8321785109634428</v>
      </c>
      <c r="BM126" s="199">
        <f t="shared" si="155"/>
        <v>1.8538600539007557</v>
      </c>
      <c r="BN126" s="199">
        <f t="shared" si="155"/>
        <v>1.8946636373118591</v>
      </c>
      <c r="BO126" s="199">
        <f t="shared" ref="BO126:CG129" si="156">BO119/BO$123</f>
        <v>1.9361439136965817</v>
      </c>
      <c r="BP126" s="199">
        <f t="shared" si="156"/>
        <v>1.9746008779679596</v>
      </c>
      <c r="BQ126" s="199">
        <f t="shared" si="156"/>
        <v>2.00307905044308</v>
      </c>
      <c r="BR126" s="199">
        <f t="shared" si="156"/>
        <v>2.0384348543517721</v>
      </c>
    </row>
    <row r="127" spans="1:70">
      <c r="A127" t="s">
        <v>208</v>
      </c>
      <c r="B127" s="93">
        <f t="shared" ref="B127:Q129" si="157">B120/B$123</f>
        <v>0.37767105044789051</v>
      </c>
      <c r="C127" s="93">
        <f t="shared" si="157"/>
        <v>0.34439844118691665</v>
      </c>
      <c r="D127" s="93">
        <f t="shared" si="157"/>
        <v>0.34346907225707296</v>
      </c>
      <c r="E127" s="93">
        <f t="shared" si="157"/>
        <v>0.32889079725863934</v>
      </c>
      <c r="F127" s="93">
        <f t="shared" si="157"/>
        <v>0.35144978005495103</v>
      </c>
      <c r="G127" s="93">
        <f t="shared" si="157"/>
        <v>0.33080772866019009</v>
      </c>
      <c r="H127" s="93">
        <f t="shared" si="157"/>
        <v>0.4095080332356848</v>
      </c>
      <c r="I127" s="93">
        <f t="shared" si="157"/>
        <v>0.3360855156805691</v>
      </c>
      <c r="J127" s="93">
        <f t="shared" si="157"/>
        <v>0.32774115770247042</v>
      </c>
      <c r="K127" s="93">
        <f t="shared" si="157"/>
        <v>0.37347317912473366</v>
      </c>
      <c r="L127" s="93">
        <f t="shared" si="157"/>
        <v>0.35069247236663903</v>
      </c>
      <c r="M127" s="93">
        <f t="shared" si="157"/>
        <v>0.34006732140613799</v>
      </c>
      <c r="N127" s="93">
        <f t="shared" si="157"/>
        <v>0.30986397467704702</v>
      </c>
      <c r="O127" s="93">
        <f t="shared" si="157"/>
        <v>0.36797896258060148</v>
      </c>
      <c r="P127" s="93">
        <f t="shared" si="157"/>
        <v>0.34714003556758599</v>
      </c>
      <c r="Q127" s="93">
        <f t="shared" si="157"/>
        <v>0.28181192076776812</v>
      </c>
      <c r="R127" s="93">
        <f t="shared" si="155"/>
        <v>0.23484363867589408</v>
      </c>
      <c r="S127" s="93">
        <f t="shared" si="155"/>
        <v>0.13637486972819579</v>
      </c>
      <c r="T127" s="93">
        <f t="shared" si="155"/>
        <v>0.23499374208821128</v>
      </c>
      <c r="U127" s="93">
        <f t="shared" si="155"/>
        <v>0.19364927802449805</v>
      </c>
      <c r="V127" s="93">
        <f t="shared" si="155"/>
        <v>0.22462938657121356</v>
      </c>
      <c r="W127" s="93">
        <f t="shared" si="155"/>
        <v>0.23068046396804309</v>
      </c>
      <c r="X127" s="93">
        <f t="shared" si="155"/>
        <v>0.103975601263139</v>
      </c>
      <c r="Y127" s="93">
        <f t="shared" si="155"/>
        <v>0.13138638520000023</v>
      </c>
      <c r="Z127" s="93">
        <f t="shared" si="155"/>
        <v>0.10168100173359804</v>
      </c>
      <c r="AA127" s="93">
        <f t="shared" si="155"/>
        <v>6.7955586972350726E-2</v>
      </c>
      <c r="AB127" s="93">
        <f t="shared" si="155"/>
        <v>0.15608856460885509</v>
      </c>
      <c r="AC127" s="93">
        <f t="shared" si="155"/>
        <v>0.10541068179438957</v>
      </c>
      <c r="AD127" s="93">
        <f t="shared" si="155"/>
        <v>5.4494780689348821E-2</v>
      </c>
      <c r="AE127" s="93">
        <f t="shared" si="155"/>
        <v>5.2035771651870434E-2</v>
      </c>
      <c r="AF127" s="93">
        <f t="shared" si="155"/>
        <v>0.17249040512898786</v>
      </c>
      <c r="AG127" s="93">
        <f t="shared" si="155"/>
        <v>0.12454409264804392</v>
      </c>
      <c r="AH127" s="93">
        <f t="shared" si="155"/>
        <v>4.6481172011904624E-2</v>
      </c>
      <c r="AI127" s="93">
        <f t="shared" si="155"/>
        <v>0.13736227266978004</v>
      </c>
      <c r="AJ127" s="93">
        <f t="shared" si="155"/>
        <v>5.0506260387816602E-2</v>
      </c>
      <c r="AK127" s="93">
        <f t="shared" si="155"/>
        <v>0.13201760021131009</v>
      </c>
      <c r="AL127" s="93">
        <f t="shared" si="155"/>
        <v>8.1753964210487334E-2</v>
      </c>
      <c r="AM127" s="93">
        <f t="shared" si="155"/>
        <v>4.6074375896629549E-2</v>
      </c>
      <c r="AN127" s="93">
        <f t="shared" si="155"/>
        <v>7.0163351341903601E-2</v>
      </c>
      <c r="AO127" s="93">
        <f t="shared" si="155"/>
        <v>2.8453235627190567E-2</v>
      </c>
      <c r="AP127" s="93">
        <f t="shared" si="155"/>
        <v>-5.8879175345395295E-2</v>
      </c>
      <c r="AQ127" s="93">
        <f t="shared" si="155"/>
        <v>4.493618998745768E-2</v>
      </c>
      <c r="AR127" s="93">
        <f t="shared" si="155"/>
        <v>3.3084512443250128E-2</v>
      </c>
      <c r="AS127" s="93">
        <f t="shared" si="155"/>
        <v>0.14268646960210557</v>
      </c>
      <c r="AT127" s="93">
        <f t="shared" si="155"/>
        <v>0.17960144343335713</v>
      </c>
      <c r="AU127" s="93">
        <f t="shared" si="155"/>
        <v>-7.8179535102011921E-2</v>
      </c>
      <c r="AV127" s="93">
        <f t="shared" si="155"/>
        <v>-8.4934757196897706E-2</v>
      </c>
      <c r="AW127" s="93">
        <f t="shared" si="155"/>
        <v>0.31476089339884683</v>
      </c>
      <c r="AX127" s="199">
        <f t="shared" si="155"/>
        <v>6.8474368494880353E-2</v>
      </c>
      <c r="AY127" s="199">
        <f t="shared" si="155"/>
        <v>4.3139404450290748E-2</v>
      </c>
      <c r="AZ127" s="199">
        <f t="shared" si="155"/>
        <v>-6.2881303224084681E-2</v>
      </c>
      <c r="BA127" s="199">
        <f t="shared" si="155"/>
        <v>3.8601207219769295E-4</v>
      </c>
      <c r="BB127" s="199">
        <f t="shared" si="155"/>
        <v>-3.0083602494483278E-2</v>
      </c>
      <c r="BC127" s="199">
        <f t="shared" si="155"/>
        <v>-4.2519820531044965E-2</v>
      </c>
      <c r="BD127" s="199">
        <f t="shared" si="155"/>
        <v>-1.4552772875992007E-2</v>
      </c>
      <c r="BE127" s="199">
        <f t="shared" si="155"/>
        <v>-9.1939704928919452E-3</v>
      </c>
      <c r="BF127" s="199">
        <f t="shared" si="155"/>
        <v>-2.8298344146140905E-2</v>
      </c>
      <c r="BG127" s="199">
        <f t="shared" si="155"/>
        <v>-4.363310570543992E-2</v>
      </c>
      <c r="BH127" s="199">
        <f t="shared" si="155"/>
        <v>-7.3831222164982779E-2</v>
      </c>
      <c r="BI127" s="199">
        <f t="shared" si="155"/>
        <v>-8.1824120095243813E-2</v>
      </c>
      <c r="BJ127" s="199">
        <f t="shared" si="155"/>
        <v>-8.5154769517039999E-2</v>
      </c>
      <c r="BK127" s="199">
        <f t="shared" si="155"/>
        <v>-9.4212323058307873E-2</v>
      </c>
      <c r="BL127" s="199">
        <f t="shared" si="155"/>
        <v>-0.10809915243816229</v>
      </c>
      <c r="BM127" s="199">
        <f t="shared" si="155"/>
        <v>-0.115294914781712</v>
      </c>
      <c r="BN127" s="199">
        <f t="shared" si="155"/>
        <v>-0.12886441259494946</v>
      </c>
      <c r="BO127" s="199">
        <f t="shared" si="156"/>
        <v>-0.14215376041546787</v>
      </c>
      <c r="BP127" s="199">
        <f t="shared" si="156"/>
        <v>-0.15365515066443164</v>
      </c>
      <c r="BQ127" s="199">
        <f t="shared" si="156"/>
        <v>-0.16498933257916851</v>
      </c>
      <c r="BR127" s="199">
        <f t="shared" si="156"/>
        <v>-0.17452472635937993</v>
      </c>
    </row>
    <row r="128" spans="1:70">
      <c r="A128" t="s">
        <v>210</v>
      </c>
      <c r="B128" s="93">
        <f t="shared" si="157"/>
        <v>0.2498289799107053</v>
      </c>
      <c r="C128" s="93">
        <f t="shared" si="155"/>
        <v>0.24324830569083536</v>
      </c>
      <c r="D128" s="93">
        <f t="shared" si="155"/>
        <v>0.22511304130252177</v>
      </c>
      <c r="E128" s="93">
        <f t="shared" si="155"/>
        <v>0.21407633355081315</v>
      </c>
      <c r="F128" s="93">
        <f t="shared" si="155"/>
        <v>0.20598121332146291</v>
      </c>
      <c r="G128" s="93">
        <f t="shared" si="155"/>
        <v>0.33172810238770367</v>
      </c>
      <c r="H128" s="93">
        <f t="shared" si="155"/>
        <v>0.26192519573670348</v>
      </c>
      <c r="I128" s="93">
        <f t="shared" si="155"/>
        <v>0.24078160362107995</v>
      </c>
      <c r="J128" s="93">
        <f t="shared" si="155"/>
        <v>0.27372474232429073</v>
      </c>
      <c r="K128" s="93">
        <f t="shared" si="155"/>
        <v>0.24269313774204793</v>
      </c>
      <c r="L128" s="93">
        <f t="shared" si="155"/>
        <v>0.24653010556192465</v>
      </c>
      <c r="M128" s="93">
        <f t="shared" si="155"/>
        <v>0.23819843187679676</v>
      </c>
      <c r="N128" s="93">
        <f t="shared" si="155"/>
        <v>0.21582078592408824</v>
      </c>
      <c r="O128" s="93">
        <f t="shared" si="155"/>
        <v>0.17721186385009371</v>
      </c>
      <c r="P128" s="93">
        <f t="shared" si="155"/>
        <v>0.18044058167167662</v>
      </c>
      <c r="Q128" s="93">
        <f t="shared" si="155"/>
        <v>7.5274612847040318E-2</v>
      </c>
      <c r="R128" s="93">
        <f t="shared" si="155"/>
        <v>8.528815071633962E-2</v>
      </c>
      <c r="S128" s="93">
        <f t="shared" si="155"/>
        <v>0.16880110833674777</v>
      </c>
      <c r="T128" s="93">
        <f t="shared" si="155"/>
        <v>0.18018996195028472</v>
      </c>
      <c r="U128" s="93">
        <f t="shared" si="155"/>
        <v>0.16741501338866072</v>
      </c>
      <c r="V128" s="93">
        <f t="shared" si="155"/>
        <v>0.17169974983879674</v>
      </c>
      <c r="W128" s="93">
        <f t="shared" si="155"/>
        <v>0.16387925428240768</v>
      </c>
      <c r="X128" s="93">
        <f t="shared" si="155"/>
        <v>0.19642629516986904</v>
      </c>
      <c r="Y128" s="93">
        <f t="shared" si="155"/>
        <v>0.17315464583492249</v>
      </c>
      <c r="Z128" s="93">
        <f t="shared" si="155"/>
        <v>7.7764136282127846E-2</v>
      </c>
      <c r="AA128" s="93">
        <f t="shared" si="155"/>
        <v>0.105494351134946</v>
      </c>
      <c r="AB128" s="93">
        <f t="shared" si="155"/>
        <v>0.12732259274610958</v>
      </c>
      <c r="AC128" s="93">
        <f t="shared" si="155"/>
        <v>0.19246889693402811</v>
      </c>
      <c r="AD128" s="93">
        <f t="shared" si="155"/>
        <v>0.1156591390908789</v>
      </c>
      <c r="AE128" s="93">
        <f t="shared" si="155"/>
        <v>0.13066594164582246</v>
      </c>
      <c r="AF128" s="93">
        <f t="shared" si="155"/>
        <v>2.6335060957001125E-2</v>
      </c>
      <c r="AG128" s="93">
        <f t="shared" si="155"/>
        <v>0.1648052934855577</v>
      </c>
      <c r="AH128" s="93">
        <f t="shared" si="155"/>
        <v>0.10718716960745878</v>
      </c>
      <c r="AI128" s="93">
        <f t="shared" si="155"/>
        <v>0.16830931298905893</v>
      </c>
      <c r="AJ128" s="93">
        <f t="shared" si="155"/>
        <v>0.10743142912546332</v>
      </c>
      <c r="AK128" s="93">
        <f t="shared" si="155"/>
        <v>0.10633849726317789</v>
      </c>
      <c r="AL128" s="93">
        <f t="shared" si="155"/>
        <v>0.22191695141933343</v>
      </c>
      <c r="AM128" s="93">
        <f t="shared" si="155"/>
        <v>0.17609440607331855</v>
      </c>
      <c r="AN128" s="93">
        <f t="shared" si="155"/>
        <v>2.7220448468278781E-3</v>
      </c>
      <c r="AO128" s="93">
        <f t="shared" si="155"/>
        <v>-0.18532642805898775</v>
      </c>
      <c r="AP128" s="93">
        <f t="shared" si="155"/>
        <v>-5.3043673925343225E-2</v>
      </c>
      <c r="AQ128" s="93">
        <f t="shared" si="155"/>
        <v>1.8155303904624543E-2</v>
      </c>
      <c r="AR128" s="93">
        <f t="shared" si="155"/>
        <v>-7.0610422878269491E-2</v>
      </c>
      <c r="AS128" s="93">
        <f t="shared" si="155"/>
        <v>0.18994410451682908</v>
      </c>
      <c r="AT128" s="93">
        <f t="shared" si="155"/>
        <v>-8.9383058954629641E-2</v>
      </c>
      <c r="AU128" s="93">
        <f t="shared" si="155"/>
        <v>5.583704728220844E-3</v>
      </c>
      <c r="AV128" s="93">
        <f t="shared" si="155"/>
        <v>-0.33434369111697038</v>
      </c>
      <c r="AW128" s="93">
        <f t="shared" si="155"/>
        <v>0.20294567658233992</v>
      </c>
      <c r="AX128" s="199">
        <f t="shared" si="155"/>
        <v>-6.2766674607782832E-2</v>
      </c>
      <c r="AY128" s="199">
        <f t="shared" si="155"/>
        <v>-0.37920348694709577</v>
      </c>
      <c r="AZ128" s="199">
        <f t="shared" si="155"/>
        <v>-0.4565241002559331</v>
      </c>
      <c r="BA128" s="199">
        <f t="shared" si="155"/>
        <v>-0.46448697108942588</v>
      </c>
      <c r="BB128" s="199">
        <f t="shared" si="155"/>
        <v>-0.37287282367898217</v>
      </c>
      <c r="BC128" s="199">
        <f t="shared" si="155"/>
        <v>-0.34573266760250493</v>
      </c>
      <c r="BD128" s="199">
        <f t="shared" si="155"/>
        <v>-0.29071198053145209</v>
      </c>
      <c r="BE128" s="199">
        <f t="shared" si="155"/>
        <v>-0.29396399466127759</v>
      </c>
      <c r="BF128" s="199">
        <f t="shared" si="155"/>
        <v>-0.32871814979788927</v>
      </c>
      <c r="BG128" s="199">
        <f t="shared" si="155"/>
        <v>-0.3936064727144758</v>
      </c>
      <c r="BH128" s="199">
        <f t="shared" si="155"/>
        <v>-0.50110853763171914</v>
      </c>
      <c r="BI128" s="199">
        <f t="shared" si="155"/>
        <v>-0.46785396141840918</v>
      </c>
      <c r="BJ128" s="199">
        <f t="shared" si="155"/>
        <v>-0.486359561641726</v>
      </c>
      <c r="BK128" s="199">
        <f t="shared" si="155"/>
        <v>-0.51586937345404005</v>
      </c>
      <c r="BL128" s="199">
        <f t="shared" si="155"/>
        <v>-0.55819465300163373</v>
      </c>
      <c r="BM128" s="199">
        <f t="shared" si="155"/>
        <v>-0.57698217744869162</v>
      </c>
      <c r="BN128" s="199">
        <f t="shared" si="155"/>
        <v>-0.61110259028404734</v>
      </c>
      <c r="BO128" s="199">
        <f t="shared" si="156"/>
        <v>-0.64494962875230211</v>
      </c>
      <c r="BP128" s="199">
        <f t="shared" si="156"/>
        <v>-0.67777954105700067</v>
      </c>
      <c r="BQ128" s="199">
        <f t="shared" si="156"/>
        <v>-0.70370475224284457</v>
      </c>
      <c r="BR128" s="199">
        <f t="shared" si="156"/>
        <v>-0.72858052057254463</v>
      </c>
    </row>
    <row r="129" spans="1:70">
      <c r="A129" t="s">
        <v>212</v>
      </c>
      <c r="B129" s="93">
        <f t="shared" si="157"/>
        <v>3.3959125186705373E-2</v>
      </c>
      <c r="C129" s="93">
        <f t="shared" si="155"/>
        <v>6.3906957735926181E-2</v>
      </c>
      <c r="D129" s="93">
        <f t="shared" si="155"/>
        <v>0.12019462763390706</v>
      </c>
      <c r="E129" s="93">
        <f t="shared" si="155"/>
        <v>0.13385602837274924</v>
      </c>
      <c r="F129" s="93">
        <f t="shared" si="155"/>
        <v>6.9934248643890862E-2</v>
      </c>
      <c r="G129" s="93">
        <f t="shared" si="155"/>
        <v>-9.268504315220262E-2</v>
      </c>
      <c r="H129" s="93">
        <f t="shared" si="155"/>
        <v>8.4671406859054971E-3</v>
      </c>
      <c r="I129" s="93">
        <f t="shared" si="155"/>
        <v>8.348488522470085E-2</v>
      </c>
      <c r="J129" s="93">
        <f t="shared" si="155"/>
        <v>7.3320983259847788E-2</v>
      </c>
      <c r="K129" s="93">
        <f t="shared" si="155"/>
        <v>-5.4472370753268374E-3</v>
      </c>
      <c r="L129" s="93">
        <f t="shared" si="155"/>
        <v>5.5574052285317206E-2</v>
      </c>
      <c r="M129" s="93">
        <f t="shared" si="155"/>
        <v>8.5485623074023839E-2</v>
      </c>
      <c r="N129" s="93">
        <f t="shared" si="155"/>
        <v>0.16367596315624344</v>
      </c>
      <c r="O129" s="93">
        <f t="shared" si="155"/>
        <v>9.4795527217478762E-2</v>
      </c>
      <c r="P129" s="93">
        <f t="shared" si="155"/>
        <v>0.11743205174611655</v>
      </c>
      <c r="Q129" s="93">
        <f t="shared" si="155"/>
        <v>9.6193099868744816E-2</v>
      </c>
      <c r="R129" s="93">
        <f t="shared" si="155"/>
        <v>5.6660424725165422E-2</v>
      </c>
      <c r="S129" s="93">
        <f t="shared" si="155"/>
        <v>0.11947377285282418</v>
      </c>
      <c r="T129" s="93">
        <f t="shared" si="155"/>
        <v>9.0706642892947692E-2</v>
      </c>
      <c r="U129" s="93">
        <f t="shared" si="155"/>
        <v>0.10952264425419218</v>
      </c>
      <c r="V129" s="93">
        <f t="shared" si="155"/>
        <v>2.7158237428684166E-2</v>
      </c>
      <c r="W129" s="93">
        <f t="shared" si="155"/>
        <v>7.122878757764671E-2</v>
      </c>
      <c r="X129" s="93">
        <f t="shared" si="155"/>
        <v>4.5539815833531158E-2</v>
      </c>
      <c r="Y129" s="93">
        <f t="shared" si="155"/>
        <v>1.6472573572815355E-2</v>
      </c>
      <c r="Z129" s="93">
        <f t="shared" si="155"/>
        <v>1.9490134529698094E-2</v>
      </c>
      <c r="AA129" s="93">
        <f t="shared" si="155"/>
        <v>-4.6751778686006849E-2</v>
      </c>
      <c r="AB129" s="93">
        <f t="shared" si="155"/>
        <v>-3.4136288146922884E-2</v>
      </c>
      <c r="AC129" s="93">
        <f t="shared" si="155"/>
        <v>-8.5109764743511215E-2</v>
      </c>
      <c r="AD129" s="93">
        <f t="shared" si="155"/>
        <v>5.9329434194127359E-3</v>
      </c>
      <c r="AE129" s="93">
        <f t="shared" si="155"/>
        <v>4.689010277688041E-2</v>
      </c>
      <c r="AF129" s="93">
        <f t="shared" si="155"/>
        <v>3.283090573009198E-2</v>
      </c>
      <c r="AG129" s="93">
        <f t="shared" si="155"/>
        <v>-2.6014484226804064E-3</v>
      </c>
      <c r="AH129" s="93">
        <f t="shared" si="155"/>
        <v>3.0511381190525162E-2</v>
      </c>
      <c r="AI129" s="93">
        <f t="shared" si="155"/>
        <v>1.7222515791128511E-2</v>
      </c>
      <c r="AJ129" s="93">
        <f t="shared" si="155"/>
        <v>3.1381485393196039E-2</v>
      </c>
      <c r="AK129" s="93">
        <f t="shared" si="155"/>
        <v>3.2143577909904283E-2</v>
      </c>
      <c r="AL129" s="93">
        <f t="shared" si="155"/>
        <v>7.6514876592879269E-2</v>
      </c>
      <c r="AM129" s="93">
        <f t="shared" si="155"/>
        <v>-7.4478900985427199E-2</v>
      </c>
      <c r="AN129" s="93">
        <f t="shared" si="155"/>
        <v>-0.12741991280316112</v>
      </c>
      <c r="AO129" s="93">
        <f t="shared" si="155"/>
        <v>-0.68041115406591313</v>
      </c>
      <c r="AP129" s="93">
        <f t="shared" si="155"/>
        <v>-0.41840985550952203</v>
      </c>
      <c r="AQ129" s="93">
        <f t="shared" si="155"/>
        <v>-0.15043357849252889</v>
      </c>
      <c r="AR129" s="93">
        <f t="shared" si="155"/>
        <v>-4.6809499886471553E-2</v>
      </c>
      <c r="AS129" s="93">
        <f t="shared" si="155"/>
        <v>-4.5937818341002655E-2</v>
      </c>
      <c r="AT129" s="93">
        <f t="shared" si="155"/>
        <v>-0.19164976656069874</v>
      </c>
      <c r="AU129" s="93">
        <f t="shared" si="155"/>
        <v>-0.15160129025818445</v>
      </c>
      <c r="AV129" s="93">
        <f t="shared" si="155"/>
        <v>-0.16678756603965314</v>
      </c>
      <c r="AW129" s="93">
        <f t="shared" si="155"/>
        <v>1.6394348680372733E-2</v>
      </c>
      <c r="AX129" s="199">
        <f t="shared" si="155"/>
        <v>-0.29031640349208881</v>
      </c>
      <c r="AY129" s="199">
        <f t="shared" si="155"/>
        <v>-0.35395379407772226</v>
      </c>
      <c r="AZ129" s="199">
        <f t="shared" si="155"/>
        <v>-0.28818546025274583</v>
      </c>
      <c r="BA129" s="199">
        <f t="shared" si="155"/>
        <v>-0.25973143508186708</v>
      </c>
      <c r="BB129" s="199">
        <f t="shared" si="155"/>
        <v>-0.20859036260775082</v>
      </c>
      <c r="BC129" s="199">
        <f t="shared" si="155"/>
        <v>-0.18823553977925095</v>
      </c>
      <c r="BD129" s="199">
        <f t="shared" si="155"/>
        <v>-0.2034860464273919</v>
      </c>
      <c r="BE129" s="199">
        <f t="shared" si="155"/>
        <v>-0.19845215515883155</v>
      </c>
      <c r="BF129" s="199">
        <f t="shared" si="155"/>
        <v>-0.18637211654782976</v>
      </c>
      <c r="BG129" s="199">
        <f t="shared" si="155"/>
        <v>-0.22906380343530808</v>
      </c>
      <c r="BH129" s="199">
        <f t="shared" si="155"/>
        <v>-0.18393458126544499</v>
      </c>
      <c r="BI129" s="199">
        <f t="shared" si="155"/>
        <v>-0.16483242799573172</v>
      </c>
      <c r="BJ129" s="199">
        <f t="shared" si="155"/>
        <v>-0.168040362432608</v>
      </c>
      <c r="BK129" s="199">
        <f t="shared" si="155"/>
        <v>-0.16948653141746223</v>
      </c>
      <c r="BL129" s="199">
        <f t="shared" si="155"/>
        <v>-0.1658847055236467</v>
      </c>
      <c r="BM129" s="199">
        <f t="shared" si="155"/>
        <v>-0.1615829616703523</v>
      </c>
      <c r="BN129" s="199">
        <f t="shared" si="155"/>
        <v>-0.15469663443286216</v>
      </c>
      <c r="BO129" s="199">
        <f t="shared" si="156"/>
        <v>-0.14904052452881181</v>
      </c>
      <c r="BP129" s="199">
        <f t="shared" si="156"/>
        <v>-0.14316618624652713</v>
      </c>
      <c r="BQ129" s="199">
        <f t="shared" si="156"/>
        <v>-0.134384965621067</v>
      </c>
      <c r="BR129" s="199">
        <f t="shared" si="156"/>
        <v>-0.13532960741984743</v>
      </c>
    </row>
    <row r="130" spans="1:70">
      <c r="A130" t="s">
        <v>192</v>
      </c>
      <c r="B130" s="93">
        <f>SUM(B126:B129)</f>
        <v>1</v>
      </c>
      <c r="C130" s="93">
        <f t="shared" ref="C130:BN130" si="158">SUM(C126:C129)</f>
        <v>0.99999999999999989</v>
      </c>
      <c r="D130" s="93">
        <f t="shared" si="158"/>
        <v>1</v>
      </c>
      <c r="E130" s="93">
        <f t="shared" si="158"/>
        <v>0.99999999999999989</v>
      </c>
      <c r="F130" s="93">
        <f t="shared" si="158"/>
        <v>0.99999999999999989</v>
      </c>
      <c r="G130" s="93">
        <f t="shared" si="158"/>
        <v>1</v>
      </c>
      <c r="H130" s="93">
        <f t="shared" si="158"/>
        <v>1.0000000000000002</v>
      </c>
      <c r="I130" s="93">
        <f t="shared" si="158"/>
        <v>1</v>
      </c>
      <c r="J130" s="93">
        <f t="shared" si="158"/>
        <v>1</v>
      </c>
      <c r="K130" s="93">
        <f t="shared" si="158"/>
        <v>0.99999999999999989</v>
      </c>
      <c r="L130" s="93">
        <f t="shared" si="158"/>
        <v>1</v>
      </c>
      <c r="M130" s="93">
        <f t="shared" si="158"/>
        <v>1</v>
      </c>
      <c r="N130" s="93">
        <f t="shared" si="158"/>
        <v>1</v>
      </c>
      <c r="O130" s="93">
        <f t="shared" si="158"/>
        <v>1</v>
      </c>
      <c r="P130" s="93">
        <f t="shared" si="158"/>
        <v>0.99999999999999989</v>
      </c>
      <c r="Q130" s="93">
        <f t="shared" si="158"/>
        <v>1</v>
      </c>
      <c r="R130" s="93">
        <f t="shared" si="158"/>
        <v>1.0000000000000002</v>
      </c>
      <c r="S130" s="93">
        <f t="shared" si="158"/>
        <v>1</v>
      </c>
      <c r="T130" s="93">
        <f t="shared" si="158"/>
        <v>1</v>
      </c>
      <c r="U130" s="93">
        <f t="shared" si="158"/>
        <v>1</v>
      </c>
      <c r="V130" s="93">
        <f t="shared" si="158"/>
        <v>1</v>
      </c>
      <c r="W130" s="93">
        <f t="shared" si="158"/>
        <v>1</v>
      </c>
      <c r="X130" s="93">
        <f t="shared" si="158"/>
        <v>1</v>
      </c>
      <c r="Y130" s="93">
        <f t="shared" si="158"/>
        <v>1</v>
      </c>
      <c r="Z130" s="93">
        <f t="shared" si="158"/>
        <v>1</v>
      </c>
      <c r="AA130" s="93">
        <f t="shared" si="158"/>
        <v>0.99999999999999989</v>
      </c>
      <c r="AB130" s="93">
        <f t="shared" si="158"/>
        <v>1</v>
      </c>
      <c r="AC130" s="93">
        <f t="shared" si="158"/>
        <v>1</v>
      </c>
      <c r="AD130" s="93">
        <f t="shared" si="158"/>
        <v>1</v>
      </c>
      <c r="AE130" s="93">
        <f t="shared" si="158"/>
        <v>1</v>
      </c>
      <c r="AF130" s="93">
        <f t="shared" si="158"/>
        <v>0.99999999999999989</v>
      </c>
      <c r="AG130" s="93">
        <f t="shared" si="158"/>
        <v>1</v>
      </c>
      <c r="AH130" s="93">
        <f t="shared" si="158"/>
        <v>1</v>
      </c>
      <c r="AI130" s="93">
        <f t="shared" si="158"/>
        <v>1</v>
      </c>
      <c r="AJ130" s="93">
        <f t="shared" si="158"/>
        <v>1</v>
      </c>
      <c r="AK130" s="93">
        <f t="shared" si="158"/>
        <v>1</v>
      </c>
      <c r="AL130" s="93">
        <f t="shared" si="158"/>
        <v>1</v>
      </c>
      <c r="AM130" s="93">
        <f t="shared" si="158"/>
        <v>0.99999999999999978</v>
      </c>
      <c r="AN130" s="93">
        <f t="shared" si="158"/>
        <v>0.99999999999999989</v>
      </c>
      <c r="AO130" s="93">
        <f t="shared" si="158"/>
        <v>1</v>
      </c>
      <c r="AP130" s="93">
        <f t="shared" si="158"/>
        <v>1</v>
      </c>
      <c r="AQ130" s="93">
        <f t="shared" si="158"/>
        <v>1.0000000000000002</v>
      </c>
      <c r="AR130" s="93">
        <f t="shared" si="158"/>
        <v>0.99999999999999989</v>
      </c>
      <c r="AS130" s="93">
        <f t="shared" si="158"/>
        <v>1</v>
      </c>
      <c r="AT130" s="93">
        <f t="shared" si="158"/>
        <v>0.99999999999999989</v>
      </c>
      <c r="AU130" s="93">
        <f t="shared" si="158"/>
        <v>1</v>
      </c>
      <c r="AV130" s="93">
        <f t="shared" si="158"/>
        <v>1</v>
      </c>
      <c r="AW130" s="93">
        <f t="shared" si="158"/>
        <v>0.99999999999999989</v>
      </c>
      <c r="AX130" s="199">
        <f t="shared" si="158"/>
        <v>1</v>
      </c>
      <c r="AY130" s="199">
        <f t="shared" si="158"/>
        <v>1.0000000000000004</v>
      </c>
      <c r="AZ130" s="199">
        <f t="shared" si="158"/>
        <v>1</v>
      </c>
      <c r="BA130" s="199">
        <f t="shared" si="158"/>
        <v>0.99999999999999978</v>
      </c>
      <c r="BB130" s="199">
        <f t="shared" si="158"/>
        <v>1</v>
      </c>
      <c r="BC130" s="199">
        <f t="shared" si="158"/>
        <v>1</v>
      </c>
      <c r="BD130" s="199">
        <f t="shared" si="158"/>
        <v>1</v>
      </c>
      <c r="BE130" s="199">
        <f t="shared" si="158"/>
        <v>1</v>
      </c>
      <c r="BF130" s="199">
        <f t="shared" si="158"/>
        <v>1.0000000000000002</v>
      </c>
      <c r="BG130" s="199">
        <f t="shared" si="158"/>
        <v>1</v>
      </c>
      <c r="BH130" s="199">
        <f t="shared" si="158"/>
        <v>1</v>
      </c>
      <c r="BI130" s="199">
        <f t="shared" si="158"/>
        <v>1</v>
      </c>
      <c r="BJ130" s="199">
        <f t="shared" si="158"/>
        <v>0.99999999999999989</v>
      </c>
      <c r="BK130" s="199">
        <f t="shared" si="158"/>
        <v>0.99999999999999978</v>
      </c>
      <c r="BL130" s="199">
        <f t="shared" si="158"/>
        <v>1</v>
      </c>
      <c r="BM130" s="199">
        <f t="shared" si="158"/>
        <v>0.99999999999999978</v>
      </c>
      <c r="BN130" s="199">
        <f t="shared" si="158"/>
        <v>1</v>
      </c>
      <c r="BO130" s="199">
        <f t="shared" ref="BO130:CH130" si="159">SUM(BO126:BO129)</f>
        <v>1</v>
      </c>
      <c r="BP130" s="199">
        <f t="shared" si="159"/>
        <v>1</v>
      </c>
      <c r="BQ130" s="199">
        <f t="shared" si="159"/>
        <v>1</v>
      </c>
      <c r="BR130" s="199">
        <f t="shared" si="159"/>
        <v>1.0000000000000002</v>
      </c>
    </row>
    <row r="131" spans="1:70">
      <c r="AX131" s="113"/>
      <c r="AY131" s="113"/>
      <c r="AZ131" s="113"/>
      <c r="BA131" s="113"/>
      <c r="BB131" s="113"/>
      <c r="BC131" s="113"/>
      <c r="BD131" s="113"/>
      <c r="BE131" s="113"/>
      <c r="BF131" s="113"/>
      <c r="BG131" s="113"/>
      <c r="BH131" s="113"/>
      <c r="BI131" s="113"/>
      <c r="BJ131" s="113"/>
      <c r="BK131" s="113"/>
      <c r="BL131" s="113"/>
      <c r="BM131" s="113"/>
      <c r="BN131" s="113"/>
      <c r="BO131" s="113"/>
      <c r="BP131" s="113"/>
      <c r="BQ131" s="113"/>
      <c r="BR131" s="113"/>
    </row>
    <row r="132" spans="1:70">
      <c r="A132" s="113" t="s">
        <v>216</v>
      </c>
      <c r="AX132" s="113"/>
      <c r="AY132" s="113"/>
      <c r="AZ132" s="113"/>
      <c r="BA132" s="113"/>
      <c r="BB132" s="113"/>
      <c r="BC132" s="113"/>
      <c r="BD132" s="113"/>
      <c r="BE132" s="113"/>
      <c r="BF132" s="113"/>
      <c r="BG132" s="113"/>
      <c r="BH132" s="113"/>
      <c r="BI132" s="113"/>
      <c r="BJ132" s="113"/>
      <c r="BK132" s="113"/>
      <c r="BL132" s="113"/>
      <c r="BM132" s="113"/>
      <c r="BN132" s="113"/>
      <c r="BO132" s="113"/>
      <c r="BP132" s="113"/>
      <c r="BQ132" s="113"/>
      <c r="BR132" s="113"/>
    </row>
    <row r="133" spans="1:70">
      <c r="A133" t="s">
        <v>206</v>
      </c>
      <c r="B133" s="200">
        <f>B126</f>
        <v>0.33854084445469884</v>
      </c>
      <c r="C133" s="200">
        <f t="shared" ref="C133:BN133" si="160">C126</f>
        <v>0.34844629538632171</v>
      </c>
      <c r="D133" s="200">
        <f t="shared" si="160"/>
        <v>0.31122325880649826</v>
      </c>
      <c r="E133" s="200">
        <f t="shared" si="160"/>
        <v>0.32317684081779818</v>
      </c>
      <c r="F133" s="200">
        <f t="shared" si="160"/>
        <v>0.37263475797969514</v>
      </c>
      <c r="G133" s="200">
        <f t="shared" si="160"/>
        <v>0.43014921210430884</v>
      </c>
      <c r="H133" s="200">
        <f t="shared" si="160"/>
        <v>0.3200996303417063</v>
      </c>
      <c r="I133" s="200">
        <f t="shared" si="160"/>
        <v>0.33964799547365021</v>
      </c>
      <c r="J133" s="200">
        <f t="shared" si="160"/>
        <v>0.32521311671339104</v>
      </c>
      <c r="K133" s="200">
        <f t="shared" si="160"/>
        <v>0.38928092020854516</v>
      </c>
      <c r="L133" s="200">
        <f t="shared" si="160"/>
        <v>0.3472033697861191</v>
      </c>
      <c r="M133" s="200">
        <f t="shared" si="160"/>
        <v>0.33624862364304148</v>
      </c>
      <c r="N133" s="200">
        <f t="shared" si="160"/>
        <v>0.31063927624262128</v>
      </c>
      <c r="O133" s="200">
        <f t="shared" si="160"/>
        <v>0.36001364635182614</v>
      </c>
      <c r="P133" s="200">
        <f t="shared" si="160"/>
        <v>0.35498733101462066</v>
      </c>
      <c r="Q133" s="200">
        <f t="shared" si="160"/>
        <v>0.54672036651644673</v>
      </c>
      <c r="R133" s="200">
        <f t="shared" si="160"/>
        <v>0.62320778588260095</v>
      </c>
      <c r="S133" s="200">
        <f t="shared" si="160"/>
        <v>0.57535024908223231</v>
      </c>
      <c r="T133" s="200">
        <f t="shared" si="160"/>
        <v>0.49410965306855631</v>
      </c>
      <c r="U133" s="200">
        <f t="shared" si="160"/>
        <v>0.52941306433264912</v>
      </c>
      <c r="V133" s="200">
        <f t="shared" si="160"/>
        <v>0.5765126261613055</v>
      </c>
      <c r="W133" s="200">
        <f t="shared" si="160"/>
        <v>0.5342114941719025</v>
      </c>
      <c r="X133" s="200">
        <f t="shared" si="160"/>
        <v>0.65405828773346075</v>
      </c>
      <c r="Y133" s="200">
        <f t="shared" si="160"/>
        <v>0.67898639539226191</v>
      </c>
      <c r="Z133" s="200">
        <f t="shared" si="160"/>
        <v>0.80106472745457602</v>
      </c>
      <c r="AA133" s="200">
        <f t="shared" si="160"/>
        <v>0.87330184057871008</v>
      </c>
      <c r="AB133" s="200">
        <f t="shared" si="160"/>
        <v>0.75072513079195835</v>
      </c>
      <c r="AC133" s="200">
        <f t="shared" si="160"/>
        <v>0.78723018601509365</v>
      </c>
      <c r="AD133" s="200">
        <f t="shared" si="160"/>
        <v>0.82391313680035949</v>
      </c>
      <c r="AE133" s="200">
        <f t="shared" si="160"/>
        <v>0.77040818392542665</v>
      </c>
      <c r="AF133" s="200">
        <f t="shared" si="160"/>
        <v>0.76834362818391899</v>
      </c>
      <c r="AG133" s="200">
        <f t="shared" si="160"/>
        <v>0.71325206228907878</v>
      </c>
      <c r="AH133" s="200">
        <f t="shared" si="160"/>
        <v>0.81582027719011152</v>
      </c>
      <c r="AI133" s="200">
        <f t="shared" si="160"/>
        <v>0.67710589855003256</v>
      </c>
      <c r="AJ133" s="200">
        <f t="shared" si="160"/>
        <v>0.81068082509352402</v>
      </c>
      <c r="AK133" s="200">
        <f t="shared" si="160"/>
        <v>0.72950032461560776</v>
      </c>
      <c r="AL133" s="200">
        <f t="shared" si="160"/>
        <v>0.61981420777730001</v>
      </c>
      <c r="AM133" s="200">
        <f t="shared" si="160"/>
        <v>0.85231011901547893</v>
      </c>
      <c r="AN133" s="200">
        <f t="shared" si="160"/>
        <v>1.0545345166144295</v>
      </c>
      <c r="AO133" s="200">
        <f t="shared" si="160"/>
        <v>1.8372843464977104</v>
      </c>
      <c r="AP133" s="200">
        <f t="shared" si="160"/>
        <v>1.5303327047802606</v>
      </c>
      <c r="AQ133" s="200">
        <f t="shared" si="160"/>
        <v>1.0873420846004469</v>
      </c>
      <c r="AR133" s="200">
        <f t="shared" si="160"/>
        <v>1.0843354103214908</v>
      </c>
      <c r="AS133" s="200">
        <f t="shared" si="160"/>
        <v>0.71330724422206804</v>
      </c>
      <c r="AT133" s="200">
        <f t="shared" si="160"/>
        <v>1.1014313820819712</v>
      </c>
      <c r="AU133" s="200">
        <f t="shared" si="160"/>
        <v>1.2241971206319755</v>
      </c>
      <c r="AV133" s="200">
        <f t="shared" si="160"/>
        <v>1.5860660143535212</v>
      </c>
      <c r="AW133" s="200">
        <f t="shared" si="160"/>
        <v>0.46589908133844049</v>
      </c>
      <c r="AX133" s="200">
        <f t="shared" si="160"/>
        <v>1.2846087096049914</v>
      </c>
      <c r="AY133" s="201">
        <f t="shared" si="160"/>
        <v>1.6900178765745275</v>
      </c>
      <c r="AZ133" s="201">
        <f t="shared" si="160"/>
        <v>1.8075908637327636</v>
      </c>
      <c r="BA133" s="201">
        <f t="shared" si="160"/>
        <v>1.7238323940990952</v>
      </c>
      <c r="BB133" s="201">
        <f t="shared" si="160"/>
        <v>1.6115467887812163</v>
      </c>
      <c r="BC133" s="201">
        <f t="shared" si="160"/>
        <v>1.5764880279128008</v>
      </c>
      <c r="BD133" s="201">
        <f t="shared" si="160"/>
        <v>1.508750799834836</v>
      </c>
      <c r="BE133" s="201">
        <f t="shared" si="160"/>
        <v>1.501610120313001</v>
      </c>
      <c r="BF133" s="201">
        <f t="shared" si="160"/>
        <v>1.5433886104918602</v>
      </c>
      <c r="BG133" s="201">
        <f t="shared" si="160"/>
        <v>1.666303381855224</v>
      </c>
      <c r="BH133" s="201">
        <f t="shared" si="160"/>
        <v>1.7588743410621468</v>
      </c>
      <c r="BI133" s="201">
        <f t="shared" si="160"/>
        <v>1.7145105095093849</v>
      </c>
      <c r="BJ133" s="201">
        <f t="shared" si="160"/>
        <v>1.7395546935913739</v>
      </c>
      <c r="BK133" s="201">
        <f t="shared" si="160"/>
        <v>1.77956822792981</v>
      </c>
      <c r="BL133" s="201">
        <f t="shared" si="160"/>
        <v>1.8321785109634428</v>
      </c>
      <c r="BM133" s="201">
        <f t="shared" si="160"/>
        <v>1.8538600539007557</v>
      </c>
      <c r="BN133" s="201">
        <f t="shared" si="160"/>
        <v>1.8946636373118591</v>
      </c>
      <c r="BO133" s="201">
        <f t="shared" ref="BO133:CG133" si="161">BO126</f>
        <v>1.9361439136965817</v>
      </c>
      <c r="BP133" s="201">
        <f t="shared" si="161"/>
        <v>1.9746008779679596</v>
      </c>
      <c r="BQ133" s="201">
        <f t="shared" si="161"/>
        <v>2.00307905044308</v>
      </c>
      <c r="BR133" s="201">
        <f t="shared" si="161"/>
        <v>2.0384348543517721</v>
      </c>
    </row>
    <row r="134" spans="1:70">
      <c r="A134" t="s">
        <v>208</v>
      </c>
      <c r="B134" s="200">
        <f>B133+B127</f>
        <v>0.7162118949025893</v>
      </c>
      <c r="C134" s="200">
        <f t="shared" ref="C134:BN136" si="162">C133+C127</f>
        <v>0.69284473657323842</v>
      </c>
      <c r="D134" s="200">
        <f t="shared" si="162"/>
        <v>0.65469233106357128</v>
      </c>
      <c r="E134" s="200">
        <f t="shared" si="162"/>
        <v>0.65206763807643753</v>
      </c>
      <c r="F134" s="200">
        <f t="shared" si="162"/>
        <v>0.72408453803464612</v>
      </c>
      <c r="G134" s="200">
        <f t="shared" si="162"/>
        <v>0.76095694076449893</v>
      </c>
      <c r="H134" s="200">
        <f t="shared" si="162"/>
        <v>0.72960766357739115</v>
      </c>
      <c r="I134" s="200">
        <f t="shared" si="162"/>
        <v>0.67573351115421931</v>
      </c>
      <c r="J134" s="200">
        <f t="shared" si="162"/>
        <v>0.6529542744158614</v>
      </c>
      <c r="K134" s="200">
        <f t="shared" si="162"/>
        <v>0.76275409933327887</v>
      </c>
      <c r="L134" s="200">
        <f t="shared" si="162"/>
        <v>0.69789584215275813</v>
      </c>
      <c r="M134" s="200">
        <f t="shared" si="162"/>
        <v>0.67631594504917947</v>
      </c>
      <c r="N134" s="200">
        <f t="shared" si="162"/>
        <v>0.62050325091966829</v>
      </c>
      <c r="O134" s="200">
        <f t="shared" si="162"/>
        <v>0.72799260893242757</v>
      </c>
      <c r="P134" s="200">
        <f t="shared" si="162"/>
        <v>0.70212736658220665</v>
      </c>
      <c r="Q134" s="200">
        <f t="shared" si="162"/>
        <v>0.82853228728421491</v>
      </c>
      <c r="R134" s="200">
        <f t="shared" si="162"/>
        <v>0.85805142455849504</v>
      </c>
      <c r="S134" s="200">
        <f t="shared" si="162"/>
        <v>0.7117251188104281</v>
      </c>
      <c r="T134" s="200">
        <f t="shared" si="162"/>
        <v>0.72910339515676759</v>
      </c>
      <c r="U134" s="200">
        <f t="shared" si="162"/>
        <v>0.72306234235714717</v>
      </c>
      <c r="V134" s="200">
        <f t="shared" si="162"/>
        <v>0.80114201273251906</v>
      </c>
      <c r="W134" s="200">
        <f t="shared" si="162"/>
        <v>0.76489195813994559</v>
      </c>
      <c r="X134" s="200">
        <f t="shared" si="162"/>
        <v>0.75803388899659974</v>
      </c>
      <c r="Y134" s="200">
        <f t="shared" si="162"/>
        <v>0.81037278059226214</v>
      </c>
      <c r="Z134" s="200">
        <f t="shared" si="162"/>
        <v>0.90274572918817408</v>
      </c>
      <c r="AA134" s="200">
        <f t="shared" si="162"/>
        <v>0.94125742755106079</v>
      </c>
      <c r="AB134" s="200">
        <f t="shared" si="162"/>
        <v>0.90681369540081347</v>
      </c>
      <c r="AC134" s="200">
        <f t="shared" si="162"/>
        <v>0.89264086780948326</v>
      </c>
      <c r="AD134" s="200">
        <f t="shared" si="162"/>
        <v>0.87840791748970837</v>
      </c>
      <c r="AE134" s="200">
        <f t="shared" si="162"/>
        <v>0.8224439555772971</v>
      </c>
      <c r="AF134" s="200">
        <f t="shared" si="162"/>
        <v>0.94083403331290683</v>
      </c>
      <c r="AG134" s="200">
        <f t="shared" si="162"/>
        <v>0.83779615493712267</v>
      </c>
      <c r="AH134" s="200">
        <f t="shared" si="162"/>
        <v>0.86230144920201612</v>
      </c>
      <c r="AI134" s="200">
        <f t="shared" si="162"/>
        <v>0.81446817121981263</v>
      </c>
      <c r="AJ134" s="200">
        <f t="shared" si="162"/>
        <v>0.8611870854813406</v>
      </c>
      <c r="AK134" s="200">
        <f t="shared" si="162"/>
        <v>0.8615179248269178</v>
      </c>
      <c r="AL134" s="200">
        <f t="shared" si="162"/>
        <v>0.70156817198778731</v>
      </c>
      <c r="AM134" s="200">
        <f t="shared" si="162"/>
        <v>0.89838449491210848</v>
      </c>
      <c r="AN134" s="200">
        <f t="shared" si="162"/>
        <v>1.1246978679563331</v>
      </c>
      <c r="AO134" s="200">
        <f t="shared" si="162"/>
        <v>1.8657375821249009</v>
      </c>
      <c r="AP134" s="200">
        <f t="shared" si="162"/>
        <v>1.4714535294348654</v>
      </c>
      <c r="AQ134" s="200">
        <f t="shared" si="162"/>
        <v>1.1322782745879045</v>
      </c>
      <c r="AR134" s="200">
        <f t="shared" si="162"/>
        <v>1.117419922764741</v>
      </c>
      <c r="AS134" s="200">
        <f t="shared" si="162"/>
        <v>0.85599371382417355</v>
      </c>
      <c r="AT134" s="200">
        <f t="shared" si="162"/>
        <v>1.2810328255153283</v>
      </c>
      <c r="AU134" s="200">
        <f t="shared" si="162"/>
        <v>1.1460175855299637</v>
      </c>
      <c r="AV134" s="200">
        <f t="shared" si="162"/>
        <v>1.5011312571566235</v>
      </c>
      <c r="AW134" s="200">
        <f t="shared" si="162"/>
        <v>0.78065997473728732</v>
      </c>
      <c r="AX134" s="201">
        <f t="shared" si="162"/>
        <v>1.3530830780998717</v>
      </c>
      <c r="AY134" s="201">
        <f t="shared" si="162"/>
        <v>1.7331572810248184</v>
      </c>
      <c r="AZ134" s="201">
        <f t="shared" si="162"/>
        <v>1.7447095605086789</v>
      </c>
      <c r="BA134" s="201">
        <f t="shared" si="162"/>
        <v>1.7242184061712929</v>
      </c>
      <c r="BB134" s="201">
        <f t="shared" si="162"/>
        <v>1.581463186286733</v>
      </c>
      <c r="BC134" s="201">
        <f t="shared" si="162"/>
        <v>1.533968207381756</v>
      </c>
      <c r="BD134" s="201">
        <f t="shared" si="162"/>
        <v>1.494198026958844</v>
      </c>
      <c r="BE134" s="201">
        <f t="shared" si="162"/>
        <v>1.4924161498201092</v>
      </c>
      <c r="BF134" s="201">
        <f t="shared" si="162"/>
        <v>1.5150902663457193</v>
      </c>
      <c r="BG134" s="201">
        <f t="shared" si="162"/>
        <v>1.622670276149784</v>
      </c>
      <c r="BH134" s="201">
        <f t="shared" si="162"/>
        <v>1.685043118897164</v>
      </c>
      <c r="BI134" s="201">
        <f t="shared" si="162"/>
        <v>1.632686389414141</v>
      </c>
      <c r="BJ134" s="201">
        <f t="shared" si="162"/>
        <v>1.6543999240743339</v>
      </c>
      <c r="BK134" s="201">
        <f t="shared" si="162"/>
        <v>1.6853559048715021</v>
      </c>
      <c r="BL134" s="201">
        <f t="shared" si="162"/>
        <v>1.7240793585252805</v>
      </c>
      <c r="BM134" s="201">
        <f t="shared" si="162"/>
        <v>1.7385651391190438</v>
      </c>
      <c r="BN134" s="201">
        <f t="shared" si="162"/>
        <v>1.7657992247169096</v>
      </c>
      <c r="BO134" s="201">
        <f t="shared" ref="AZ134:CG136" si="163">BO133+BO127</f>
        <v>1.7939901532811138</v>
      </c>
      <c r="BP134" s="201">
        <f t="shared" si="163"/>
        <v>1.8209457273035279</v>
      </c>
      <c r="BQ134" s="201">
        <f t="shared" si="163"/>
        <v>1.8380897178639115</v>
      </c>
      <c r="BR134" s="201">
        <f t="shared" si="163"/>
        <v>1.8639101279923922</v>
      </c>
    </row>
    <row r="135" spans="1:70">
      <c r="A135" t="s">
        <v>210</v>
      </c>
      <c r="B135" s="200">
        <f>B134+B128</f>
        <v>0.96604087481329459</v>
      </c>
      <c r="C135" s="200">
        <f t="shared" si="162"/>
        <v>0.93609304226407375</v>
      </c>
      <c r="D135" s="200">
        <f t="shared" si="162"/>
        <v>0.87980537236609302</v>
      </c>
      <c r="E135" s="200">
        <f t="shared" si="162"/>
        <v>0.86614397162725065</v>
      </c>
      <c r="F135" s="200">
        <f t="shared" si="162"/>
        <v>0.93006575135610903</v>
      </c>
      <c r="G135" s="200">
        <f t="shared" si="162"/>
        <v>1.0926850431522026</v>
      </c>
      <c r="H135" s="200">
        <f t="shared" si="162"/>
        <v>0.99153285931409463</v>
      </c>
      <c r="I135" s="200">
        <f t="shared" si="162"/>
        <v>0.91651511477529923</v>
      </c>
      <c r="J135" s="200">
        <f t="shared" si="162"/>
        <v>0.92667901674015218</v>
      </c>
      <c r="K135" s="200">
        <f t="shared" si="162"/>
        <v>1.0054472370753267</v>
      </c>
      <c r="L135" s="200">
        <f t="shared" si="162"/>
        <v>0.9444259477146828</v>
      </c>
      <c r="M135" s="200">
        <f t="shared" si="162"/>
        <v>0.91451437692597626</v>
      </c>
      <c r="N135" s="200">
        <f t="shared" si="162"/>
        <v>0.83632403684375656</v>
      </c>
      <c r="O135" s="200">
        <f t="shared" si="162"/>
        <v>0.90520447278252125</v>
      </c>
      <c r="P135" s="200">
        <f t="shared" si="162"/>
        <v>0.88256794825388329</v>
      </c>
      <c r="Q135" s="200">
        <f t="shared" si="162"/>
        <v>0.9038069001312552</v>
      </c>
      <c r="R135" s="200">
        <f t="shared" si="162"/>
        <v>0.9433395752748347</v>
      </c>
      <c r="S135" s="200">
        <f t="shared" si="162"/>
        <v>0.88052622714717588</v>
      </c>
      <c r="T135" s="200">
        <f t="shared" si="162"/>
        <v>0.90929335710705228</v>
      </c>
      <c r="U135" s="200">
        <f t="shared" si="162"/>
        <v>0.89047735574580789</v>
      </c>
      <c r="V135" s="200">
        <f t="shared" si="162"/>
        <v>0.97284176257131583</v>
      </c>
      <c r="W135" s="200">
        <f t="shared" si="162"/>
        <v>0.92877121242235328</v>
      </c>
      <c r="X135" s="200">
        <f t="shared" si="162"/>
        <v>0.95446018416646883</v>
      </c>
      <c r="Y135" s="200">
        <f t="shared" si="162"/>
        <v>0.9835274264271846</v>
      </c>
      <c r="Z135" s="200">
        <f t="shared" si="162"/>
        <v>0.98050986547030194</v>
      </c>
      <c r="AA135" s="200">
        <f t="shared" si="162"/>
        <v>1.0467517786860068</v>
      </c>
      <c r="AB135" s="200">
        <f t="shared" si="162"/>
        <v>1.0341362881469229</v>
      </c>
      <c r="AC135" s="200">
        <f t="shared" si="162"/>
        <v>1.0851097647435113</v>
      </c>
      <c r="AD135" s="200">
        <f t="shared" si="162"/>
        <v>0.99406705658058725</v>
      </c>
      <c r="AE135" s="200">
        <f t="shared" si="162"/>
        <v>0.95310989722311956</v>
      </c>
      <c r="AF135" s="200">
        <f t="shared" si="162"/>
        <v>0.96716909426990794</v>
      </c>
      <c r="AG135" s="200">
        <f t="shared" si="162"/>
        <v>1.0026014484226804</v>
      </c>
      <c r="AH135" s="200">
        <f t="shared" si="162"/>
        <v>0.9694886188094749</v>
      </c>
      <c r="AI135" s="200">
        <f t="shared" si="162"/>
        <v>0.98277748420887157</v>
      </c>
      <c r="AJ135" s="200">
        <f t="shared" si="162"/>
        <v>0.96861851460680393</v>
      </c>
      <c r="AK135" s="200">
        <f t="shared" si="162"/>
        <v>0.9678564220900957</v>
      </c>
      <c r="AL135" s="200">
        <f t="shared" si="162"/>
        <v>0.92348512340712074</v>
      </c>
      <c r="AM135" s="200">
        <f t="shared" si="162"/>
        <v>1.074478900985427</v>
      </c>
      <c r="AN135" s="200">
        <f t="shared" si="162"/>
        <v>1.127419912803161</v>
      </c>
      <c r="AO135" s="200">
        <f t="shared" si="162"/>
        <v>1.6804111540659132</v>
      </c>
      <c r="AP135" s="200">
        <f t="shared" si="162"/>
        <v>1.4184098555095221</v>
      </c>
      <c r="AQ135" s="200">
        <f t="shared" si="162"/>
        <v>1.150433578492529</v>
      </c>
      <c r="AR135" s="200">
        <f t="shared" si="162"/>
        <v>1.0468094998864714</v>
      </c>
      <c r="AS135" s="200">
        <f t="shared" si="162"/>
        <v>1.0459378183410026</v>
      </c>
      <c r="AT135" s="200">
        <f t="shared" si="162"/>
        <v>1.1916497665606987</v>
      </c>
      <c r="AU135" s="200">
        <f t="shared" si="162"/>
        <v>1.1516012902581845</v>
      </c>
      <c r="AV135" s="200">
        <f t="shared" si="162"/>
        <v>1.1667875660396532</v>
      </c>
      <c r="AW135" s="200">
        <f t="shared" si="162"/>
        <v>0.98360565131962718</v>
      </c>
      <c r="AX135" s="201">
        <f t="shared" si="162"/>
        <v>1.2903164034920889</v>
      </c>
      <c r="AY135" s="201">
        <f t="shared" si="162"/>
        <v>1.3539537940777226</v>
      </c>
      <c r="AZ135" s="201">
        <f t="shared" si="163"/>
        <v>1.2881854602527458</v>
      </c>
      <c r="BA135" s="201">
        <f t="shared" si="163"/>
        <v>1.2597314350818669</v>
      </c>
      <c r="BB135" s="201">
        <f t="shared" si="163"/>
        <v>1.2085903626077508</v>
      </c>
      <c r="BC135" s="201">
        <f t="shared" si="163"/>
        <v>1.188235539779251</v>
      </c>
      <c r="BD135" s="201">
        <f t="shared" si="163"/>
        <v>1.203486046427392</v>
      </c>
      <c r="BE135" s="201">
        <f t="shared" si="163"/>
        <v>1.1984521551588316</v>
      </c>
      <c r="BF135" s="201">
        <f t="shared" si="163"/>
        <v>1.18637211654783</v>
      </c>
      <c r="BG135" s="201">
        <f t="shared" si="163"/>
        <v>1.2290638034353081</v>
      </c>
      <c r="BH135" s="201">
        <f t="shared" si="163"/>
        <v>1.1839345812654449</v>
      </c>
      <c r="BI135" s="201">
        <f t="shared" si="163"/>
        <v>1.1648324279957318</v>
      </c>
      <c r="BJ135" s="201">
        <f t="shared" si="163"/>
        <v>1.1680403624326079</v>
      </c>
      <c r="BK135" s="201">
        <f t="shared" si="163"/>
        <v>1.1694865314174621</v>
      </c>
      <c r="BL135" s="201">
        <f t="shared" si="163"/>
        <v>1.1658847055236468</v>
      </c>
      <c r="BM135" s="201">
        <f t="shared" si="163"/>
        <v>1.1615829616703521</v>
      </c>
      <c r="BN135" s="201">
        <f t="shared" si="163"/>
        <v>1.1546966344328622</v>
      </c>
      <c r="BO135" s="201">
        <f t="shared" si="163"/>
        <v>1.1490405245288118</v>
      </c>
      <c r="BP135" s="201">
        <f t="shared" si="163"/>
        <v>1.1431661862465272</v>
      </c>
      <c r="BQ135" s="201">
        <f t="shared" si="163"/>
        <v>1.1343849656210669</v>
      </c>
      <c r="BR135" s="201">
        <f t="shared" si="163"/>
        <v>1.1353296074198476</v>
      </c>
    </row>
    <row r="136" spans="1:70" ht="13.5" thickBot="1">
      <c r="A136" t="s">
        <v>212</v>
      </c>
      <c r="B136" s="200">
        <f>B135+B129</f>
        <v>1</v>
      </c>
      <c r="C136" s="200">
        <f t="shared" si="162"/>
        <v>0.99999999999999989</v>
      </c>
      <c r="D136" s="200">
        <f t="shared" si="162"/>
        <v>1</v>
      </c>
      <c r="E136" s="200">
        <f t="shared" si="162"/>
        <v>0.99999999999999989</v>
      </c>
      <c r="F136" s="200">
        <f t="shared" si="162"/>
        <v>0.99999999999999989</v>
      </c>
      <c r="G136" s="200">
        <f t="shared" si="162"/>
        <v>1</v>
      </c>
      <c r="H136" s="200">
        <f t="shared" si="162"/>
        <v>1.0000000000000002</v>
      </c>
      <c r="I136" s="200">
        <f t="shared" si="162"/>
        <v>1</v>
      </c>
      <c r="J136" s="200">
        <f t="shared" si="162"/>
        <v>1</v>
      </c>
      <c r="K136" s="200">
        <f t="shared" si="162"/>
        <v>0.99999999999999989</v>
      </c>
      <c r="L136" s="200">
        <f t="shared" si="162"/>
        <v>1</v>
      </c>
      <c r="M136" s="200">
        <f t="shared" si="162"/>
        <v>1</v>
      </c>
      <c r="N136" s="200">
        <f t="shared" si="162"/>
        <v>1</v>
      </c>
      <c r="O136" s="200">
        <f t="shared" si="162"/>
        <v>1</v>
      </c>
      <c r="P136" s="200">
        <f t="shared" si="162"/>
        <v>0.99999999999999989</v>
      </c>
      <c r="Q136" s="200">
        <f t="shared" si="162"/>
        <v>1</v>
      </c>
      <c r="R136" s="200">
        <f t="shared" si="162"/>
        <v>1.0000000000000002</v>
      </c>
      <c r="S136" s="200">
        <f t="shared" si="162"/>
        <v>1</v>
      </c>
      <c r="T136" s="200">
        <f t="shared" si="162"/>
        <v>1</v>
      </c>
      <c r="U136" s="200">
        <f t="shared" si="162"/>
        <v>1</v>
      </c>
      <c r="V136" s="200">
        <f t="shared" si="162"/>
        <v>1</v>
      </c>
      <c r="W136" s="200">
        <f t="shared" si="162"/>
        <v>1</v>
      </c>
      <c r="X136" s="200">
        <f t="shared" si="162"/>
        <v>1</v>
      </c>
      <c r="Y136" s="200">
        <f t="shared" si="162"/>
        <v>1</v>
      </c>
      <c r="Z136" s="200">
        <f t="shared" si="162"/>
        <v>1</v>
      </c>
      <c r="AA136" s="200">
        <f t="shared" si="162"/>
        <v>0.99999999999999989</v>
      </c>
      <c r="AB136" s="200">
        <f t="shared" si="162"/>
        <v>1</v>
      </c>
      <c r="AC136" s="200">
        <f t="shared" si="162"/>
        <v>1</v>
      </c>
      <c r="AD136" s="200">
        <f t="shared" si="162"/>
        <v>1</v>
      </c>
      <c r="AE136" s="200">
        <f t="shared" si="162"/>
        <v>1</v>
      </c>
      <c r="AF136" s="200">
        <f t="shared" si="162"/>
        <v>0.99999999999999989</v>
      </c>
      <c r="AG136" s="200">
        <f t="shared" si="162"/>
        <v>1</v>
      </c>
      <c r="AH136" s="200">
        <f t="shared" si="162"/>
        <v>1</v>
      </c>
      <c r="AI136" s="200">
        <f t="shared" si="162"/>
        <v>1</v>
      </c>
      <c r="AJ136" s="200">
        <f t="shared" si="162"/>
        <v>1</v>
      </c>
      <c r="AK136" s="200">
        <f t="shared" si="162"/>
        <v>1</v>
      </c>
      <c r="AL136" s="200">
        <f t="shared" si="162"/>
        <v>1</v>
      </c>
      <c r="AM136" s="200">
        <f t="shared" si="162"/>
        <v>0.99999999999999978</v>
      </c>
      <c r="AN136" s="200">
        <f t="shared" si="162"/>
        <v>0.99999999999999989</v>
      </c>
      <c r="AO136" s="200">
        <f t="shared" si="162"/>
        <v>1</v>
      </c>
      <c r="AP136" s="200">
        <f t="shared" si="162"/>
        <v>1</v>
      </c>
      <c r="AQ136" s="200">
        <f t="shared" si="162"/>
        <v>1.0000000000000002</v>
      </c>
      <c r="AR136" s="200">
        <f t="shared" si="162"/>
        <v>0.99999999999999989</v>
      </c>
      <c r="AS136" s="200">
        <f t="shared" si="162"/>
        <v>1</v>
      </c>
      <c r="AT136" s="200">
        <f t="shared" si="162"/>
        <v>0.99999999999999989</v>
      </c>
      <c r="AU136" s="200">
        <f t="shared" si="162"/>
        <v>1</v>
      </c>
      <c r="AV136" s="200">
        <f t="shared" si="162"/>
        <v>1</v>
      </c>
      <c r="AW136" s="200">
        <f t="shared" si="162"/>
        <v>0.99999999999999989</v>
      </c>
      <c r="AX136" s="201">
        <f t="shared" si="162"/>
        <v>1</v>
      </c>
      <c r="AY136" s="201">
        <f t="shared" si="162"/>
        <v>1.0000000000000004</v>
      </c>
      <c r="AZ136" s="201">
        <f t="shared" si="163"/>
        <v>1</v>
      </c>
      <c r="BA136" s="201">
        <f t="shared" si="163"/>
        <v>0.99999999999999978</v>
      </c>
      <c r="BB136" s="201">
        <f t="shared" si="163"/>
        <v>1</v>
      </c>
      <c r="BC136" s="201">
        <f t="shared" si="163"/>
        <v>1</v>
      </c>
      <c r="BD136" s="201">
        <f t="shared" si="163"/>
        <v>1</v>
      </c>
      <c r="BE136" s="201">
        <f t="shared" si="163"/>
        <v>1</v>
      </c>
      <c r="BF136" s="201">
        <f t="shared" si="163"/>
        <v>1.0000000000000002</v>
      </c>
      <c r="BG136" s="201">
        <f t="shared" si="163"/>
        <v>1</v>
      </c>
      <c r="BH136" s="201">
        <f t="shared" si="163"/>
        <v>1</v>
      </c>
      <c r="BI136" s="201">
        <f t="shared" si="163"/>
        <v>1</v>
      </c>
      <c r="BJ136" s="201">
        <f t="shared" si="163"/>
        <v>0.99999999999999989</v>
      </c>
      <c r="BK136" s="201">
        <f t="shared" si="163"/>
        <v>0.99999999999999978</v>
      </c>
      <c r="BL136" s="201">
        <f t="shared" si="163"/>
        <v>1</v>
      </c>
      <c r="BM136" s="201">
        <f t="shared" si="163"/>
        <v>0.99999999999999978</v>
      </c>
      <c r="BN136" s="201">
        <f t="shared" si="163"/>
        <v>1</v>
      </c>
      <c r="BO136" s="201">
        <f t="shared" si="163"/>
        <v>1</v>
      </c>
      <c r="BP136" s="201">
        <f t="shared" si="163"/>
        <v>1</v>
      </c>
      <c r="BQ136" s="201">
        <f t="shared" si="163"/>
        <v>1</v>
      </c>
      <c r="BR136" s="201">
        <f t="shared" si="163"/>
        <v>1.0000000000000002</v>
      </c>
    </row>
    <row r="137" spans="1:70">
      <c r="A137" s="183"/>
      <c r="B137" s="183"/>
      <c r="C137" s="183"/>
      <c r="D137" s="183"/>
      <c r="E137" s="183"/>
      <c r="F137" s="183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3"/>
      <c r="V137" s="183"/>
      <c r="W137" s="183"/>
      <c r="X137" s="183"/>
      <c r="Y137" s="183"/>
      <c r="Z137" s="183"/>
      <c r="AA137" s="183"/>
      <c r="AB137" s="183"/>
      <c r="AC137" s="183"/>
      <c r="AD137" s="183"/>
      <c r="AE137" s="183"/>
      <c r="AF137" s="183"/>
      <c r="AG137" s="183"/>
      <c r="AH137" s="183"/>
      <c r="AI137" s="183"/>
      <c r="AJ137" s="183"/>
      <c r="AK137" s="183"/>
      <c r="AL137" s="183"/>
      <c r="AM137" s="183"/>
      <c r="AN137" s="183"/>
      <c r="AO137" s="183"/>
      <c r="AP137" s="183"/>
      <c r="AQ137" s="183"/>
      <c r="AR137" s="183"/>
      <c r="AS137" s="183"/>
      <c r="AT137" s="183"/>
      <c r="AU137" s="183"/>
      <c r="AV137" s="183"/>
      <c r="AW137" s="183"/>
      <c r="AX137" s="183"/>
      <c r="AY137" s="183"/>
      <c r="AZ137" s="183"/>
      <c r="BA137" s="183"/>
      <c r="BB137" s="183"/>
      <c r="BC137" s="183"/>
      <c r="BD137" s="183"/>
      <c r="BE137" s="183"/>
      <c r="BF137" s="183"/>
      <c r="BG137" s="183"/>
      <c r="BH137" s="183"/>
      <c r="BI137" s="183"/>
      <c r="BJ137" s="183"/>
      <c r="BK137" s="183"/>
      <c r="BL137" s="183"/>
      <c r="BM137" s="183"/>
      <c r="BN137" s="183"/>
      <c r="BO137" s="183"/>
      <c r="BP137" s="183"/>
      <c r="BQ137" s="183"/>
      <c r="BR137" s="183"/>
    </row>
    <row r="138" spans="1:70" ht="17.25" thickBot="1">
      <c r="A138" s="167" t="s">
        <v>256</v>
      </c>
    </row>
    <row r="139" spans="1:70" ht="14.25" thickBot="1">
      <c r="A139" s="225" t="s">
        <v>257</v>
      </c>
      <c r="B139" s="187" t="str">
        <f>B2</f>
        <v xml:space="preserve">75/76 </v>
      </c>
      <c r="C139" s="187" t="str">
        <f t="shared" ref="C139:BN139" si="164">C2</f>
        <v xml:space="preserve">76/77 </v>
      </c>
      <c r="D139" s="187" t="str">
        <f t="shared" si="164"/>
        <v xml:space="preserve">77/78 </v>
      </c>
      <c r="E139" s="187" t="str">
        <f t="shared" si="164"/>
        <v xml:space="preserve">78/79 </v>
      </c>
      <c r="F139" s="187" t="str">
        <f t="shared" si="164"/>
        <v xml:space="preserve">79/80 </v>
      </c>
      <c r="G139" s="187" t="str">
        <f t="shared" si="164"/>
        <v xml:space="preserve">80/81 </v>
      </c>
      <c r="H139" s="187" t="str">
        <f t="shared" si="164"/>
        <v xml:space="preserve">81/82 </v>
      </c>
      <c r="I139" s="187" t="str">
        <f t="shared" si="164"/>
        <v xml:space="preserve">82/83 </v>
      </c>
      <c r="J139" s="187" t="str">
        <f t="shared" si="164"/>
        <v xml:space="preserve">83/84 </v>
      </c>
      <c r="K139" s="187" t="str">
        <f t="shared" si="164"/>
        <v xml:space="preserve">84/85 </v>
      </c>
      <c r="L139" s="187" t="str">
        <f t="shared" si="164"/>
        <v xml:space="preserve">85/86 </v>
      </c>
      <c r="M139" s="187" t="str">
        <f t="shared" si="164"/>
        <v xml:space="preserve">86/87 </v>
      </c>
      <c r="N139" s="187" t="str">
        <f t="shared" si="164"/>
        <v xml:space="preserve">87/88 </v>
      </c>
      <c r="O139" s="187" t="str">
        <f t="shared" si="164"/>
        <v xml:space="preserve">88/89 </v>
      </c>
      <c r="P139" s="187" t="str">
        <f t="shared" si="164"/>
        <v xml:space="preserve">89/90 </v>
      </c>
      <c r="Q139" s="187" t="str">
        <f t="shared" si="164"/>
        <v xml:space="preserve">90/91 </v>
      </c>
      <c r="R139" s="187" t="str">
        <f t="shared" si="164"/>
        <v xml:space="preserve">91/92 </v>
      </c>
      <c r="S139" s="187" t="str">
        <f t="shared" si="164"/>
        <v xml:space="preserve">92/93 </v>
      </c>
      <c r="T139" s="187" t="str">
        <f t="shared" si="164"/>
        <v xml:space="preserve">93/94 </v>
      </c>
      <c r="U139" s="187" t="str">
        <f t="shared" si="164"/>
        <v xml:space="preserve">94/95 </v>
      </c>
      <c r="V139" s="187" t="str">
        <f t="shared" si="164"/>
        <v xml:space="preserve">95/96 </v>
      </c>
      <c r="W139" s="187" t="str">
        <f t="shared" si="164"/>
        <v xml:space="preserve">96/97 </v>
      </c>
      <c r="X139" s="187" t="str">
        <f t="shared" si="164"/>
        <v xml:space="preserve">97/98 </v>
      </c>
      <c r="Y139" s="187" t="str">
        <f t="shared" si="164"/>
        <v xml:space="preserve">98/99 </v>
      </c>
      <c r="Z139" s="187" t="str">
        <f t="shared" si="164"/>
        <v xml:space="preserve">99/00 </v>
      </c>
      <c r="AA139" s="187" t="str">
        <f t="shared" si="164"/>
        <v xml:space="preserve">00/01 </v>
      </c>
      <c r="AB139" s="187" t="str">
        <f t="shared" si="164"/>
        <v xml:space="preserve">01/02 </v>
      </c>
      <c r="AC139" s="187" t="str">
        <f t="shared" si="164"/>
        <v xml:space="preserve">02/03 </v>
      </c>
      <c r="AD139" s="187" t="str">
        <f t="shared" si="164"/>
        <v xml:space="preserve">03/04 </v>
      </c>
      <c r="AE139" s="187" t="str">
        <f t="shared" si="164"/>
        <v xml:space="preserve">04/05 </v>
      </c>
      <c r="AF139" s="187" t="str">
        <f t="shared" si="164"/>
        <v xml:space="preserve">05/06 </v>
      </c>
      <c r="AG139" s="187" t="str">
        <f t="shared" si="164"/>
        <v xml:space="preserve">06/07 </v>
      </c>
      <c r="AH139" s="187" t="str">
        <f t="shared" si="164"/>
        <v xml:space="preserve">07/08 </v>
      </c>
      <c r="AI139" s="187" t="str">
        <f t="shared" si="164"/>
        <v xml:space="preserve">08/09 </v>
      </c>
      <c r="AJ139" s="187" t="str">
        <f t="shared" si="164"/>
        <v xml:space="preserve">09/10 </v>
      </c>
      <c r="AK139" s="187" t="str">
        <f t="shared" si="164"/>
        <v xml:space="preserve">10/11 </v>
      </c>
      <c r="AL139" s="187" t="str">
        <f t="shared" si="164"/>
        <v xml:space="preserve">11/12 </v>
      </c>
      <c r="AM139" s="187" t="str">
        <f t="shared" si="164"/>
        <v xml:space="preserve">12/13 </v>
      </c>
      <c r="AN139" s="187" t="str">
        <f t="shared" si="164"/>
        <v xml:space="preserve">13/14 </v>
      </c>
      <c r="AO139" s="187" t="str">
        <f t="shared" si="164"/>
        <v xml:space="preserve">14/15 </v>
      </c>
      <c r="AP139" s="187" t="str">
        <f t="shared" si="164"/>
        <v xml:space="preserve">15/16 </v>
      </c>
      <c r="AQ139" s="187" t="str">
        <f t="shared" si="164"/>
        <v xml:space="preserve">16/17 </v>
      </c>
      <c r="AR139" s="187" t="str">
        <f t="shared" si="164"/>
        <v xml:space="preserve">17/18 </v>
      </c>
      <c r="AS139" s="187" t="str">
        <f t="shared" si="164"/>
        <v xml:space="preserve">18/19 </v>
      </c>
      <c r="AT139" s="187" t="str">
        <f t="shared" si="164"/>
        <v>19/20</v>
      </c>
      <c r="AU139" s="187" t="str">
        <f t="shared" si="164"/>
        <v>20/21</v>
      </c>
      <c r="AV139" s="187" t="str">
        <f t="shared" si="164"/>
        <v>21/22</v>
      </c>
      <c r="AW139" s="187" t="str">
        <f t="shared" si="164"/>
        <v>22/23</v>
      </c>
      <c r="AX139" s="187" t="str">
        <f t="shared" si="164"/>
        <v>23/24</v>
      </c>
      <c r="AY139" s="187" t="str">
        <f t="shared" si="164"/>
        <v>24/25</v>
      </c>
      <c r="AZ139" s="187" t="str">
        <f t="shared" si="164"/>
        <v>25/26</v>
      </c>
      <c r="BA139" s="187" t="str">
        <f t="shared" si="164"/>
        <v>26/27</v>
      </c>
      <c r="BB139" s="187" t="str">
        <f t="shared" si="164"/>
        <v>27/28</v>
      </c>
      <c r="BC139" s="187" t="str">
        <f t="shared" si="164"/>
        <v>28/29</v>
      </c>
      <c r="BD139" s="187" t="str">
        <f t="shared" si="164"/>
        <v>29/30</v>
      </c>
      <c r="BE139" s="187" t="str">
        <f t="shared" si="164"/>
        <v>30/31</v>
      </c>
      <c r="BF139" s="187" t="str">
        <f t="shared" si="164"/>
        <v>31/32</v>
      </c>
      <c r="BG139" s="187" t="str">
        <f t="shared" si="164"/>
        <v>32/33</v>
      </c>
      <c r="BH139" s="187" t="str">
        <f t="shared" si="164"/>
        <v>33/34</v>
      </c>
      <c r="BI139" s="187" t="str">
        <f t="shared" si="164"/>
        <v>34/35</v>
      </c>
      <c r="BJ139" s="187" t="str">
        <f t="shared" si="164"/>
        <v>35/36</v>
      </c>
      <c r="BK139" s="187" t="str">
        <f t="shared" si="164"/>
        <v>36/37</v>
      </c>
      <c r="BL139" s="187" t="str">
        <f t="shared" si="164"/>
        <v>37/38</v>
      </c>
      <c r="BM139" s="187" t="str">
        <f t="shared" si="164"/>
        <v>38/39</v>
      </c>
      <c r="BN139" s="187" t="str">
        <f t="shared" si="164"/>
        <v>39/40</v>
      </c>
      <c r="BO139" s="187" t="str">
        <f t="shared" ref="BO139:CG139" si="165">BO2</f>
        <v>40/41</v>
      </c>
      <c r="BP139" s="187" t="str">
        <f t="shared" si="165"/>
        <v>41/42</v>
      </c>
      <c r="BQ139" s="187" t="str">
        <f t="shared" si="165"/>
        <v>42/43</v>
      </c>
      <c r="BR139" s="187" t="str">
        <f t="shared" si="165"/>
        <v>43/44</v>
      </c>
    </row>
    <row r="140" spans="1:70">
      <c r="A140" t="s">
        <v>182</v>
      </c>
      <c r="B140" s="102">
        <v>4.5599999999999996</v>
      </c>
      <c r="C140" s="102">
        <v>4.2</v>
      </c>
      <c r="D140" s="102">
        <v>2.52</v>
      </c>
      <c r="E140" s="102">
        <v>3.22</v>
      </c>
      <c r="F140" s="102">
        <v>4.24</v>
      </c>
      <c r="G140" s="102">
        <v>5.12</v>
      </c>
      <c r="H140" s="102">
        <v>4.07</v>
      </c>
      <c r="I140" s="102">
        <v>3.8</v>
      </c>
      <c r="J140" s="102">
        <v>5.26</v>
      </c>
      <c r="K140" s="102">
        <v>4.24</v>
      </c>
      <c r="L140" s="102">
        <v>3.27</v>
      </c>
      <c r="M140" s="102">
        <v>2.36</v>
      </c>
      <c r="N140" s="102">
        <v>2.4300000000000002</v>
      </c>
      <c r="O140" s="102">
        <v>4.26</v>
      </c>
      <c r="P140" s="102">
        <v>3.8</v>
      </c>
      <c r="Q140" s="102">
        <v>3.96</v>
      </c>
      <c r="R140" s="102">
        <v>4.0999999999999996</v>
      </c>
      <c r="S140" s="102">
        <v>3.71</v>
      </c>
      <c r="T140" s="102">
        <v>3.69</v>
      </c>
      <c r="U140" s="102">
        <v>3.56</v>
      </c>
      <c r="V140" s="102">
        <v>4.87</v>
      </c>
      <c r="W140" s="102">
        <v>5.57</v>
      </c>
      <c r="X140" s="102">
        <v>4</v>
      </c>
      <c r="Y140" s="102">
        <v>3.01</v>
      </c>
      <c r="Z140" s="102">
        <v>2.82</v>
      </c>
      <c r="AA140" s="102">
        <v>2.77</v>
      </c>
      <c r="AB140" s="102">
        <v>3.44</v>
      </c>
      <c r="AC140" s="102">
        <v>4.3</v>
      </c>
      <c r="AD140" s="102">
        <v>3.97</v>
      </c>
      <c r="AE140" s="102">
        <v>3.57</v>
      </c>
      <c r="AF140" s="102">
        <v>3.41</v>
      </c>
      <c r="AG140" s="102">
        <v>4.29</v>
      </c>
      <c r="AH140" s="102">
        <v>6.17</v>
      </c>
      <c r="AI140" s="102">
        <v>7.99</v>
      </c>
      <c r="AJ140" s="102">
        <v>5.63</v>
      </c>
      <c r="AK140" s="102">
        <v>7.26</v>
      </c>
      <c r="AL140" s="102">
        <v>10.5</v>
      </c>
      <c r="AM140" s="102">
        <v>11.5</v>
      </c>
      <c r="AN140" s="102">
        <v>8.17</v>
      </c>
      <c r="AO140" s="102">
        <v>6.53</v>
      </c>
      <c r="AP140" s="102">
        <v>7.38</v>
      </c>
      <c r="AQ140" s="102">
        <v>4.83</v>
      </c>
      <c r="AR140" s="102">
        <v>5.8</v>
      </c>
      <c r="AS140" s="102">
        <v>6.09</v>
      </c>
      <c r="AT140" s="102">
        <v>6</v>
      </c>
      <c r="AU140" s="102">
        <v>7.29</v>
      </c>
      <c r="AV140" s="102">
        <v>9.6999999999999993</v>
      </c>
      <c r="AW140" s="102">
        <v>12.1</v>
      </c>
      <c r="AX140" s="214">
        <f t="shared" ref="AX140:BR151" si="166">AX156/0.56</f>
        <v>8.2155944625407162</v>
      </c>
      <c r="AY140" s="214">
        <f t="shared" si="166"/>
        <v>7.8510756045773089</v>
      </c>
      <c r="AZ140" s="214">
        <f t="shared" si="166"/>
        <v>8.3410132012009814</v>
      </c>
      <c r="BA140" s="214">
        <f t="shared" si="166"/>
        <v>8.4369788944069661</v>
      </c>
      <c r="BB140" s="214">
        <f t="shared" si="166"/>
        <v>8.5542614030347384</v>
      </c>
      <c r="BC140" s="214">
        <f t="shared" si="166"/>
        <v>8.1467761233826295</v>
      </c>
      <c r="BD140" s="214">
        <f t="shared" si="166"/>
        <v>8.0502413794788232</v>
      </c>
      <c r="BE140" s="214">
        <f t="shared" si="166"/>
        <v>8.2227956582978177</v>
      </c>
      <c r="BF140" s="214">
        <f t="shared" si="166"/>
        <v>8.2488818760593503</v>
      </c>
      <c r="BG140" s="214">
        <f t="shared" si="166"/>
        <v>8.3278699879299687</v>
      </c>
      <c r="BH140" s="214">
        <f t="shared" si="166"/>
        <v>7.899946607280155</v>
      </c>
      <c r="BI140" s="214">
        <f t="shared" si="166"/>
        <v>7.7341334741658967</v>
      </c>
      <c r="BJ140" s="214">
        <f t="shared" si="166"/>
        <v>7.7372991093563508</v>
      </c>
      <c r="BK140" s="214">
        <f t="shared" si="166"/>
        <v>7.4902745727734468</v>
      </c>
      <c r="BL140" s="214">
        <f t="shared" si="166"/>
        <v>7.4052390952951548</v>
      </c>
      <c r="BM140" s="214">
        <f t="shared" si="166"/>
        <v>6.9878673916199228</v>
      </c>
      <c r="BN140" s="214">
        <f t="shared" si="166"/>
        <v>6.9884283875939968</v>
      </c>
      <c r="BO140" s="214">
        <f t="shared" si="166"/>
        <v>6.989011633540148</v>
      </c>
      <c r="BP140" s="214">
        <f t="shared" si="166"/>
        <v>15.975122152013816</v>
      </c>
      <c r="BQ140" s="214">
        <f t="shared" si="166"/>
        <v>30.784047662707923</v>
      </c>
      <c r="BR140" s="214">
        <f t="shared" si="166"/>
        <v>32.03184733731964</v>
      </c>
    </row>
    <row r="141" spans="1:70">
      <c r="A141" t="s">
        <v>184</v>
      </c>
      <c r="B141" s="102">
        <v>4.43</v>
      </c>
      <c r="C141" s="102">
        <v>3.68</v>
      </c>
      <c r="D141" s="102">
        <v>2.8</v>
      </c>
      <c r="E141" s="102">
        <v>3.35</v>
      </c>
      <c r="F141" s="102">
        <v>3.9</v>
      </c>
      <c r="G141" s="102">
        <v>5.36</v>
      </c>
      <c r="H141" s="102">
        <v>3.9</v>
      </c>
      <c r="I141" s="102">
        <v>3.7</v>
      </c>
      <c r="J141" s="102">
        <v>5.01</v>
      </c>
      <c r="K141" s="102">
        <v>4.05</v>
      </c>
      <c r="L141" s="102">
        <v>3.3</v>
      </c>
      <c r="M141" s="102">
        <v>2.34</v>
      </c>
      <c r="N141" s="102">
        <v>2.48</v>
      </c>
      <c r="O141" s="102">
        <v>4.16</v>
      </c>
      <c r="P141" s="102">
        <v>3.61</v>
      </c>
      <c r="Q141" s="102">
        <v>3.55</v>
      </c>
      <c r="R141" s="102">
        <v>3.93</v>
      </c>
      <c r="S141" s="102">
        <v>3.23</v>
      </c>
      <c r="T141" s="102">
        <v>3.81</v>
      </c>
      <c r="U141" s="102">
        <v>3.37</v>
      </c>
      <c r="V141" s="102">
        <v>5.12</v>
      </c>
      <c r="W141" s="102">
        <v>4.38</v>
      </c>
      <c r="X141" s="102">
        <v>4.0599999999999996</v>
      </c>
      <c r="Y141" s="102">
        <v>2.86</v>
      </c>
      <c r="Z141" s="102">
        <v>2.5099999999999998</v>
      </c>
      <c r="AA141" s="102">
        <v>3.01</v>
      </c>
      <c r="AB141" s="102">
        <v>3.3</v>
      </c>
      <c r="AC141" s="102">
        <v>4.33</v>
      </c>
      <c r="AD141" s="102">
        <v>3.98</v>
      </c>
      <c r="AE141" s="102">
        <v>3.17</v>
      </c>
      <c r="AF141" s="102">
        <v>2.99</v>
      </c>
      <c r="AG141" s="102">
        <v>5.16</v>
      </c>
      <c r="AH141" s="102">
        <v>6.18</v>
      </c>
      <c r="AI141" s="102">
        <v>6.89</v>
      </c>
      <c r="AJ141" s="102">
        <v>5.54</v>
      </c>
      <c r="AK141" s="102">
        <v>7.8</v>
      </c>
      <c r="AL141" s="102">
        <v>10.7</v>
      </c>
      <c r="AM141" s="102">
        <v>12.4</v>
      </c>
      <c r="AN141" s="102">
        <v>7.73</v>
      </c>
      <c r="AO141" s="102">
        <v>6.26</v>
      </c>
      <c r="AP141" s="102">
        <v>6.31</v>
      </c>
      <c r="AQ141" s="102">
        <v>4.74</v>
      </c>
      <c r="AR141" s="102">
        <v>5.42</v>
      </c>
      <c r="AS141" s="102">
        <v>5.72</v>
      </c>
      <c r="AT141" s="102">
        <v>5.89</v>
      </c>
      <c r="AU141" s="102">
        <v>7.99</v>
      </c>
      <c r="AV141" s="102">
        <v>9.51</v>
      </c>
      <c r="AW141" s="102">
        <v>12.5</v>
      </c>
      <c r="AX141" s="214">
        <f t="shared" si="166"/>
        <v>8.3010993485342013</v>
      </c>
      <c r="AY141" s="214">
        <f t="shared" si="166"/>
        <v>8.0122631043553003</v>
      </c>
      <c r="AZ141" s="214">
        <f t="shared" si="166"/>
        <v>8.5548043647133802</v>
      </c>
      <c r="BA141" s="214">
        <f t="shared" si="166"/>
        <v>8.560174295022529</v>
      </c>
      <c r="BB141" s="214">
        <f t="shared" si="166"/>
        <v>8.740094763969763</v>
      </c>
      <c r="BC141" s="214">
        <f t="shared" si="166"/>
        <v>8.2982062568400128</v>
      </c>
      <c r="BD141" s="214">
        <f t="shared" si="166"/>
        <v>8.2129671689465766</v>
      </c>
      <c r="BE141" s="214">
        <f t="shared" si="166"/>
        <v>8.3885168761994642</v>
      </c>
      <c r="BF141" s="214">
        <f t="shared" si="166"/>
        <v>8.4060281222069531</v>
      </c>
      <c r="BG141" s="214">
        <f t="shared" si="166"/>
        <v>8.4941036743763156</v>
      </c>
      <c r="BH141" s="214">
        <f t="shared" si="166"/>
        <v>8.0547324530711677</v>
      </c>
      <c r="BI141" s="214">
        <f t="shared" si="166"/>
        <v>7.8872252886049896</v>
      </c>
      <c r="BJ141" s="214">
        <f t="shared" si="166"/>
        <v>7.8898074002976886</v>
      </c>
      <c r="BK141" s="214">
        <f t="shared" si="166"/>
        <v>7.6372306759794588</v>
      </c>
      <c r="BL141" s="214">
        <f t="shared" si="166"/>
        <v>7.5514137044954062</v>
      </c>
      <c r="BM141" s="214">
        <f t="shared" si="166"/>
        <v>7.1254660867080268</v>
      </c>
      <c r="BN141" s="214">
        <f t="shared" si="166"/>
        <v>7.126182683989283</v>
      </c>
      <c r="BO141" s="214">
        <f t="shared" si="166"/>
        <v>7.1266555598260659</v>
      </c>
      <c r="BP141" s="214">
        <f t="shared" si="166"/>
        <v>16.289684808611749</v>
      </c>
      <c r="BQ141" s="214">
        <f t="shared" si="166"/>
        <v>31.390579835165653</v>
      </c>
      <c r="BR141" s="214">
        <f t="shared" si="166"/>
        <v>32.66283667703415</v>
      </c>
    </row>
    <row r="142" spans="1:70">
      <c r="A142" t="s">
        <v>186</v>
      </c>
      <c r="B142" s="102">
        <v>4.05</v>
      </c>
      <c r="C142" s="102">
        <v>3.3</v>
      </c>
      <c r="D142" s="102">
        <v>3.03</v>
      </c>
      <c r="E142" s="102">
        <v>3.45</v>
      </c>
      <c r="F142" s="102">
        <v>3.99</v>
      </c>
      <c r="G142" s="102">
        <v>5.48</v>
      </c>
      <c r="H142" s="102">
        <v>3.87</v>
      </c>
      <c r="I142" s="102">
        <v>3.78</v>
      </c>
      <c r="J142" s="102">
        <v>4.9800000000000004</v>
      </c>
      <c r="K142" s="102">
        <v>4.05</v>
      </c>
      <c r="L142" s="102">
        <v>3.47</v>
      </c>
      <c r="M142" s="102">
        <v>2.39</v>
      </c>
      <c r="N142" s="102">
        <v>2.69</v>
      </c>
      <c r="O142" s="102">
        <v>3.99</v>
      </c>
      <c r="P142" s="102">
        <v>3.68</v>
      </c>
      <c r="Q142" s="102">
        <v>3.57</v>
      </c>
      <c r="R142" s="102">
        <v>3.94</v>
      </c>
      <c r="S142" s="102">
        <v>3.21</v>
      </c>
      <c r="T142" s="102">
        <v>4.22</v>
      </c>
      <c r="U142" s="102">
        <v>3.39</v>
      </c>
      <c r="V142" s="102">
        <v>5.29</v>
      </c>
      <c r="W142" s="102">
        <v>4.0999999999999996</v>
      </c>
      <c r="X142" s="102">
        <v>4.01</v>
      </c>
      <c r="Y142" s="102">
        <v>3.05</v>
      </c>
      <c r="Z142" s="102">
        <v>2.57</v>
      </c>
      <c r="AA142" s="102">
        <v>3.27</v>
      </c>
      <c r="AB142" s="102">
        <v>3.3</v>
      </c>
      <c r="AC142" s="102">
        <v>4.4000000000000004</v>
      </c>
      <c r="AD142" s="102">
        <v>4.13</v>
      </c>
      <c r="AE142" s="102">
        <v>3.06</v>
      </c>
      <c r="AF142" s="102">
        <v>2.82</v>
      </c>
      <c r="AG142" s="102">
        <v>5.83</v>
      </c>
      <c r="AH142" s="102">
        <v>6.26</v>
      </c>
      <c r="AI142" s="102">
        <v>6.48</v>
      </c>
      <c r="AJ142" s="102">
        <v>5.67</v>
      </c>
      <c r="AK142" s="102">
        <v>8.44</v>
      </c>
      <c r="AL142" s="102">
        <v>10.7</v>
      </c>
      <c r="AM142" s="102">
        <v>12.4</v>
      </c>
      <c r="AN142" s="102">
        <v>7.38</v>
      </c>
      <c r="AO142" s="102">
        <v>6.58</v>
      </c>
      <c r="AP142" s="102">
        <v>5.83</v>
      </c>
      <c r="AQ142" s="102">
        <v>4.59</v>
      </c>
      <c r="AR142" s="102">
        <v>5.38</v>
      </c>
      <c r="AS142" s="102">
        <v>5.53</v>
      </c>
      <c r="AT142" s="102">
        <v>5.67</v>
      </c>
      <c r="AU142" s="102">
        <v>8.64</v>
      </c>
      <c r="AV142" s="102">
        <v>10.1</v>
      </c>
      <c r="AW142" s="102">
        <v>12.7</v>
      </c>
      <c r="AX142" s="214">
        <f t="shared" si="166"/>
        <v>8.511298859934854</v>
      </c>
      <c r="AY142" s="214">
        <f t="shared" si="166"/>
        <v>8.2737564726981123</v>
      </c>
      <c r="AZ142" s="214">
        <f t="shared" si="166"/>
        <v>8.9091114781135055</v>
      </c>
      <c r="BA142" s="214">
        <f t="shared" si="166"/>
        <v>8.8544316019000497</v>
      </c>
      <c r="BB142" s="214">
        <f t="shared" si="166"/>
        <v>8.9906581201038449</v>
      </c>
      <c r="BC142" s="214">
        <f t="shared" si="166"/>
        <v>8.5679661449990672</v>
      </c>
      <c r="BD142" s="214">
        <f t="shared" si="166"/>
        <v>8.4915755227470147</v>
      </c>
      <c r="BE142" s="214">
        <f t="shared" si="166"/>
        <v>8.6751210878369669</v>
      </c>
      <c r="BF142" s="214">
        <f t="shared" si="166"/>
        <v>8.6808762480505184</v>
      </c>
      <c r="BG142" s="214">
        <f t="shared" si="166"/>
        <v>8.7689287118661419</v>
      </c>
      <c r="BH142" s="214">
        <f t="shared" si="166"/>
        <v>8.3215505739806748</v>
      </c>
      <c r="BI142" s="214">
        <f t="shared" si="166"/>
        <v>8.1494670396668631</v>
      </c>
      <c r="BJ142" s="214">
        <f t="shared" si="166"/>
        <v>8.1510756389101022</v>
      </c>
      <c r="BK142" s="214">
        <f t="shared" si="166"/>
        <v>7.8884809148389321</v>
      </c>
      <c r="BL142" s="214">
        <f t="shared" si="166"/>
        <v>7.8001608413044199</v>
      </c>
      <c r="BM142" s="214">
        <f t="shared" si="166"/>
        <v>7.3610907407193107</v>
      </c>
      <c r="BN142" s="214">
        <f t="shared" si="166"/>
        <v>7.3617441308172138</v>
      </c>
      <c r="BO142" s="214">
        <f t="shared" si="166"/>
        <v>7.3619417963489964</v>
      </c>
      <c r="BP142" s="214">
        <f t="shared" si="166"/>
        <v>16.827137673813329</v>
      </c>
      <c r="BQ142" s="214">
        <f t="shared" si="166"/>
        <v>32.426768888763995</v>
      </c>
      <c r="BR142" s="214">
        <f t="shared" si="166"/>
        <v>33.74126909548918</v>
      </c>
    </row>
    <row r="143" spans="1:70">
      <c r="A143" t="s">
        <v>189</v>
      </c>
      <c r="B143" s="102">
        <v>4</v>
      </c>
      <c r="C143" s="102">
        <v>3.51</v>
      </c>
      <c r="D143" s="102">
        <v>3.05</v>
      </c>
      <c r="E143" s="102">
        <v>3.58</v>
      </c>
      <c r="F143" s="102">
        <v>3.9</v>
      </c>
      <c r="G143" s="102">
        <v>5.49</v>
      </c>
      <c r="H143" s="102">
        <v>3.95</v>
      </c>
      <c r="I143" s="102">
        <v>3.97</v>
      </c>
      <c r="J143" s="102">
        <v>4.93</v>
      </c>
      <c r="K143" s="102">
        <v>4.1500000000000004</v>
      </c>
      <c r="L143" s="102">
        <v>3.76</v>
      </c>
      <c r="M143" s="102">
        <v>2.41</v>
      </c>
      <c r="N143" s="102">
        <v>2.72</v>
      </c>
      <c r="O143" s="102">
        <v>4.07</v>
      </c>
      <c r="P143" s="102">
        <v>3.54</v>
      </c>
      <c r="Q143" s="102">
        <v>3.67</v>
      </c>
      <c r="R143" s="102">
        <v>3.99</v>
      </c>
      <c r="S143" s="102">
        <v>3.75</v>
      </c>
      <c r="T143" s="102">
        <v>4.54</v>
      </c>
      <c r="U143" s="102">
        <v>3.53</v>
      </c>
      <c r="V143" s="102">
        <v>5.66</v>
      </c>
      <c r="W143" s="102">
        <v>3.93</v>
      </c>
      <c r="X143" s="102">
        <v>3.94</v>
      </c>
      <c r="Y143" s="102">
        <v>2.94</v>
      </c>
      <c r="Z143" s="102">
        <v>2.62</v>
      </c>
      <c r="AA143" s="102">
        <v>3.54</v>
      </c>
      <c r="AB143" s="102">
        <v>3.25</v>
      </c>
      <c r="AC143" s="102">
        <v>4.33</v>
      </c>
      <c r="AD143" s="102">
        <v>4.2</v>
      </c>
      <c r="AE143" s="102">
        <v>2.99</v>
      </c>
      <c r="AF143" s="102">
        <v>2.91</v>
      </c>
      <c r="AG143" s="102">
        <v>6.09</v>
      </c>
      <c r="AH143" s="102">
        <v>6.92</v>
      </c>
      <c r="AI143" s="102">
        <v>5.13</v>
      </c>
      <c r="AJ143" s="102">
        <v>5.71</v>
      </c>
      <c r="AK143" s="102">
        <v>8.7899999999999991</v>
      </c>
      <c r="AL143" s="102">
        <v>10.5</v>
      </c>
      <c r="AM143" s="102">
        <v>12.2</v>
      </c>
      <c r="AN143" s="102">
        <v>7.49</v>
      </c>
      <c r="AO143" s="102">
        <v>7.33</v>
      </c>
      <c r="AP143" s="102">
        <v>5.76</v>
      </c>
      <c r="AQ143" s="102">
        <v>4.72</v>
      </c>
      <c r="AR143" s="102">
        <v>5.49</v>
      </c>
      <c r="AS143" s="102">
        <v>5.68</v>
      </c>
      <c r="AT143" s="102">
        <v>5.64</v>
      </c>
      <c r="AU143" s="102">
        <v>8.9499999999999993</v>
      </c>
      <c r="AV143" s="102">
        <v>10.5</v>
      </c>
      <c r="AW143" s="102">
        <v>12.3</v>
      </c>
      <c r="AX143" s="214">
        <f t="shared" si="166"/>
        <v>8.5932410423452783</v>
      </c>
      <c r="AY143" s="214">
        <f t="shared" si="166"/>
        <v>8.3371742893019647</v>
      </c>
      <c r="AZ143" s="214">
        <f t="shared" si="166"/>
        <v>8.9920361532561017</v>
      </c>
      <c r="BA143" s="214">
        <f t="shared" si="166"/>
        <v>8.896110474079812</v>
      </c>
      <c r="BB143" s="214">
        <f t="shared" si="166"/>
        <v>8.9672716521092699</v>
      </c>
      <c r="BC143" s="214">
        <f t="shared" si="166"/>
        <v>8.6164893451547346</v>
      </c>
      <c r="BD143" s="214">
        <f t="shared" si="166"/>
        <v>8.5330942683704478</v>
      </c>
      <c r="BE143" s="214">
        <f t="shared" si="166"/>
        <v>8.712990374808129</v>
      </c>
      <c r="BF143" s="214">
        <f t="shared" si="166"/>
        <v>8.7099993065145203</v>
      </c>
      <c r="BG143" s="214">
        <f t="shared" si="166"/>
        <v>8.795928272112544</v>
      </c>
      <c r="BH143" s="214">
        <f t="shared" si="166"/>
        <v>8.3570134865339476</v>
      </c>
      <c r="BI143" s="214">
        <f t="shared" si="166"/>
        <v>8.1819171242358824</v>
      </c>
      <c r="BJ143" s="214">
        <f t="shared" si="166"/>
        <v>8.1820574412984932</v>
      </c>
      <c r="BK143" s="214">
        <f t="shared" si="166"/>
        <v>7.9175466807553851</v>
      </c>
      <c r="BL143" s="214">
        <f t="shared" si="166"/>
        <v>7.8294420540113085</v>
      </c>
      <c r="BM143" s="214">
        <f t="shared" si="166"/>
        <v>7.3898044567263943</v>
      </c>
      <c r="BN143" s="214">
        <f t="shared" si="166"/>
        <v>7.3898986449672783</v>
      </c>
      <c r="BO143" s="214">
        <f t="shared" si="166"/>
        <v>7.3898521348448742</v>
      </c>
      <c r="BP143" s="214">
        <f t="shared" si="166"/>
        <v>16.890896618307671</v>
      </c>
      <c r="BQ143" s="214">
        <f t="shared" si="166"/>
        <v>32.55020777913186</v>
      </c>
      <c r="BR143" s="214">
        <f t="shared" si="166"/>
        <v>33.869906583638283</v>
      </c>
    </row>
    <row r="144" spans="1:70">
      <c r="A144" t="s">
        <v>191</v>
      </c>
      <c r="B144" s="102">
        <v>4.0599999999999996</v>
      </c>
      <c r="C144" s="102">
        <v>3.59</v>
      </c>
      <c r="D144" s="102">
        <v>3.15</v>
      </c>
      <c r="E144" s="102">
        <v>3.54</v>
      </c>
      <c r="F144" s="102">
        <v>4.05</v>
      </c>
      <c r="G144" s="102">
        <v>5.48</v>
      </c>
      <c r="H144" s="102">
        <v>4.09</v>
      </c>
      <c r="I144" s="102">
        <v>4.09</v>
      </c>
      <c r="J144" s="102">
        <v>4.92</v>
      </c>
      <c r="K144" s="102">
        <v>4.16</v>
      </c>
      <c r="L144" s="102">
        <v>3.69</v>
      </c>
      <c r="M144" s="102">
        <v>2.37</v>
      </c>
      <c r="N144" s="102">
        <v>2.75</v>
      </c>
      <c r="O144" s="102">
        <v>4.09</v>
      </c>
      <c r="P144" s="102">
        <v>3.58</v>
      </c>
      <c r="Q144" s="102">
        <v>3.72</v>
      </c>
      <c r="R144" s="102">
        <v>4.07</v>
      </c>
      <c r="S144" s="102">
        <v>3.38</v>
      </c>
      <c r="T144" s="102">
        <v>4.7</v>
      </c>
      <c r="U144" s="102">
        <v>3.64</v>
      </c>
      <c r="V144" s="102">
        <v>5.77</v>
      </c>
      <c r="W144" s="102">
        <v>4.03</v>
      </c>
      <c r="X144" s="102">
        <v>4.0199999999999996</v>
      </c>
      <c r="Y144" s="102">
        <v>3.05</v>
      </c>
      <c r="Z144" s="102">
        <v>2.86</v>
      </c>
      <c r="AA144" s="102">
        <v>3.39</v>
      </c>
      <c r="AB144" s="102">
        <v>3.34</v>
      </c>
      <c r="AC144" s="102">
        <v>4.12</v>
      </c>
      <c r="AD144" s="102">
        <v>4.3600000000000003</v>
      </c>
      <c r="AE144" s="102">
        <v>2.95</v>
      </c>
      <c r="AF144" s="102">
        <v>3.16</v>
      </c>
      <c r="AG144" s="102">
        <v>6.31</v>
      </c>
      <c r="AH144" s="102">
        <v>7.4</v>
      </c>
      <c r="AI144" s="102">
        <v>5.68</v>
      </c>
      <c r="AJ144" s="102">
        <v>5.84</v>
      </c>
      <c r="AK144" s="102">
        <v>9.49</v>
      </c>
      <c r="AL144" s="102">
        <v>10.8</v>
      </c>
      <c r="AM144" s="102">
        <v>12</v>
      </c>
      <c r="AN144" s="102">
        <v>7.52</v>
      </c>
      <c r="AO144" s="102">
        <v>7.4</v>
      </c>
      <c r="AP144" s="102">
        <v>5.6</v>
      </c>
      <c r="AQ144" s="102">
        <v>4.83</v>
      </c>
      <c r="AR144" s="102">
        <v>5.76</v>
      </c>
      <c r="AS144" s="102">
        <v>5.71</v>
      </c>
      <c r="AT144" s="102">
        <v>5.75</v>
      </c>
      <c r="AU144" s="102">
        <v>9.4</v>
      </c>
      <c r="AV144" s="102">
        <v>10.8</v>
      </c>
      <c r="AW144" s="102">
        <v>11.9</v>
      </c>
      <c r="AX144" s="214">
        <f t="shared" si="166"/>
        <v>8.6894340390879492</v>
      </c>
      <c r="AY144" s="214">
        <f t="shared" si="166"/>
        <v>8.4355503369665978</v>
      </c>
      <c r="AZ144" s="214">
        <f t="shared" si="166"/>
        <v>9.0906474994833513</v>
      </c>
      <c r="BA144" s="214">
        <f t="shared" si="166"/>
        <v>8.9300761119732712</v>
      </c>
      <c r="BB144" s="214">
        <f t="shared" si="166"/>
        <v>8.9513687374954642</v>
      </c>
      <c r="BC144" s="214">
        <f t="shared" si="166"/>
        <v>8.6777379900615461</v>
      </c>
      <c r="BD144" s="214">
        <f t="shared" si="166"/>
        <v>8.5869114971286784</v>
      </c>
      <c r="BE144" s="214">
        <f t="shared" si="166"/>
        <v>8.7588748835561745</v>
      </c>
      <c r="BF144" s="214">
        <f t="shared" si="166"/>
        <v>8.7456578527189102</v>
      </c>
      <c r="BG144" s="214">
        <f t="shared" si="166"/>
        <v>8.832434537567833</v>
      </c>
      <c r="BH144" s="214">
        <f t="shared" si="166"/>
        <v>8.4019342642964467</v>
      </c>
      <c r="BI144" s="214">
        <f t="shared" si="166"/>
        <v>8.2230624740406704</v>
      </c>
      <c r="BJ144" s="214">
        <f t="shared" si="166"/>
        <v>8.2211165702319846</v>
      </c>
      <c r="BK144" s="214">
        <f t="shared" si="166"/>
        <v>7.9545385685354715</v>
      </c>
      <c r="BL144" s="214">
        <f t="shared" si="166"/>
        <v>7.8669738660421338</v>
      </c>
      <c r="BM144" s="214">
        <f t="shared" si="166"/>
        <v>7.4262620922267919</v>
      </c>
      <c r="BN144" s="214">
        <f t="shared" si="166"/>
        <v>7.425666146927556</v>
      </c>
      <c r="BO144" s="214">
        <f t="shared" si="166"/>
        <v>7.4253245647567514</v>
      </c>
      <c r="BP144" s="214">
        <f t="shared" si="166"/>
        <v>16.972071753572699</v>
      </c>
      <c r="BQ144" s="214">
        <f t="shared" si="166"/>
        <v>32.707374140158713</v>
      </c>
      <c r="BR144" s="214">
        <f t="shared" si="166"/>
        <v>34.033573708344434</v>
      </c>
    </row>
    <row r="145" spans="1:70">
      <c r="A145" t="s">
        <v>193</v>
      </c>
      <c r="B145" s="102">
        <v>4.09</v>
      </c>
      <c r="C145" s="102">
        <v>3.51</v>
      </c>
      <c r="D145" s="102">
        <v>3.2</v>
      </c>
      <c r="E145" s="102">
        <v>3.55</v>
      </c>
      <c r="F145" s="102">
        <v>3.98</v>
      </c>
      <c r="G145" s="102">
        <v>5.33</v>
      </c>
      <c r="H145" s="102">
        <v>4.08</v>
      </c>
      <c r="I145" s="102">
        <v>4.42</v>
      </c>
      <c r="J145" s="102">
        <v>4.74</v>
      </c>
      <c r="K145" s="102">
        <v>4.0999999999999996</v>
      </c>
      <c r="L145" s="102">
        <v>3.55</v>
      </c>
      <c r="M145" s="102">
        <v>2.36</v>
      </c>
      <c r="N145" s="102">
        <v>2.88</v>
      </c>
      <c r="O145" s="102">
        <v>4.05</v>
      </c>
      <c r="P145" s="102">
        <v>3.53</v>
      </c>
      <c r="Q145" s="102">
        <v>3.88</v>
      </c>
      <c r="R145" s="102">
        <v>4.1900000000000004</v>
      </c>
      <c r="S145" s="102">
        <v>3.32</v>
      </c>
      <c r="T145" s="102">
        <v>4.59</v>
      </c>
      <c r="U145" s="102">
        <v>3.69</v>
      </c>
      <c r="V145" s="102">
        <v>6.24</v>
      </c>
      <c r="W145" s="102">
        <v>4.17</v>
      </c>
      <c r="X145" s="102">
        <v>4.05</v>
      </c>
      <c r="Y145" s="102">
        <v>3.09</v>
      </c>
      <c r="Z145" s="102">
        <v>3.06</v>
      </c>
      <c r="AA145" s="102">
        <v>3.47</v>
      </c>
      <c r="AB145" s="102">
        <v>3.26</v>
      </c>
      <c r="AC145" s="102">
        <v>4.1399999999999997</v>
      </c>
      <c r="AD145" s="102">
        <v>4.76</v>
      </c>
      <c r="AE145" s="102">
        <v>2.96</v>
      </c>
      <c r="AF145" s="102">
        <v>3.4</v>
      </c>
      <c r="AG145" s="102">
        <v>6.95</v>
      </c>
      <c r="AH145" s="102">
        <v>8.35</v>
      </c>
      <c r="AI145" s="102">
        <v>5.04</v>
      </c>
      <c r="AJ145" s="102">
        <v>5.44</v>
      </c>
      <c r="AK145" s="102">
        <v>10.9</v>
      </c>
      <c r="AL145" s="102">
        <v>10.8</v>
      </c>
      <c r="AM145" s="102">
        <v>12.1</v>
      </c>
      <c r="AN145" s="102">
        <v>7.65</v>
      </c>
      <c r="AO145" s="102">
        <v>7.86</v>
      </c>
      <c r="AP145" s="102">
        <v>5.54</v>
      </c>
      <c r="AQ145" s="102">
        <v>5.01</v>
      </c>
      <c r="AR145" s="102">
        <v>6.04</v>
      </c>
      <c r="AS145" s="102">
        <v>5.82</v>
      </c>
      <c r="AT145" s="102">
        <v>5.86</v>
      </c>
      <c r="AU145" s="102">
        <v>11.1</v>
      </c>
      <c r="AV145" s="102">
        <v>11.9</v>
      </c>
      <c r="AW145" s="214">
        <f>AW161/0.56</f>
        <v>13.715110683349371</v>
      </c>
      <c r="AX145" s="214">
        <f>AX161/0.56</f>
        <v>9.6550913008311046</v>
      </c>
      <c r="AY145" s="214">
        <f t="shared" si="166"/>
        <v>9.4686980151254136</v>
      </c>
      <c r="AZ145" s="214">
        <f t="shared" si="166"/>
        <v>10.314320535909456</v>
      </c>
      <c r="BA145" s="214">
        <f t="shared" si="166"/>
        <v>10.049988874702317</v>
      </c>
      <c r="BB145" s="214">
        <f t="shared" si="166"/>
        <v>10.124491342932094</v>
      </c>
      <c r="BC145" s="214">
        <f t="shared" si="166"/>
        <v>9.7631201341587115</v>
      </c>
      <c r="BD145" s="214">
        <f t="shared" si="166"/>
        <v>9.6845382200287453</v>
      </c>
      <c r="BE145" s="214">
        <f t="shared" si="166"/>
        <v>9.8874189033308006</v>
      </c>
      <c r="BF145" s="214">
        <f t="shared" si="166"/>
        <v>9.8620647686923828</v>
      </c>
      <c r="BG145" s="214">
        <f t="shared" si="166"/>
        <v>9.9639663372005529</v>
      </c>
      <c r="BH145" s="214">
        <f t="shared" si="166"/>
        <v>9.4732358915295407</v>
      </c>
      <c r="BI145" s="214">
        <f t="shared" si="166"/>
        <v>9.27555886374026</v>
      </c>
      <c r="BJ145" s="214">
        <f t="shared" si="166"/>
        <v>9.2736394302425911</v>
      </c>
      <c r="BK145" s="214">
        <f t="shared" si="166"/>
        <v>8.971587242138499</v>
      </c>
      <c r="BL145" s="214">
        <f t="shared" si="166"/>
        <v>8.8731654162882787</v>
      </c>
      <c r="BM145" s="214">
        <f t="shared" si="166"/>
        <v>8.3757471628062845</v>
      </c>
      <c r="BN145" s="214">
        <f t="shared" si="166"/>
        <v>8.3756228099735797</v>
      </c>
      <c r="BO145" s="214">
        <f t="shared" si="166"/>
        <v>8.3751363935493988</v>
      </c>
      <c r="BP145" s="214">
        <f t="shared" si="166"/>
        <v>19.14264903190989</v>
      </c>
      <c r="BQ145" s="214">
        <f t="shared" si="166"/>
        <v>36.890541653611912</v>
      </c>
      <c r="BR145" s="214">
        <f t="shared" si="166"/>
        <v>38.386343200199825</v>
      </c>
    </row>
    <row r="146" spans="1:70">
      <c r="A146" t="s">
        <v>194</v>
      </c>
      <c r="B146" s="102">
        <v>4.1399999999999997</v>
      </c>
      <c r="C146" s="102">
        <v>3.55</v>
      </c>
      <c r="D146" s="102">
        <v>3.39</v>
      </c>
      <c r="E146" s="102">
        <v>3.54</v>
      </c>
      <c r="F146" s="102">
        <v>4.05</v>
      </c>
      <c r="G146" s="102">
        <v>5.17</v>
      </c>
      <c r="H146" s="102">
        <v>4</v>
      </c>
      <c r="I146" s="102">
        <v>4.67</v>
      </c>
      <c r="J146" s="102">
        <v>4.8499999999999996</v>
      </c>
      <c r="K146" s="102">
        <v>4.24</v>
      </c>
      <c r="L146" s="102">
        <v>3.67</v>
      </c>
      <c r="M146" s="102">
        <v>2.44</v>
      </c>
      <c r="N146" s="102">
        <v>2.92</v>
      </c>
      <c r="O146" s="102">
        <v>4.04</v>
      </c>
      <c r="P146" s="102">
        <v>3.69</v>
      </c>
      <c r="Q146" s="102">
        <v>3.93</v>
      </c>
      <c r="R146" s="102">
        <v>4.3099999999999996</v>
      </c>
      <c r="S146" s="102">
        <v>3.38</v>
      </c>
      <c r="T146" s="102">
        <v>4.3600000000000003</v>
      </c>
      <c r="U146" s="102">
        <v>3.76</v>
      </c>
      <c r="V146" s="102">
        <v>6.51</v>
      </c>
      <c r="W146" s="102">
        <v>4.37</v>
      </c>
      <c r="X146" s="102">
        <v>4.0199999999999996</v>
      </c>
      <c r="Y146" s="102">
        <v>3.16</v>
      </c>
      <c r="Z146" s="102">
        <v>3.21</v>
      </c>
      <c r="AA146" s="102">
        <v>3.29</v>
      </c>
      <c r="AB146" s="102">
        <v>3.23</v>
      </c>
      <c r="AC146" s="102">
        <v>3.94</v>
      </c>
      <c r="AD146" s="102">
        <v>4.84</v>
      </c>
      <c r="AE146" s="102">
        <v>3.04</v>
      </c>
      <c r="AF146" s="102">
        <v>3.54</v>
      </c>
      <c r="AG146" s="102">
        <v>6.48</v>
      </c>
      <c r="AH146" s="102">
        <v>9.0399999999999991</v>
      </c>
      <c r="AI146" s="102">
        <v>5.37</v>
      </c>
      <c r="AJ146" s="102">
        <v>5.68</v>
      </c>
      <c r="AK146" s="102">
        <v>10.6</v>
      </c>
      <c r="AL146" s="102">
        <v>10.9</v>
      </c>
      <c r="AM146" s="102">
        <v>12.2</v>
      </c>
      <c r="AN146" s="102">
        <v>8.24</v>
      </c>
      <c r="AO146" s="102">
        <v>8</v>
      </c>
      <c r="AP146" s="102">
        <v>5.67</v>
      </c>
      <c r="AQ146" s="102">
        <v>4.88</v>
      </c>
      <c r="AR146" s="102">
        <v>6</v>
      </c>
      <c r="AS146" s="102">
        <v>5.86</v>
      </c>
      <c r="AT146" s="102">
        <v>5.86</v>
      </c>
      <c r="AU146" s="102">
        <v>11</v>
      </c>
      <c r="AV146" s="102">
        <v>12.6</v>
      </c>
      <c r="AW146" s="214">
        <f t="shared" ref="AW146:AX151" si="167">AW162/0.56</f>
        <v>13.919634263715107</v>
      </c>
      <c r="AX146" s="214">
        <f t="shared" si="167"/>
        <v>9.8241534158063502</v>
      </c>
      <c r="AY146" s="214">
        <f t="shared" si="166"/>
        <v>9.6465018557474806</v>
      </c>
      <c r="AZ146" s="214">
        <f t="shared" si="166"/>
        <v>10.528319637859477</v>
      </c>
      <c r="BA146" s="214">
        <f t="shared" si="166"/>
        <v>10.320139108925162</v>
      </c>
      <c r="BB146" s="214">
        <f t="shared" si="166"/>
        <v>10.321552844719152</v>
      </c>
      <c r="BC146" s="214">
        <f t="shared" si="166"/>
        <v>9.9654324348988901</v>
      </c>
      <c r="BD146" s="214">
        <f t="shared" si="166"/>
        <v>9.8912625513424999</v>
      </c>
      <c r="BE146" s="214">
        <f t="shared" si="166"/>
        <v>10.103287902393541</v>
      </c>
      <c r="BF146" s="214">
        <f t="shared" si="166"/>
        <v>10.079609274417797</v>
      </c>
      <c r="BG146" s="214">
        <f t="shared" si="166"/>
        <v>10.173968688438764</v>
      </c>
      <c r="BH146" s="214">
        <f t="shared" si="166"/>
        <v>9.6760411377113424</v>
      </c>
      <c r="BI146" s="214">
        <f t="shared" si="166"/>
        <v>9.4754036092862606</v>
      </c>
      <c r="BJ146" s="214">
        <f t="shared" si="166"/>
        <v>9.4738125245659219</v>
      </c>
      <c r="BK146" s="214">
        <f t="shared" si="166"/>
        <v>9.1647816064537668</v>
      </c>
      <c r="BL146" s="214">
        <f t="shared" si="166"/>
        <v>9.0632625762517804</v>
      </c>
      <c r="BM146" s="214">
        <f t="shared" si="166"/>
        <v>8.5558202655621791</v>
      </c>
      <c r="BN146" s="214">
        <f t="shared" si="166"/>
        <v>8.5558547191493837</v>
      </c>
      <c r="BO146" s="214">
        <f t="shared" si="166"/>
        <v>8.5553105957422151</v>
      </c>
      <c r="BP146" s="214">
        <f t="shared" si="166"/>
        <v>19.554166391012977</v>
      </c>
      <c r="BQ146" s="214">
        <f t="shared" si="166"/>
        <v>37.683364695414369</v>
      </c>
      <c r="BR146" s="214">
        <f t="shared" si="166"/>
        <v>39.211595720822146</v>
      </c>
    </row>
    <row r="147" spans="1:70">
      <c r="A147" t="s">
        <v>195</v>
      </c>
      <c r="B147" s="102">
        <v>4.1399999999999997</v>
      </c>
      <c r="C147" s="102">
        <v>3.44</v>
      </c>
      <c r="D147" s="102">
        <v>3.62</v>
      </c>
      <c r="E147" s="102">
        <v>3.58</v>
      </c>
      <c r="F147" s="102">
        <v>3.96</v>
      </c>
      <c r="G147" s="102">
        <v>5.25</v>
      </c>
      <c r="H147" s="102">
        <v>4.0999999999999996</v>
      </c>
      <c r="I147" s="102">
        <v>4.92</v>
      </c>
      <c r="J147" s="102">
        <v>5</v>
      </c>
      <c r="K147" s="102">
        <v>4.46</v>
      </c>
      <c r="L147" s="102">
        <v>3.8</v>
      </c>
      <c r="M147" s="102">
        <v>2.58</v>
      </c>
      <c r="N147" s="102">
        <v>2.94</v>
      </c>
      <c r="O147" s="102">
        <v>4.21</v>
      </c>
      <c r="P147" s="102">
        <v>3.89</v>
      </c>
      <c r="Q147" s="102">
        <v>4.05</v>
      </c>
      <c r="R147" s="102">
        <v>4.28</v>
      </c>
      <c r="S147" s="102">
        <v>3.38</v>
      </c>
      <c r="T147" s="102">
        <v>4.2</v>
      </c>
      <c r="U147" s="102">
        <v>3.84</v>
      </c>
      <c r="V147" s="102">
        <v>7.29</v>
      </c>
      <c r="W147" s="102">
        <v>4.34</v>
      </c>
      <c r="X147" s="102">
        <v>3.77</v>
      </c>
      <c r="Y147" s="102">
        <v>3.09</v>
      </c>
      <c r="Z147" s="102">
        <v>3.24</v>
      </c>
      <c r="AA147" s="102">
        <v>3.04</v>
      </c>
      <c r="AB147" s="102">
        <v>3.13</v>
      </c>
      <c r="AC147" s="102">
        <v>3.96</v>
      </c>
      <c r="AD147" s="102">
        <v>5.09</v>
      </c>
      <c r="AE147" s="102">
        <v>2.96</v>
      </c>
      <c r="AF147" s="102">
        <v>3.7</v>
      </c>
      <c r="AG147" s="102">
        <v>5.97</v>
      </c>
      <c r="AH147" s="102">
        <v>9.3000000000000007</v>
      </c>
      <c r="AI147" s="102">
        <v>5.57</v>
      </c>
      <c r="AJ147" s="102">
        <v>5.39</v>
      </c>
      <c r="AK147" s="102">
        <v>11.7</v>
      </c>
      <c r="AL147" s="102">
        <v>10.6</v>
      </c>
      <c r="AM147" s="102">
        <v>11.6</v>
      </c>
      <c r="AN147" s="102">
        <v>8.5500000000000007</v>
      </c>
      <c r="AO147" s="102">
        <v>7.9</v>
      </c>
      <c r="AP147" s="102">
        <v>5.36</v>
      </c>
      <c r="AQ147" s="102">
        <v>4.9000000000000004</v>
      </c>
      <c r="AR147" s="102">
        <v>6.12</v>
      </c>
      <c r="AS147" s="102">
        <v>5.4</v>
      </c>
      <c r="AT147" s="102">
        <v>5.77</v>
      </c>
      <c r="AU147" s="102">
        <v>11.7</v>
      </c>
      <c r="AV147" s="102">
        <v>13.2</v>
      </c>
      <c r="AW147" s="214">
        <f t="shared" si="167"/>
        <v>14.208373435996149</v>
      </c>
      <c r="AX147" s="214">
        <f t="shared" si="167"/>
        <v>10.027831019396627</v>
      </c>
      <c r="AY147" s="214">
        <f t="shared" si="166"/>
        <v>9.9526856496281884</v>
      </c>
      <c r="AZ147" s="214">
        <f t="shared" si="166"/>
        <v>10.913325279397988</v>
      </c>
      <c r="BA147" s="214">
        <f t="shared" si="166"/>
        <v>10.643823281888285</v>
      </c>
      <c r="BB147" s="214">
        <f t="shared" si="166"/>
        <v>10.60838795515548</v>
      </c>
      <c r="BC147" s="214">
        <f t="shared" si="166"/>
        <v>10.261673116818722</v>
      </c>
      <c r="BD147" s="214">
        <f t="shared" si="166"/>
        <v>10.202509723775499</v>
      </c>
      <c r="BE147" s="214">
        <f t="shared" si="166"/>
        <v>10.420684432693118</v>
      </c>
      <c r="BF147" s="214">
        <f t="shared" si="166"/>
        <v>10.385454270669575</v>
      </c>
      <c r="BG147" s="214">
        <f t="shared" si="166"/>
        <v>10.480547373558059</v>
      </c>
      <c r="BH147" s="214">
        <f t="shared" si="166"/>
        <v>9.9722769719349351</v>
      </c>
      <c r="BI147" s="214">
        <f t="shared" si="166"/>
        <v>9.7671774854177578</v>
      </c>
      <c r="BJ147" s="214">
        <f t="shared" si="166"/>
        <v>9.7642614602622047</v>
      </c>
      <c r="BK147" s="214">
        <f t="shared" si="166"/>
        <v>9.4443220428454762</v>
      </c>
      <c r="BL147" s="214">
        <f t="shared" si="166"/>
        <v>9.3400086936892581</v>
      </c>
      <c r="BM147" s="214">
        <f t="shared" si="166"/>
        <v>8.8178172151055865</v>
      </c>
      <c r="BN147" s="214">
        <f t="shared" si="166"/>
        <v>8.8178648092982286</v>
      </c>
      <c r="BO147" s="214">
        <f t="shared" si="166"/>
        <v>8.8169978058655989</v>
      </c>
      <c r="BP147" s="214">
        <f t="shared" si="166"/>
        <v>20.151986145768909</v>
      </c>
      <c r="BQ147" s="214">
        <f t="shared" si="166"/>
        <v>38.835890483675797</v>
      </c>
      <c r="BR147" s="214">
        <f t="shared" si="166"/>
        <v>40.411074001216129</v>
      </c>
    </row>
    <row r="148" spans="1:70">
      <c r="A148" t="s">
        <v>62</v>
      </c>
      <c r="B148" s="102">
        <v>4.1399999999999997</v>
      </c>
      <c r="C148" s="102">
        <v>3.2</v>
      </c>
      <c r="D148" s="102">
        <v>3.66</v>
      </c>
      <c r="E148" s="102">
        <v>3.66</v>
      </c>
      <c r="F148" s="102">
        <v>4.04</v>
      </c>
      <c r="G148" s="102">
        <v>5.16</v>
      </c>
      <c r="H148" s="102">
        <v>4.3499999999999996</v>
      </c>
      <c r="I148" s="102">
        <v>5.05</v>
      </c>
      <c r="J148" s="102">
        <v>5.08</v>
      </c>
      <c r="K148" s="102">
        <v>4.54</v>
      </c>
      <c r="L148" s="102">
        <v>3.99</v>
      </c>
      <c r="M148" s="102">
        <v>2.69</v>
      </c>
      <c r="N148" s="102">
        <v>2.9</v>
      </c>
      <c r="O148" s="102">
        <v>4.03</v>
      </c>
      <c r="P148" s="102">
        <v>4.07</v>
      </c>
      <c r="Q148" s="102">
        <v>4.1100000000000003</v>
      </c>
      <c r="R148" s="102">
        <v>4.3099999999999996</v>
      </c>
      <c r="S148" s="102">
        <v>3.34</v>
      </c>
      <c r="T148" s="102">
        <v>4.2</v>
      </c>
      <c r="U148" s="102">
        <v>4.0599999999999996</v>
      </c>
      <c r="V148" s="102">
        <v>7.65</v>
      </c>
      <c r="W148" s="102">
        <v>4.18</v>
      </c>
      <c r="X148" s="102">
        <v>3.69</v>
      </c>
      <c r="Y148" s="102">
        <v>2.9</v>
      </c>
      <c r="Z148" s="102">
        <v>3.33</v>
      </c>
      <c r="AA148" s="102">
        <v>3.21</v>
      </c>
      <c r="AB148" s="102">
        <v>3.17</v>
      </c>
      <c r="AC148" s="102">
        <v>3.95</v>
      </c>
      <c r="AD148" s="102">
        <v>4.82</v>
      </c>
      <c r="AE148" s="102">
        <v>3.05</v>
      </c>
      <c r="AF148" s="102">
        <v>4.01</v>
      </c>
      <c r="AG148" s="102">
        <v>6.49</v>
      </c>
      <c r="AH148" s="102">
        <v>9.32</v>
      </c>
      <c r="AI148" s="102">
        <v>5.98</v>
      </c>
      <c r="AJ148" s="102">
        <v>5.69</v>
      </c>
      <c r="AK148" s="102">
        <v>11.6</v>
      </c>
      <c r="AL148" s="102">
        <v>10.4</v>
      </c>
      <c r="AM148" s="102">
        <v>11.4</v>
      </c>
      <c r="AN148" s="102">
        <v>8.2200000000000006</v>
      </c>
      <c r="AO148" s="102">
        <v>7.57</v>
      </c>
      <c r="AP148" s="102">
        <v>5.56</v>
      </c>
      <c r="AQ148" s="102">
        <v>5.16</v>
      </c>
      <c r="AR148" s="102">
        <v>6.12</v>
      </c>
      <c r="AS148" s="102">
        <v>5.67</v>
      </c>
      <c r="AT148" s="102">
        <v>5.92</v>
      </c>
      <c r="AU148" s="102">
        <v>12.2</v>
      </c>
      <c r="AV148" s="102">
        <v>13.2</v>
      </c>
      <c r="AW148" s="214">
        <f t="shared" si="167"/>
        <v>14.527189605389795</v>
      </c>
      <c r="AX148" s="214">
        <f t="shared" si="167"/>
        <v>10.280261769804968</v>
      </c>
      <c r="AY148" s="214">
        <f t="shared" si="166"/>
        <v>10.176037394903084</v>
      </c>
      <c r="AZ148" s="214">
        <f t="shared" si="166"/>
        <v>11.152457955670791</v>
      </c>
      <c r="BA148" s="214">
        <f t="shared" si="166"/>
        <v>10.832555865901879</v>
      </c>
      <c r="BB148" s="214">
        <f t="shared" si="166"/>
        <v>10.841021015579091</v>
      </c>
      <c r="BC148" s="214">
        <f t="shared" si="166"/>
        <v>10.485278578679239</v>
      </c>
      <c r="BD148" s="214">
        <f t="shared" si="166"/>
        <v>10.418218933014467</v>
      </c>
      <c r="BE148" s="214">
        <f t="shared" si="166"/>
        <v>10.6384474050714</v>
      </c>
      <c r="BF148" s="214">
        <f t="shared" si="166"/>
        <v>10.600274965847809</v>
      </c>
      <c r="BG148" s="214">
        <f t="shared" si="166"/>
        <v>10.70368502993778</v>
      </c>
      <c r="BH148" s="214">
        <f t="shared" si="166"/>
        <v>10.183287964893138</v>
      </c>
      <c r="BI148" s="214">
        <f t="shared" si="166"/>
        <v>9.9726204689491986</v>
      </c>
      <c r="BJ148" s="214">
        <f t="shared" si="166"/>
        <v>9.9694308078745646</v>
      </c>
      <c r="BK148" s="214">
        <f t="shared" si="166"/>
        <v>9.6429936070317179</v>
      </c>
      <c r="BL148" s="214">
        <f t="shared" si="166"/>
        <v>9.5371753528728007</v>
      </c>
      <c r="BM148" s="214">
        <f t="shared" si="166"/>
        <v>9.0036145411656499</v>
      </c>
      <c r="BN148" s="214">
        <f t="shared" si="166"/>
        <v>9.0034969294946325</v>
      </c>
      <c r="BO148" s="214">
        <f t="shared" si="166"/>
        <v>9.0026448727929687</v>
      </c>
      <c r="BP148" s="214">
        <f t="shared" si="166"/>
        <v>20.576486446043372</v>
      </c>
      <c r="BQ148" s="214">
        <f t="shared" si="166"/>
        <v>39.654155183258318</v>
      </c>
      <c r="BR148" s="214">
        <f t="shared" si="166"/>
        <v>41.262350392519231</v>
      </c>
    </row>
    <row r="149" spans="1:70">
      <c r="A149" t="s">
        <v>196</v>
      </c>
      <c r="B149" s="102">
        <v>4.29</v>
      </c>
      <c r="C149" s="102">
        <v>3.12</v>
      </c>
      <c r="D149" s="102">
        <v>3.64</v>
      </c>
      <c r="E149" s="102">
        <v>4.3</v>
      </c>
      <c r="F149" s="102">
        <v>4.49</v>
      </c>
      <c r="G149" s="102">
        <v>5.03</v>
      </c>
      <c r="H149" s="102">
        <v>4.17</v>
      </c>
      <c r="I149" s="102">
        <v>5.05</v>
      </c>
      <c r="J149" s="102">
        <v>4.9400000000000004</v>
      </c>
      <c r="K149" s="102">
        <v>4.5199999999999996</v>
      </c>
      <c r="L149" s="102">
        <v>3.43</v>
      </c>
      <c r="M149" s="102">
        <v>2.79</v>
      </c>
      <c r="N149" s="102">
        <v>4.13</v>
      </c>
      <c r="O149" s="102">
        <v>3.9</v>
      </c>
      <c r="P149" s="102">
        <v>4.29</v>
      </c>
      <c r="Q149" s="102">
        <v>3.89</v>
      </c>
      <c r="R149" s="102">
        <v>4.22</v>
      </c>
      <c r="S149" s="102">
        <v>3.4</v>
      </c>
      <c r="T149" s="102">
        <v>4.24</v>
      </c>
      <c r="U149" s="102">
        <v>4.71</v>
      </c>
      <c r="V149" s="102">
        <v>6.85</v>
      </c>
      <c r="W149" s="102">
        <v>4.0999999999999996</v>
      </c>
      <c r="X149" s="102">
        <v>3.96</v>
      </c>
      <c r="Y149" s="102">
        <v>2.85</v>
      </c>
      <c r="Z149" s="102">
        <v>3.32</v>
      </c>
      <c r="AA149" s="102">
        <v>3.62</v>
      </c>
      <c r="AB149" s="102">
        <v>3.83</v>
      </c>
      <c r="AC149" s="102">
        <v>3.61</v>
      </c>
      <c r="AD149" s="102">
        <v>4.58</v>
      </c>
      <c r="AE149" s="102">
        <v>3.77</v>
      </c>
      <c r="AF149" s="102">
        <v>3.95</v>
      </c>
      <c r="AG149" s="102">
        <v>6.11</v>
      </c>
      <c r="AH149" s="102">
        <v>10.1</v>
      </c>
      <c r="AI149" s="102">
        <v>6.29</v>
      </c>
      <c r="AJ149" s="102">
        <v>5.38</v>
      </c>
      <c r="AK149" s="102">
        <v>10.5</v>
      </c>
      <c r="AL149" s="102">
        <v>9.56</v>
      </c>
      <c r="AM149" s="102">
        <v>11.1</v>
      </c>
      <c r="AN149" s="102">
        <v>7.53</v>
      </c>
      <c r="AO149" s="102">
        <v>7.83</v>
      </c>
      <c r="AP149" s="102">
        <v>6.32</v>
      </c>
      <c r="AQ149" s="102">
        <v>5.64</v>
      </c>
      <c r="AR149" s="102">
        <v>7.05</v>
      </c>
      <c r="AS149" s="102">
        <v>6.48</v>
      </c>
      <c r="AT149" s="102">
        <v>6.45</v>
      </c>
      <c r="AU149" s="102">
        <v>11.8</v>
      </c>
      <c r="AV149" s="102">
        <v>10.9</v>
      </c>
      <c r="AW149" s="214">
        <f t="shared" si="167"/>
        <v>14.376804619826753</v>
      </c>
      <c r="AX149" s="214">
        <f t="shared" si="167"/>
        <v>9.9759300748025712</v>
      </c>
      <c r="AY149" s="214">
        <f t="shared" si="166"/>
        <v>9.6986282911473545</v>
      </c>
      <c r="AZ149" s="214">
        <f t="shared" si="166"/>
        <v>10.4822070605486</v>
      </c>
      <c r="BA149" s="214">
        <f t="shared" si="166"/>
        <v>10.119430849796499</v>
      </c>
      <c r="BB149" s="214">
        <f t="shared" si="166"/>
        <v>10.400384498888846</v>
      </c>
      <c r="BC149" s="214">
        <f t="shared" si="166"/>
        <v>9.9724998312610822</v>
      </c>
      <c r="BD149" s="214">
        <f t="shared" si="166"/>
        <v>9.8700714890950003</v>
      </c>
      <c r="BE149" s="214">
        <f t="shared" si="166"/>
        <v>10.067229558458822</v>
      </c>
      <c r="BF149" s="214">
        <f t="shared" si="166"/>
        <v>10.045336029220373</v>
      </c>
      <c r="BG149" s="214">
        <f t="shared" si="166"/>
        <v>10.172832607459418</v>
      </c>
      <c r="BH149" s="214">
        <f t="shared" si="166"/>
        <v>9.6595478782393442</v>
      </c>
      <c r="BI149" s="214">
        <f t="shared" si="166"/>
        <v>9.454687006755071</v>
      </c>
      <c r="BJ149" s="214">
        <f t="shared" si="166"/>
        <v>9.4530162066921246</v>
      </c>
      <c r="BK149" s="214">
        <f t="shared" si="166"/>
        <v>9.1472661990686852</v>
      </c>
      <c r="BL149" s="214">
        <f t="shared" si="166"/>
        <v>9.0487773693017051</v>
      </c>
      <c r="BM149" s="214">
        <f t="shared" si="166"/>
        <v>8.5393842422712645</v>
      </c>
      <c r="BN149" s="214">
        <f t="shared" si="166"/>
        <v>8.5390267394731953</v>
      </c>
      <c r="BO149" s="214">
        <f t="shared" si="166"/>
        <v>8.5388807808449698</v>
      </c>
      <c r="BP149" s="214">
        <f t="shared" si="166"/>
        <v>19.517773511703684</v>
      </c>
      <c r="BQ149" s="214">
        <f t="shared" si="166"/>
        <v>37.613549302307852</v>
      </c>
      <c r="BR149" s="214">
        <f t="shared" si="166"/>
        <v>39.137858245689642</v>
      </c>
    </row>
    <row r="150" spans="1:70">
      <c r="A150" t="s">
        <v>197</v>
      </c>
      <c r="B150" s="102">
        <v>4.53</v>
      </c>
      <c r="C150" s="102">
        <v>2.84</v>
      </c>
      <c r="D150" s="102">
        <v>3.5</v>
      </c>
      <c r="E150" s="102">
        <v>4.46</v>
      </c>
      <c r="F150" s="102">
        <v>4.95</v>
      </c>
      <c r="G150" s="102">
        <v>4.84</v>
      </c>
      <c r="H150" s="102">
        <v>3.96</v>
      </c>
      <c r="I150" s="102">
        <v>5.03</v>
      </c>
      <c r="J150" s="102">
        <v>4.6399999999999997</v>
      </c>
      <c r="K150" s="102">
        <v>4.04</v>
      </c>
      <c r="L150" s="102">
        <v>3.06</v>
      </c>
      <c r="M150" s="102">
        <v>2.66</v>
      </c>
      <c r="N150" s="102">
        <v>4.5599999999999996</v>
      </c>
      <c r="O150" s="102">
        <v>4</v>
      </c>
      <c r="P150" s="102">
        <v>4.4400000000000004</v>
      </c>
      <c r="Q150" s="102">
        <v>3.95</v>
      </c>
      <c r="R150" s="102">
        <v>3.82</v>
      </c>
      <c r="S150" s="102">
        <v>3.71</v>
      </c>
      <c r="T150" s="102">
        <v>3.71</v>
      </c>
      <c r="U150" s="102">
        <v>4.78</v>
      </c>
      <c r="V150" s="102">
        <v>6.61</v>
      </c>
      <c r="W150" s="102">
        <v>3.95</v>
      </c>
      <c r="X150" s="102">
        <v>3.81</v>
      </c>
      <c r="Y150" s="102">
        <v>2.83</v>
      </c>
      <c r="Z150" s="102">
        <v>2.82</v>
      </c>
      <c r="AA150" s="102">
        <v>3.72</v>
      </c>
      <c r="AB150" s="102">
        <v>4.0599999999999996</v>
      </c>
      <c r="AC150" s="102">
        <v>3.63</v>
      </c>
      <c r="AD150" s="102">
        <v>4.2699999999999996</v>
      </c>
      <c r="AE150" s="102">
        <v>3.94</v>
      </c>
      <c r="AF150" s="102">
        <v>4.6100000000000003</v>
      </c>
      <c r="AG150" s="102">
        <v>5.52</v>
      </c>
      <c r="AH150" s="102">
        <v>9.06</v>
      </c>
      <c r="AI150" s="102">
        <v>5.19</v>
      </c>
      <c r="AJ150" s="102">
        <v>5.97</v>
      </c>
      <c r="AK150" s="102">
        <v>10.4</v>
      </c>
      <c r="AL150" s="102">
        <v>10.6</v>
      </c>
      <c r="AM150" s="102">
        <v>9.6300000000000008</v>
      </c>
      <c r="AN150" s="102">
        <v>7.4</v>
      </c>
      <c r="AO150" s="102">
        <v>7.68</v>
      </c>
      <c r="AP150" s="102">
        <v>6.09</v>
      </c>
      <c r="AQ150" s="102">
        <v>6.6</v>
      </c>
      <c r="AR150" s="102">
        <v>6.79</v>
      </c>
      <c r="AS150" s="102">
        <v>7.03</v>
      </c>
      <c r="AT150" s="102">
        <v>7.25</v>
      </c>
      <c r="AU150" s="102">
        <v>10.7</v>
      </c>
      <c r="AV150" s="102">
        <v>9.8699999999999992</v>
      </c>
      <c r="AW150" s="214">
        <f t="shared" si="167"/>
        <v>14.027911453320499</v>
      </c>
      <c r="AX150" s="214">
        <f t="shared" si="167"/>
        <v>9.7531256564035207</v>
      </c>
      <c r="AY150" s="214">
        <f t="shared" si="166"/>
        <v>9.3554088544074325</v>
      </c>
      <c r="AZ150" s="214">
        <f t="shared" si="166"/>
        <v>9.9206867124721523</v>
      </c>
      <c r="BA150" s="214">
        <f t="shared" si="166"/>
        <v>9.664037238497766</v>
      </c>
      <c r="BB150" s="214">
        <f t="shared" si="166"/>
        <v>10.032759946530486</v>
      </c>
      <c r="BC150" s="214">
        <f t="shared" si="166"/>
        <v>9.5886542249287405</v>
      </c>
      <c r="BD150" s="214">
        <f t="shared" si="166"/>
        <v>9.4587752143637491</v>
      </c>
      <c r="BE150" s="214">
        <f t="shared" si="166"/>
        <v>9.6356528406849904</v>
      </c>
      <c r="BF150" s="214">
        <f t="shared" si="166"/>
        <v>9.6370383642566733</v>
      </c>
      <c r="BG150" s="214">
        <f t="shared" si="166"/>
        <v>9.7682587052049801</v>
      </c>
      <c r="BH150" s="214">
        <f t="shared" si="166"/>
        <v>9.2665234040501403</v>
      </c>
      <c r="BI150" s="214">
        <f t="shared" si="166"/>
        <v>9.065839006441081</v>
      </c>
      <c r="BJ150" s="214">
        <f t="shared" si="166"/>
        <v>9.0652634687640372</v>
      </c>
      <c r="BK150" s="214">
        <f t="shared" si="166"/>
        <v>8.775548052884421</v>
      </c>
      <c r="BL150" s="214">
        <f t="shared" si="166"/>
        <v>8.681077504721177</v>
      </c>
      <c r="BM150" s="214">
        <f t="shared" si="166"/>
        <v>8.1907763493398082</v>
      </c>
      <c r="BN150" s="214">
        <f t="shared" si="166"/>
        <v>8.1901879022286064</v>
      </c>
      <c r="BO150" s="214">
        <f t="shared" si="166"/>
        <v>8.1905447166972642</v>
      </c>
      <c r="BP150" s="214">
        <f t="shared" si="166"/>
        <v>18.722510044007628</v>
      </c>
      <c r="BQ150" s="214">
        <f t="shared" si="166"/>
        <v>36.080273379527128</v>
      </c>
      <c r="BR150" s="214">
        <f t="shared" si="166"/>
        <v>37.541895050175881</v>
      </c>
    </row>
    <row r="151" spans="1:70">
      <c r="A151" t="s">
        <v>198</v>
      </c>
      <c r="B151" s="102">
        <v>4.03</v>
      </c>
      <c r="C151" s="102">
        <v>2.63</v>
      </c>
      <c r="D151" s="102">
        <v>3.37</v>
      </c>
      <c r="E151" s="102">
        <v>4.2699999999999996</v>
      </c>
      <c r="F151" s="102">
        <v>5.12</v>
      </c>
      <c r="G151" s="102">
        <v>4.55</v>
      </c>
      <c r="H151" s="102">
        <v>3.95</v>
      </c>
      <c r="I151" s="102">
        <v>5.29</v>
      </c>
      <c r="J151" s="102">
        <v>4.58</v>
      </c>
      <c r="K151" s="102">
        <v>3.74</v>
      </c>
      <c r="L151" s="102">
        <v>2.66</v>
      </c>
      <c r="M151" s="102">
        <v>2.52</v>
      </c>
      <c r="N151" s="102">
        <v>4.41</v>
      </c>
      <c r="O151" s="102">
        <v>3.81</v>
      </c>
      <c r="P151" s="102">
        <v>4.1399999999999997</v>
      </c>
      <c r="Q151" s="102">
        <v>4.01</v>
      </c>
      <c r="R151" s="102">
        <v>3.77</v>
      </c>
      <c r="S151" s="102">
        <v>3.78</v>
      </c>
      <c r="T151" s="102">
        <v>3.73</v>
      </c>
      <c r="U151" s="102">
        <v>4.6500000000000004</v>
      </c>
      <c r="V151" s="102">
        <v>6.21</v>
      </c>
      <c r="W151" s="102">
        <v>4.09</v>
      </c>
      <c r="X151" s="102">
        <v>3.32</v>
      </c>
      <c r="Y151" s="102">
        <v>2.85</v>
      </c>
      <c r="Z151" s="102">
        <v>2.73</v>
      </c>
      <c r="AA151" s="102">
        <v>3.49</v>
      </c>
      <c r="AB151" s="102">
        <v>4.21</v>
      </c>
      <c r="AC151" s="102">
        <v>3.93</v>
      </c>
      <c r="AD151" s="102">
        <v>4.01</v>
      </c>
      <c r="AE151" s="102">
        <v>3.69</v>
      </c>
      <c r="AF151" s="102">
        <v>4.3499999999999996</v>
      </c>
      <c r="AG151" s="102">
        <v>5.93</v>
      </c>
      <c r="AH151" s="102">
        <v>8.4</v>
      </c>
      <c r="AI151" s="102">
        <v>5.36</v>
      </c>
      <c r="AJ151" s="102">
        <v>6.36</v>
      </c>
      <c r="AK151" s="102">
        <v>10.7</v>
      </c>
      <c r="AL151" s="102">
        <v>11.3</v>
      </c>
      <c r="AM151" s="102">
        <v>8.82</v>
      </c>
      <c r="AN151" s="102">
        <v>7.13</v>
      </c>
      <c r="AO151" s="102">
        <v>7.9</v>
      </c>
      <c r="AP151" s="102">
        <v>5.49</v>
      </c>
      <c r="AQ151" s="102">
        <v>6.11</v>
      </c>
      <c r="AR151" s="102">
        <v>6.48</v>
      </c>
      <c r="AS151" s="102">
        <v>5.87</v>
      </c>
      <c r="AT151" s="102">
        <v>6.32</v>
      </c>
      <c r="AU151" s="102">
        <v>10.199999999999999</v>
      </c>
      <c r="AV151" s="102">
        <v>11.6</v>
      </c>
      <c r="AW151" s="214">
        <f t="shared" si="167"/>
        <v>13.636910490856591</v>
      </c>
      <c r="AX151" s="214">
        <f t="shared" si="167"/>
        <v>9.504106734739306</v>
      </c>
      <c r="AY151" s="214">
        <f t="shared" si="166"/>
        <v>9.2944115199076531</v>
      </c>
      <c r="AZ151" s="214">
        <f t="shared" si="166"/>
        <v>10.018793947402479</v>
      </c>
      <c r="BA151" s="214">
        <f t="shared" si="166"/>
        <v>9.8702059301426921</v>
      </c>
      <c r="BB151" s="214">
        <f t="shared" si="166"/>
        <v>9.9572606708040468</v>
      </c>
      <c r="BC151" s="214">
        <f t="shared" si="166"/>
        <v>9.5726673146458321</v>
      </c>
      <c r="BD151" s="214">
        <f t="shared" si="166"/>
        <v>9.4883412051035361</v>
      </c>
      <c r="BE151" s="214">
        <f t="shared" si="166"/>
        <v>9.6836392754835163</v>
      </c>
      <c r="BF151" s="214">
        <f t="shared" si="166"/>
        <v>9.675330634249061</v>
      </c>
      <c r="BG151" s="214">
        <f t="shared" si="166"/>
        <v>9.7731796162193945</v>
      </c>
      <c r="BH151" s="214">
        <f t="shared" si="166"/>
        <v>9.2867140250337279</v>
      </c>
      <c r="BI151" s="214">
        <f t="shared" si="166"/>
        <v>9.0925919230944903</v>
      </c>
      <c r="BJ151" s="214">
        <f t="shared" si="166"/>
        <v>9.0916982697313973</v>
      </c>
      <c r="BK151" s="214">
        <f t="shared" si="166"/>
        <v>8.7974089628115131</v>
      </c>
      <c r="BL151" s="214">
        <f t="shared" si="166"/>
        <v>8.700003734444282</v>
      </c>
      <c r="BM151" s="214">
        <f t="shared" si="166"/>
        <v>8.2116239584123782</v>
      </c>
      <c r="BN151" s="214">
        <f t="shared" si="166"/>
        <v>8.2116691654198259</v>
      </c>
      <c r="BO151" s="214">
        <f t="shared" si="166"/>
        <v>8.2114589627927916</v>
      </c>
      <c r="BP151" s="214">
        <f t="shared" si="166"/>
        <v>18.76885298957103</v>
      </c>
      <c r="BQ151" s="214">
        <f t="shared" si="166"/>
        <v>36.169484540219344</v>
      </c>
      <c r="BR151" s="214">
        <f t="shared" si="166"/>
        <v>37.635920764520783</v>
      </c>
    </row>
    <row r="152" spans="1:70" ht="13.5" thickBot="1">
      <c r="A152" t="s">
        <v>228</v>
      </c>
      <c r="B152" s="102">
        <f>ROUND(SUMPRODUCT(B140:B151,B195:B206),2)</f>
        <v>4.21</v>
      </c>
      <c r="C152" s="102">
        <f t="shared" ref="C152:BN152" si="168">ROUND(SUMPRODUCT(C140:C151,C195:C206),2)</f>
        <v>3.47</v>
      </c>
      <c r="D152" s="102">
        <f t="shared" si="168"/>
        <v>3.14</v>
      </c>
      <c r="E152" s="102">
        <f t="shared" si="168"/>
        <v>3.71</v>
      </c>
      <c r="F152" s="102">
        <f t="shared" si="168"/>
        <v>4.2300000000000004</v>
      </c>
      <c r="G152" s="102">
        <f t="shared" si="168"/>
        <v>5.2</v>
      </c>
      <c r="H152" s="102">
        <f t="shared" si="168"/>
        <v>4.01</v>
      </c>
      <c r="I152" s="102">
        <f t="shared" si="168"/>
        <v>4.41</v>
      </c>
      <c r="J152" s="102">
        <f t="shared" si="168"/>
        <v>4.91</v>
      </c>
      <c r="K152" s="102">
        <f t="shared" si="168"/>
        <v>4.1100000000000003</v>
      </c>
      <c r="L152" s="102">
        <f t="shared" si="168"/>
        <v>3.44</v>
      </c>
      <c r="M152" s="102">
        <f t="shared" si="168"/>
        <v>2.4500000000000002</v>
      </c>
      <c r="N152" s="102">
        <f t="shared" si="168"/>
        <v>3.04</v>
      </c>
      <c r="O152" s="102">
        <f t="shared" si="168"/>
        <v>4.05</v>
      </c>
      <c r="P152" s="102">
        <f t="shared" si="168"/>
        <v>3.75</v>
      </c>
      <c r="Q152" s="102">
        <f t="shared" si="168"/>
        <v>3.77</v>
      </c>
      <c r="R152" s="102">
        <f t="shared" si="168"/>
        <v>4.01</v>
      </c>
      <c r="S152" s="102">
        <f t="shared" si="168"/>
        <v>3.45</v>
      </c>
      <c r="T152" s="102">
        <f t="shared" si="168"/>
        <v>4.13</v>
      </c>
      <c r="U152" s="102">
        <f t="shared" si="168"/>
        <v>3.8</v>
      </c>
      <c r="V152" s="102">
        <f t="shared" si="168"/>
        <v>5.68</v>
      </c>
      <c r="W152" s="102">
        <f t="shared" si="168"/>
        <v>4.18</v>
      </c>
      <c r="X152" s="102">
        <f t="shared" si="168"/>
        <v>3.95</v>
      </c>
      <c r="Y152" s="102">
        <f t="shared" si="168"/>
        <v>2.97</v>
      </c>
      <c r="Z152" s="102">
        <f t="shared" si="168"/>
        <v>2.8</v>
      </c>
      <c r="AA152" s="102">
        <f t="shared" si="168"/>
        <v>3.35</v>
      </c>
      <c r="AB152" s="102">
        <f t="shared" si="168"/>
        <v>3.46</v>
      </c>
      <c r="AC152" s="102">
        <f t="shared" si="168"/>
        <v>4.1399999999999997</v>
      </c>
      <c r="AD152" s="102">
        <f t="shared" si="168"/>
        <v>4.26</v>
      </c>
      <c r="AE152" s="102">
        <f t="shared" si="168"/>
        <v>3.19</v>
      </c>
      <c r="AF152" s="102">
        <f t="shared" si="168"/>
        <v>3.32</v>
      </c>
      <c r="AG152" s="102">
        <f t="shared" si="168"/>
        <v>5.88</v>
      </c>
      <c r="AH152" s="102">
        <f t="shared" si="168"/>
        <v>7.28</v>
      </c>
      <c r="AI152" s="102">
        <f t="shared" si="168"/>
        <v>5.72</v>
      </c>
      <c r="AJ152" s="102">
        <f t="shared" si="168"/>
        <v>5.75</v>
      </c>
      <c r="AK152" s="102">
        <f t="shared" si="168"/>
        <v>8.9600000000000009</v>
      </c>
      <c r="AL152" s="102">
        <f t="shared" si="168"/>
        <v>10.71</v>
      </c>
      <c r="AM152" s="102">
        <f t="shared" si="168"/>
        <v>11.29</v>
      </c>
      <c r="AN152" s="102">
        <f t="shared" si="168"/>
        <v>7.64</v>
      </c>
      <c r="AO152" s="102">
        <f t="shared" si="168"/>
        <v>7.14</v>
      </c>
      <c r="AP152" s="102">
        <f t="shared" si="168"/>
        <v>5.91</v>
      </c>
      <c r="AQ152" s="102">
        <f t="shared" si="168"/>
        <v>4.9800000000000004</v>
      </c>
      <c r="AR152" s="102">
        <f t="shared" si="168"/>
        <v>5.75</v>
      </c>
      <c r="AS152" s="102">
        <f t="shared" si="168"/>
        <v>5.82</v>
      </c>
      <c r="AT152" s="102">
        <f t="shared" si="168"/>
        <v>5.96</v>
      </c>
      <c r="AU152" s="102">
        <f t="shared" si="168"/>
        <v>9.0299999999999994</v>
      </c>
      <c r="AV152" s="102">
        <f t="shared" si="168"/>
        <v>10.56</v>
      </c>
      <c r="AW152" s="214">
        <f t="shared" si="168"/>
        <v>12.88</v>
      </c>
      <c r="AX152" s="214">
        <f t="shared" si="168"/>
        <v>8.92</v>
      </c>
      <c r="AY152" s="214">
        <f t="shared" si="168"/>
        <v>8.65</v>
      </c>
      <c r="AZ152" s="214">
        <f t="shared" si="168"/>
        <v>9.27</v>
      </c>
      <c r="BA152" s="214">
        <f t="shared" si="168"/>
        <v>9.19</v>
      </c>
      <c r="BB152" s="214">
        <f t="shared" si="168"/>
        <v>9.31</v>
      </c>
      <c r="BC152" s="214">
        <f t="shared" si="168"/>
        <v>8.92</v>
      </c>
      <c r="BD152" s="214">
        <f t="shared" si="168"/>
        <v>8.83</v>
      </c>
      <c r="BE152" s="214">
        <f t="shared" si="168"/>
        <v>9.02</v>
      </c>
      <c r="BF152" s="214">
        <f t="shared" si="168"/>
        <v>9.02</v>
      </c>
      <c r="BG152" s="214">
        <f t="shared" si="168"/>
        <v>9.11</v>
      </c>
      <c r="BH152" s="214">
        <f t="shared" si="168"/>
        <v>8.65</v>
      </c>
      <c r="BI152" s="214">
        <f t="shared" si="168"/>
        <v>8.4700000000000006</v>
      </c>
      <c r="BJ152" s="214">
        <f t="shared" si="168"/>
        <v>8.4700000000000006</v>
      </c>
      <c r="BK152" s="214">
        <f t="shared" si="168"/>
        <v>8.1999999999999993</v>
      </c>
      <c r="BL152" s="214">
        <f t="shared" si="168"/>
        <v>8.11</v>
      </c>
      <c r="BM152" s="214">
        <f t="shared" si="168"/>
        <v>7.65</v>
      </c>
      <c r="BN152" s="214">
        <f t="shared" si="168"/>
        <v>7.65</v>
      </c>
      <c r="BO152" s="214">
        <f t="shared" ref="BO152:CH152" si="169">ROUND(SUMPRODUCT(BO140:BO151,BO195:BO206),2)</f>
        <v>7.65</v>
      </c>
      <c r="BP152" s="214">
        <f t="shared" si="169"/>
        <v>17.489999999999998</v>
      </c>
      <c r="BQ152" s="214">
        <f t="shared" si="169"/>
        <v>33.700000000000003</v>
      </c>
      <c r="BR152" s="214">
        <f t="shared" si="169"/>
        <v>35.07</v>
      </c>
    </row>
    <row r="153" spans="1:70">
      <c r="A153" s="183"/>
      <c r="B153" s="183"/>
      <c r="C153" s="183"/>
      <c r="D153" s="183"/>
      <c r="E153" s="183"/>
      <c r="F153" s="183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3"/>
      <c r="V153" s="183"/>
      <c r="W153" s="183"/>
      <c r="X153" s="183"/>
      <c r="Y153" s="183"/>
      <c r="Z153" s="183"/>
      <c r="AA153" s="183"/>
      <c r="AB153" s="183"/>
      <c r="AC153" s="183"/>
      <c r="AD153" s="183"/>
      <c r="AE153" s="183"/>
      <c r="AF153" s="183"/>
      <c r="AG153" s="183"/>
      <c r="AH153" s="183"/>
      <c r="AI153" s="183"/>
      <c r="AJ153" s="183"/>
      <c r="AK153" s="183"/>
      <c r="AL153" s="183"/>
      <c r="AM153" s="183"/>
      <c r="AN153" s="183"/>
      <c r="AO153" s="183"/>
      <c r="AP153" s="183"/>
      <c r="AQ153" s="183"/>
      <c r="AR153" s="183"/>
      <c r="AS153" s="183"/>
      <c r="AT153" s="183"/>
      <c r="AU153" s="183"/>
      <c r="AV153" s="183"/>
      <c r="AW153" s="183"/>
      <c r="AX153" s="183"/>
      <c r="AY153" s="183"/>
      <c r="AZ153" s="183"/>
      <c r="BA153" s="183"/>
      <c r="BB153" s="183"/>
      <c r="BC153" s="183"/>
      <c r="BD153" s="183"/>
      <c r="BE153" s="183"/>
      <c r="BF153" s="183"/>
      <c r="BG153" s="183"/>
      <c r="BH153" s="183"/>
      <c r="BI153" s="183"/>
      <c r="BJ153" s="183"/>
      <c r="BK153" s="183"/>
      <c r="BL153" s="183"/>
      <c r="BM153" s="183"/>
      <c r="BN153" s="183"/>
      <c r="BO153" s="183"/>
      <c r="BP153" s="183"/>
      <c r="BQ153" s="183"/>
      <c r="BR153" s="183"/>
    </row>
    <row r="154" spans="1:70" ht="17.25" thickBot="1">
      <c r="A154" s="167" t="s">
        <v>256</v>
      </c>
    </row>
    <row r="155" spans="1:70" ht="14.25" thickBot="1">
      <c r="A155" s="225" t="s">
        <v>258</v>
      </c>
      <c r="B155" s="187" t="str">
        <f>B2</f>
        <v xml:space="preserve">75/76 </v>
      </c>
      <c r="C155" s="187" t="str">
        <f t="shared" ref="C155:BN155" si="170">C2</f>
        <v xml:space="preserve">76/77 </v>
      </c>
      <c r="D155" s="187" t="str">
        <f t="shared" si="170"/>
        <v xml:space="preserve">77/78 </v>
      </c>
      <c r="E155" s="187" t="str">
        <f t="shared" si="170"/>
        <v xml:space="preserve">78/79 </v>
      </c>
      <c r="F155" s="187" t="str">
        <f t="shared" si="170"/>
        <v xml:space="preserve">79/80 </v>
      </c>
      <c r="G155" s="187" t="str">
        <f t="shared" si="170"/>
        <v xml:space="preserve">80/81 </v>
      </c>
      <c r="H155" s="187" t="str">
        <f t="shared" si="170"/>
        <v xml:space="preserve">81/82 </v>
      </c>
      <c r="I155" s="187" t="str">
        <f t="shared" si="170"/>
        <v xml:space="preserve">82/83 </v>
      </c>
      <c r="J155" s="187" t="str">
        <f t="shared" si="170"/>
        <v xml:space="preserve">83/84 </v>
      </c>
      <c r="K155" s="187" t="str">
        <f t="shared" si="170"/>
        <v xml:space="preserve">84/85 </v>
      </c>
      <c r="L155" s="187" t="str">
        <f t="shared" si="170"/>
        <v xml:space="preserve">85/86 </v>
      </c>
      <c r="M155" s="187" t="str">
        <f t="shared" si="170"/>
        <v xml:space="preserve">86/87 </v>
      </c>
      <c r="N155" s="187" t="str">
        <f t="shared" si="170"/>
        <v xml:space="preserve">87/88 </v>
      </c>
      <c r="O155" s="187" t="str">
        <f t="shared" si="170"/>
        <v xml:space="preserve">88/89 </v>
      </c>
      <c r="P155" s="187" t="str">
        <f t="shared" si="170"/>
        <v xml:space="preserve">89/90 </v>
      </c>
      <c r="Q155" s="187" t="str">
        <f t="shared" si="170"/>
        <v xml:space="preserve">90/91 </v>
      </c>
      <c r="R155" s="187" t="str">
        <f t="shared" si="170"/>
        <v xml:space="preserve">91/92 </v>
      </c>
      <c r="S155" s="187" t="str">
        <f t="shared" si="170"/>
        <v xml:space="preserve">92/93 </v>
      </c>
      <c r="T155" s="187" t="str">
        <f t="shared" si="170"/>
        <v xml:space="preserve">93/94 </v>
      </c>
      <c r="U155" s="187" t="str">
        <f t="shared" si="170"/>
        <v xml:space="preserve">94/95 </v>
      </c>
      <c r="V155" s="187" t="str">
        <f t="shared" si="170"/>
        <v xml:space="preserve">95/96 </v>
      </c>
      <c r="W155" s="187" t="str">
        <f t="shared" si="170"/>
        <v xml:space="preserve">96/97 </v>
      </c>
      <c r="X155" s="187" t="str">
        <f t="shared" si="170"/>
        <v xml:space="preserve">97/98 </v>
      </c>
      <c r="Y155" s="187" t="str">
        <f t="shared" si="170"/>
        <v xml:space="preserve">98/99 </v>
      </c>
      <c r="Z155" s="187" t="str">
        <f t="shared" si="170"/>
        <v xml:space="preserve">99/00 </v>
      </c>
      <c r="AA155" s="187" t="str">
        <f t="shared" si="170"/>
        <v xml:space="preserve">00/01 </v>
      </c>
      <c r="AB155" s="187" t="str">
        <f t="shared" si="170"/>
        <v xml:space="preserve">01/02 </v>
      </c>
      <c r="AC155" s="187" t="str">
        <f t="shared" si="170"/>
        <v xml:space="preserve">02/03 </v>
      </c>
      <c r="AD155" s="187" t="str">
        <f t="shared" si="170"/>
        <v xml:space="preserve">03/04 </v>
      </c>
      <c r="AE155" s="187" t="str">
        <f t="shared" si="170"/>
        <v xml:space="preserve">04/05 </v>
      </c>
      <c r="AF155" s="187" t="str">
        <f t="shared" si="170"/>
        <v xml:space="preserve">05/06 </v>
      </c>
      <c r="AG155" s="187" t="str">
        <f t="shared" si="170"/>
        <v xml:space="preserve">06/07 </v>
      </c>
      <c r="AH155" s="187" t="str">
        <f t="shared" si="170"/>
        <v xml:space="preserve">07/08 </v>
      </c>
      <c r="AI155" s="187" t="str">
        <f t="shared" si="170"/>
        <v xml:space="preserve">08/09 </v>
      </c>
      <c r="AJ155" s="187" t="str">
        <f t="shared" si="170"/>
        <v xml:space="preserve">09/10 </v>
      </c>
      <c r="AK155" s="187" t="str">
        <f t="shared" si="170"/>
        <v xml:space="preserve">10/11 </v>
      </c>
      <c r="AL155" s="187" t="str">
        <f t="shared" si="170"/>
        <v xml:space="preserve">11/12 </v>
      </c>
      <c r="AM155" s="187" t="str">
        <f t="shared" si="170"/>
        <v xml:space="preserve">12/13 </v>
      </c>
      <c r="AN155" s="187" t="str">
        <f t="shared" si="170"/>
        <v xml:space="preserve">13/14 </v>
      </c>
      <c r="AO155" s="187" t="str">
        <f t="shared" si="170"/>
        <v xml:space="preserve">14/15 </v>
      </c>
      <c r="AP155" s="187" t="str">
        <f t="shared" si="170"/>
        <v xml:space="preserve">15/16 </v>
      </c>
      <c r="AQ155" s="187" t="str">
        <f t="shared" si="170"/>
        <v xml:space="preserve">16/17 </v>
      </c>
      <c r="AR155" s="187" t="str">
        <f t="shared" si="170"/>
        <v xml:space="preserve">17/18 </v>
      </c>
      <c r="AS155" s="187" t="str">
        <f t="shared" si="170"/>
        <v xml:space="preserve">18/19 </v>
      </c>
      <c r="AT155" s="187" t="str">
        <f t="shared" si="170"/>
        <v>19/20</v>
      </c>
      <c r="AU155" s="187" t="str">
        <f t="shared" si="170"/>
        <v>20/21</v>
      </c>
      <c r="AV155" s="187" t="str">
        <f t="shared" si="170"/>
        <v>21/22</v>
      </c>
      <c r="AW155" s="187" t="str">
        <f t="shared" si="170"/>
        <v>22/23</v>
      </c>
      <c r="AX155" s="187" t="str">
        <f t="shared" si="170"/>
        <v>23/24</v>
      </c>
      <c r="AY155" s="187" t="str">
        <f t="shared" si="170"/>
        <v>24/25</v>
      </c>
      <c r="AZ155" s="187" t="str">
        <f t="shared" si="170"/>
        <v>25/26</v>
      </c>
      <c r="BA155" s="187" t="str">
        <f t="shared" si="170"/>
        <v>26/27</v>
      </c>
      <c r="BB155" s="187" t="str">
        <f t="shared" si="170"/>
        <v>27/28</v>
      </c>
      <c r="BC155" s="187" t="str">
        <f t="shared" si="170"/>
        <v>28/29</v>
      </c>
      <c r="BD155" s="187" t="str">
        <f t="shared" si="170"/>
        <v>29/30</v>
      </c>
      <c r="BE155" s="187" t="str">
        <f t="shared" si="170"/>
        <v>30/31</v>
      </c>
      <c r="BF155" s="187" t="str">
        <f t="shared" si="170"/>
        <v>31/32</v>
      </c>
      <c r="BG155" s="187" t="str">
        <f t="shared" si="170"/>
        <v>32/33</v>
      </c>
      <c r="BH155" s="187" t="str">
        <f t="shared" si="170"/>
        <v>33/34</v>
      </c>
      <c r="BI155" s="187" t="str">
        <f t="shared" si="170"/>
        <v>34/35</v>
      </c>
      <c r="BJ155" s="187" t="str">
        <f t="shared" si="170"/>
        <v>35/36</v>
      </c>
      <c r="BK155" s="187" t="str">
        <f t="shared" si="170"/>
        <v>36/37</v>
      </c>
      <c r="BL155" s="187" t="str">
        <f t="shared" si="170"/>
        <v>37/38</v>
      </c>
      <c r="BM155" s="187" t="str">
        <f t="shared" si="170"/>
        <v>38/39</v>
      </c>
      <c r="BN155" s="187" t="str">
        <f t="shared" si="170"/>
        <v>39/40</v>
      </c>
      <c r="BO155" s="187" t="str">
        <f t="shared" ref="BO155:CG155" si="171">BO2</f>
        <v>40/41</v>
      </c>
      <c r="BP155" s="187" t="str">
        <f t="shared" si="171"/>
        <v>41/42</v>
      </c>
      <c r="BQ155" s="187" t="str">
        <f t="shared" si="171"/>
        <v>42/43</v>
      </c>
      <c r="BR155" s="187" t="str">
        <f t="shared" si="171"/>
        <v>43/44</v>
      </c>
    </row>
    <row r="156" spans="1:70">
      <c r="A156" t="s">
        <v>182</v>
      </c>
      <c r="B156" s="102">
        <v>2.5499999999999998</v>
      </c>
      <c r="C156" s="102">
        <v>2.35</v>
      </c>
      <c r="D156" s="102">
        <v>1.41</v>
      </c>
      <c r="E156" s="102">
        <v>1.8</v>
      </c>
      <c r="F156" s="102">
        <v>2.37</v>
      </c>
      <c r="G156" s="102">
        <v>2.87</v>
      </c>
      <c r="H156" s="102">
        <v>2.2799999999999998</v>
      </c>
      <c r="I156" s="102">
        <v>2.13</v>
      </c>
      <c r="J156" s="102">
        <v>2.95</v>
      </c>
      <c r="K156" s="102">
        <v>2.37</v>
      </c>
      <c r="L156" s="102">
        <v>1.83</v>
      </c>
      <c r="M156" s="102">
        <v>1.32</v>
      </c>
      <c r="N156" s="102">
        <v>1.36</v>
      </c>
      <c r="O156" s="102">
        <v>2.39</v>
      </c>
      <c r="P156" s="102">
        <v>2.13</v>
      </c>
      <c r="Q156" s="102">
        <v>2.2200000000000002</v>
      </c>
      <c r="R156" s="102">
        <v>2.2999999999999998</v>
      </c>
      <c r="S156" s="102">
        <v>2.08</v>
      </c>
      <c r="T156" s="102">
        <v>2.0699999999999998</v>
      </c>
      <c r="U156" s="102">
        <v>1.99</v>
      </c>
      <c r="V156" s="102">
        <v>2.73</v>
      </c>
      <c r="W156" s="102">
        <v>3.12</v>
      </c>
      <c r="X156" s="102">
        <v>2.2400000000000002</v>
      </c>
      <c r="Y156" s="102">
        <v>1.69</v>
      </c>
      <c r="Z156" s="102">
        <v>1.58</v>
      </c>
      <c r="AA156" s="102">
        <v>1.55</v>
      </c>
      <c r="AB156" s="102">
        <v>1.93</v>
      </c>
      <c r="AC156" s="102">
        <v>2.41</v>
      </c>
      <c r="AD156" s="102">
        <v>2.2200000000000002</v>
      </c>
      <c r="AE156" s="102">
        <v>2</v>
      </c>
      <c r="AF156" s="102">
        <v>1.91</v>
      </c>
      <c r="AG156" s="102">
        <v>2.4</v>
      </c>
      <c r="AH156" s="102">
        <v>3.46</v>
      </c>
      <c r="AI156" s="102">
        <v>4.47</v>
      </c>
      <c r="AJ156" s="102">
        <v>3.15</v>
      </c>
      <c r="AK156" s="102">
        <v>4.07</v>
      </c>
      <c r="AL156" s="102">
        <v>5.88</v>
      </c>
      <c r="AM156" s="102">
        <v>6.44</v>
      </c>
      <c r="AN156" s="102">
        <v>4.58</v>
      </c>
      <c r="AO156" s="102">
        <v>3.66</v>
      </c>
      <c r="AP156" s="102">
        <v>4.13</v>
      </c>
      <c r="AQ156" s="102">
        <v>2.7</v>
      </c>
      <c r="AR156" s="102">
        <f t="shared" ref="AR156:AW164" si="172">ROUND(AR140*0.56,2)</f>
        <v>3.25</v>
      </c>
      <c r="AS156" s="102">
        <f t="shared" si="172"/>
        <v>3.41</v>
      </c>
      <c r="AT156" s="102">
        <f t="shared" si="172"/>
        <v>3.36</v>
      </c>
      <c r="AU156" s="102">
        <f t="shared" si="172"/>
        <v>4.08</v>
      </c>
      <c r="AV156" s="102">
        <f t="shared" si="172"/>
        <v>5.43</v>
      </c>
      <c r="AW156" s="102">
        <f t="shared" si="172"/>
        <v>6.78</v>
      </c>
      <c r="AX156" s="214">
        <f t="shared" ref="AX156:AX160" si="173">AX$238*SUM(AS156:AW156)/SUM(AS$238:AW$238)</f>
        <v>4.6007328990228018</v>
      </c>
      <c r="AY156" s="214">
        <f t="shared" ref="AY156:AZ167" si="174">AY$238*SUM(AT156:AX156)/SUM(AT$238:AX$238)</f>
        <v>4.3966023385632935</v>
      </c>
      <c r="AZ156" s="214">
        <f>AZ$238*SUM(AU156:AY156)/SUM(AU$238:AY$238)</f>
        <v>4.6709673926725497</v>
      </c>
      <c r="BA156" s="214">
        <f t="shared" ref="BA156:BP167" si="175">BA$238*SUM(AV156:AZ156)/SUM(AV$238:AZ$238)</f>
        <v>4.7247081808679017</v>
      </c>
      <c r="BB156" s="214">
        <f t="shared" si="175"/>
        <v>4.7903863856994544</v>
      </c>
      <c r="BC156" s="214">
        <f t="shared" si="175"/>
        <v>4.5621946290942734</v>
      </c>
      <c r="BD156" s="214">
        <f t="shared" si="175"/>
        <v>4.5081351725081413</v>
      </c>
      <c r="BE156" s="214">
        <f t="shared" si="175"/>
        <v>4.6047655686467781</v>
      </c>
      <c r="BF156" s="214">
        <f t="shared" si="175"/>
        <v>4.6193738505932362</v>
      </c>
      <c r="BG156" s="214">
        <f t="shared" si="175"/>
        <v>4.6636071932407832</v>
      </c>
      <c r="BH156" s="214">
        <f t="shared" si="175"/>
        <v>4.423970100076887</v>
      </c>
      <c r="BI156" s="214">
        <f t="shared" si="175"/>
        <v>4.3311147455329024</v>
      </c>
      <c r="BJ156" s="214">
        <f t="shared" si="175"/>
        <v>4.3328875012395569</v>
      </c>
      <c r="BK156" s="214">
        <f t="shared" si="175"/>
        <v>4.1945537607531307</v>
      </c>
      <c r="BL156" s="214">
        <f t="shared" si="175"/>
        <v>4.1469338933652873</v>
      </c>
      <c r="BM156" s="214">
        <f t="shared" si="175"/>
        <v>3.9132057393071573</v>
      </c>
      <c r="BN156" s="214">
        <f t="shared" si="175"/>
        <v>3.9135198970526384</v>
      </c>
      <c r="BO156" s="214">
        <f t="shared" si="175"/>
        <v>3.9138465147824832</v>
      </c>
      <c r="BP156" s="214">
        <f t="shared" si="175"/>
        <v>8.9460684051277379</v>
      </c>
      <c r="BQ156" s="214">
        <f t="shared" ref="BQ156:BR167" si="176">BQ$238*SUM(BL156:BP156)/SUM(BL$238:BP$238)</f>
        <v>17.239066691116438</v>
      </c>
      <c r="BR156" s="214">
        <f t="shared" si="176"/>
        <v>17.937834508898998</v>
      </c>
    </row>
    <row r="157" spans="1:70">
      <c r="A157" t="s">
        <v>184</v>
      </c>
      <c r="B157" s="102">
        <v>2.48</v>
      </c>
      <c r="C157" s="102">
        <v>2.06</v>
      </c>
      <c r="D157" s="102">
        <v>1.57</v>
      </c>
      <c r="E157" s="102">
        <v>1.88</v>
      </c>
      <c r="F157" s="102">
        <v>2.1800000000000002</v>
      </c>
      <c r="G157" s="102">
        <v>3</v>
      </c>
      <c r="H157" s="102">
        <v>2.1800000000000002</v>
      </c>
      <c r="I157" s="102">
        <v>2.0699999999999998</v>
      </c>
      <c r="J157" s="102">
        <v>2.81</v>
      </c>
      <c r="K157" s="102">
        <v>2.27</v>
      </c>
      <c r="L157" s="102">
        <v>1.85</v>
      </c>
      <c r="M157" s="102">
        <v>1.31</v>
      </c>
      <c r="N157" s="102">
        <v>1.39</v>
      </c>
      <c r="O157" s="102">
        <v>2.33</v>
      </c>
      <c r="P157" s="102">
        <v>2.02</v>
      </c>
      <c r="Q157" s="102">
        <v>1.99</v>
      </c>
      <c r="R157" s="102">
        <v>2.2000000000000002</v>
      </c>
      <c r="S157" s="102">
        <v>1.81</v>
      </c>
      <c r="T157" s="102">
        <v>2.13</v>
      </c>
      <c r="U157" s="102">
        <v>1.89</v>
      </c>
      <c r="V157" s="102">
        <v>2.87</v>
      </c>
      <c r="W157" s="102">
        <v>2.4500000000000002</v>
      </c>
      <c r="X157" s="102">
        <v>2.27</v>
      </c>
      <c r="Y157" s="102">
        <v>1.6</v>
      </c>
      <c r="Z157" s="102">
        <v>1.41</v>
      </c>
      <c r="AA157" s="102">
        <v>1.69</v>
      </c>
      <c r="AB157" s="102">
        <v>1.85</v>
      </c>
      <c r="AC157" s="102">
        <v>2.42</v>
      </c>
      <c r="AD157" s="102">
        <v>2.23</v>
      </c>
      <c r="AE157" s="102">
        <v>1.78</v>
      </c>
      <c r="AF157" s="102">
        <v>1.67</v>
      </c>
      <c r="AG157" s="102">
        <v>2.89</v>
      </c>
      <c r="AH157" s="102">
        <v>3.46</v>
      </c>
      <c r="AI157" s="102">
        <v>3.86</v>
      </c>
      <c r="AJ157" s="102">
        <v>3.1</v>
      </c>
      <c r="AK157" s="102">
        <v>4.37</v>
      </c>
      <c r="AL157" s="102">
        <v>5.99</v>
      </c>
      <c r="AM157" s="102">
        <v>6.94</v>
      </c>
      <c r="AN157" s="102">
        <v>4.33</v>
      </c>
      <c r="AO157" s="102">
        <v>3.51</v>
      </c>
      <c r="AP157" s="102">
        <v>3.53</v>
      </c>
      <c r="AQ157" s="102">
        <v>2.65</v>
      </c>
      <c r="AR157" s="102">
        <f t="shared" si="172"/>
        <v>3.04</v>
      </c>
      <c r="AS157" s="102">
        <f t="shared" si="172"/>
        <v>3.2</v>
      </c>
      <c r="AT157" s="102">
        <f t="shared" si="172"/>
        <v>3.3</v>
      </c>
      <c r="AU157" s="102">
        <f t="shared" si="172"/>
        <v>4.47</v>
      </c>
      <c r="AV157" s="102">
        <f t="shared" si="172"/>
        <v>5.33</v>
      </c>
      <c r="AW157" s="102">
        <f t="shared" si="172"/>
        <v>7</v>
      </c>
      <c r="AX157" s="214">
        <f t="shared" si="173"/>
        <v>4.6486156351791532</v>
      </c>
      <c r="AY157" s="214">
        <f t="shared" si="174"/>
        <v>4.4868673384389686</v>
      </c>
      <c r="AZ157" s="214">
        <f t="shared" si="174"/>
        <v>4.7906904442394938</v>
      </c>
      <c r="BA157" s="214">
        <f t="shared" si="175"/>
        <v>4.7936976052126168</v>
      </c>
      <c r="BB157" s="214">
        <f t="shared" si="175"/>
        <v>4.8944530678230675</v>
      </c>
      <c r="BC157" s="214">
        <f t="shared" si="175"/>
        <v>4.646995503830408</v>
      </c>
      <c r="BD157" s="214">
        <f t="shared" si="175"/>
        <v>4.5992616146100831</v>
      </c>
      <c r="BE157" s="214">
        <f t="shared" si="175"/>
        <v>4.6975694506717005</v>
      </c>
      <c r="BF157" s="214">
        <f t="shared" si="175"/>
        <v>4.7073757484358945</v>
      </c>
      <c r="BG157" s="214">
        <f t="shared" si="175"/>
        <v>4.7566980576507376</v>
      </c>
      <c r="BH157" s="214">
        <f t="shared" si="175"/>
        <v>4.5106501737198545</v>
      </c>
      <c r="BI157" s="214">
        <f t="shared" si="175"/>
        <v>4.4168461616187944</v>
      </c>
      <c r="BJ157" s="214">
        <f t="shared" si="175"/>
        <v>4.4182921441667062</v>
      </c>
      <c r="BK157" s="214">
        <f t="shared" si="175"/>
        <v>4.2768491785484972</v>
      </c>
      <c r="BL157" s="214">
        <f t="shared" si="175"/>
        <v>4.2287916745174279</v>
      </c>
      <c r="BM157" s="214">
        <f t="shared" si="175"/>
        <v>3.9902610085564953</v>
      </c>
      <c r="BN157" s="214">
        <f t="shared" si="175"/>
        <v>3.9906623030339987</v>
      </c>
      <c r="BO157" s="214">
        <f t="shared" si="175"/>
        <v>3.9909271135025972</v>
      </c>
      <c r="BP157" s="214">
        <f t="shared" si="175"/>
        <v>9.1222234928225809</v>
      </c>
      <c r="BQ157" s="214">
        <f t="shared" si="176"/>
        <v>17.578724707692768</v>
      </c>
      <c r="BR157" s="214">
        <f t="shared" si="176"/>
        <v>18.291188539139124</v>
      </c>
    </row>
    <row r="158" spans="1:70">
      <c r="A158" t="s">
        <v>186</v>
      </c>
      <c r="B158" s="102">
        <v>2.27</v>
      </c>
      <c r="C158" s="102">
        <v>1.85</v>
      </c>
      <c r="D158" s="102">
        <v>1.7</v>
      </c>
      <c r="E158" s="102">
        <v>1.93</v>
      </c>
      <c r="F158" s="102">
        <v>2.23</v>
      </c>
      <c r="G158" s="102">
        <v>3.07</v>
      </c>
      <c r="H158" s="102">
        <v>2.17</v>
      </c>
      <c r="I158" s="102">
        <v>2.12</v>
      </c>
      <c r="J158" s="102">
        <v>2.79</v>
      </c>
      <c r="K158" s="102">
        <v>2.27</v>
      </c>
      <c r="L158" s="102">
        <v>1.94</v>
      </c>
      <c r="M158" s="102">
        <v>1.34</v>
      </c>
      <c r="N158" s="102">
        <v>1.51</v>
      </c>
      <c r="O158" s="102">
        <v>2.23</v>
      </c>
      <c r="P158" s="102">
        <v>2.06</v>
      </c>
      <c r="Q158" s="102">
        <v>2</v>
      </c>
      <c r="R158" s="102">
        <v>2.21</v>
      </c>
      <c r="S158" s="102">
        <v>1.8</v>
      </c>
      <c r="T158" s="102">
        <v>2.36</v>
      </c>
      <c r="U158" s="102">
        <v>1.9</v>
      </c>
      <c r="V158" s="102">
        <v>2.96</v>
      </c>
      <c r="W158" s="102">
        <v>2.2999999999999998</v>
      </c>
      <c r="X158" s="102">
        <v>2.25</v>
      </c>
      <c r="Y158" s="102">
        <v>1.71</v>
      </c>
      <c r="Z158" s="102">
        <v>1.44</v>
      </c>
      <c r="AA158" s="102">
        <v>1.83</v>
      </c>
      <c r="AB158" s="102">
        <v>1.85</v>
      </c>
      <c r="AC158" s="102">
        <v>2.46</v>
      </c>
      <c r="AD158" s="102">
        <v>2.31</v>
      </c>
      <c r="AE158" s="102">
        <v>1.71</v>
      </c>
      <c r="AF158" s="102">
        <v>1.58</v>
      </c>
      <c r="AG158" s="102">
        <v>3.26</v>
      </c>
      <c r="AH158" s="102">
        <v>3.51</v>
      </c>
      <c r="AI158" s="102">
        <v>3.63</v>
      </c>
      <c r="AJ158" s="102">
        <v>3.18</v>
      </c>
      <c r="AK158" s="102">
        <v>4.7300000000000004</v>
      </c>
      <c r="AL158" s="102">
        <v>5.99</v>
      </c>
      <c r="AM158" s="102">
        <v>6.94</v>
      </c>
      <c r="AN158" s="102">
        <v>4.13</v>
      </c>
      <c r="AO158" s="102">
        <v>3.68</v>
      </c>
      <c r="AP158" s="102">
        <v>3.26</v>
      </c>
      <c r="AQ158" s="102">
        <v>2.57</v>
      </c>
      <c r="AR158" s="102">
        <f t="shared" si="172"/>
        <v>3.01</v>
      </c>
      <c r="AS158" s="102">
        <f t="shared" si="172"/>
        <v>3.1</v>
      </c>
      <c r="AT158" s="102">
        <f t="shared" si="172"/>
        <v>3.18</v>
      </c>
      <c r="AU158" s="102">
        <f t="shared" si="172"/>
        <v>4.84</v>
      </c>
      <c r="AV158" s="102">
        <f t="shared" si="172"/>
        <v>5.66</v>
      </c>
      <c r="AW158" s="102">
        <f t="shared" si="172"/>
        <v>7.11</v>
      </c>
      <c r="AX158" s="214">
        <f t="shared" si="173"/>
        <v>4.7663273615635182</v>
      </c>
      <c r="AY158" s="214">
        <f t="shared" si="174"/>
        <v>4.6333036247109431</v>
      </c>
      <c r="AZ158" s="214">
        <f t="shared" si="174"/>
        <v>4.9891024277435632</v>
      </c>
      <c r="BA158" s="214">
        <f t="shared" si="175"/>
        <v>4.9584816970640286</v>
      </c>
      <c r="BB158" s="214">
        <f t="shared" si="175"/>
        <v>5.0347685472581531</v>
      </c>
      <c r="BC158" s="214">
        <f t="shared" si="175"/>
        <v>4.7980610411994782</v>
      </c>
      <c r="BD158" s="214">
        <f t="shared" si="175"/>
        <v>4.7552822927383289</v>
      </c>
      <c r="BE158" s="214">
        <f t="shared" si="175"/>
        <v>4.858067809188702</v>
      </c>
      <c r="BF158" s="214">
        <f t="shared" si="175"/>
        <v>4.8612906989082907</v>
      </c>
      <c r="BG158" s="214">
        <f t="shared" si="175"/>
        <v>4.9106000786450403</v>
      </c>
      <c r="BH158" s="214">
        <f t="shared" si="175"/>
        <v>4.6600683214291783</v>
      </c>
      <c r="BI158" s="214">
        <f t="shared" si="175"/>
        <v>4.5637015422134439</v>
      </c>
      <c r="BJ158" s="214">
        <f t="shared" si="175"/>
        <v>4.5646023577896573</v>
      </c>
      <c r="BK158" s="214">
        <f t="shared" si="175"/>
        <v>4.4175493123098022</v>
      </c>
      <c r="BL158" s="214">
        <f t="shared" si="175"/>
        <v>4.3680900711304753</v>
      </c>
      <c r="BM158" s="214">
        <f t="shared" si="175"/>
        <v>4.1222108148028145</v>
      </c>
      <c r="BN158" s="214">
        <f t="shared" si="175"/>
        <v>4.1225767132576401</v>
      </c>
      <c r="BO158" s="214">
        <f t="shared" si="175"/>
        <v>4.1226874059554381</v>
      </c>
      <c r="BP158" s="214">
        <f t="shared" si="175"/>
        <v>9.423197097335466</v>
      </c>
      <c r="BQ158" s="214">
        <f t="shared" si="176"/>
        <v>18.15899057770784</v>
      </c>
      <c r="BR158" s="214">
        <f t="shared" si="176"/>
        <v>18.895110693473942</v>
      </c>
    </row>
    <row r="159" spans="1:70">
      <c r="A159" t="s">
        <v>189</v>
      </c>
      <c r="B159" s="102">
        <v>2.2400000000000002</v>
      </c>
      <c r="C159" s="102">
        <v>1.97</v>
      </c>
      <c r="D159" s="102">
        <v>1.71</v>
      </c>
      <c r="E159" s="102">
        <v>2</v>
      </c>
      <c r="F159" s="102">
        <v>2.1800000000000002</v>
      </c>
      <c r="G159" s="102">
        <v>3.07</v>
      </c>
      <c r="H159" s="102">
        <v>2.21</v>
      </c>
      <c r="I159" s="102">
        <v>2.2200000000000002</v>
      </c>
      <c r="J159" s="102">
        <v>2.76</v>
      </c>
      <c r="K159" s="102">
        <v>2.3199999999999998</v>
      </c>
      <c r="L159" s="102">
        <v>2.11</v>
      </c>
      <c r="M159" s="102">
        <v>1.35</v>
      </c>
      <c r="N159" s="102">
        <v>1.52</v>
      </c>
      <c r="O159" s="102">
        <v>2.2799999999999998</v>
      </c>
      <c r="P159" s="102">
        <v>1.98</v>
      </c>
      <c r="Q159" s="102">
        <v>2.06</v>
      </c>
      <c r="R159" s="102">
        <v>2.23</v>
      </c>
      <c r="S159" s="102">
        <v>2.1</v>
      </c>
      <c r="T159" s="102">
        <v>2.54</v>
      </c>
      <c r="U159" s="102">
        <v>1.98</v>
      </c>
      <c r="V159" s="102">
        <v>3.17</v>
      </c>
      <c r="W159" s="102">
        <v>2.2000000000000002</v>
      </c>
      <c r="X159" s="102">
        <v>2.21</v>
      </c>
      <c r="Y159" s="102">
        <v>1.65</v>
      </c>
      <c r="Z159" s="102">
        <v>1.47</v>
      </c>
      <c r="AA159" s="102">
        <v>1.98</v>
      </c>
      <c r="AB159" s="102">
        <v>1.82</v>
      </c>
      <c r="AC159" s="102">
        <v>2.42</v>
      </c>
      <c r="AD159" s="102">
        <v>2.35</v>
      </c>
      <c r="AE159" s="102">
        <v>1.67</v>
      </c>
      <c r="AF159" s="102">
        <v>1.63</v>
      </c>
      <c r="AG159" s="102">
        <v>3.41</v>
      </c>
      <c r="AH159" s="102">
        <v>3.88</v>
      </c>
      <c r="AI159" s="102">
        <v>2.87</v>
      </c>
      <c r="AJ159" s="102">
        <v>3.2</v>
      </c>
      <c r="AK159" s="102">
        <v>4.92</v>
      </c>
      <c r="AL159" s="102">
        <v>5.88</v>
      </c>
      <c r="AM159" s="102">
        <v>6.83</v>
      </c>
      <c r="AN159" s="102">
        <v>4.1900000000000004</v>
      </c>
      <c r="AO159" s="102">
        <v>4.0999999999999996</v>
      </c>
      <c r="AP159" s="102">
        <v>3.23</v>
      </c>
      <c r="AQ159" s="102">
        <v>2.65</v>
      </c>
      <c r="AR159" s="102">
        <f t="shared" si="172"/>
        <v>3.07</v>
      </c>
      <c r="AS159" s="102">
        <f t="shared" si="172"/>
        <v>3.18</v>
      </c>
      <c r="AT159" s="102">
        <f t="shared" si="172"/>
        <v>3.16</v>
      </c>
      <c r="AU159" s="102">
        <f t="shared" si="172"/>
        <v>5.01</v>
      </c>
      <c r="AV159" s="102">
        <f t="shared" si="172"/>
        <v>5.88</v>
      </c>
      <c r="AW159" s="102">
        <f t="shared" si="172"/>
        <v>6.89</v>
      </c>
      <c r="AX159" s="214">
        <f t="shared" si="173"/>
        <v>4.8122149837133561</v>
      </c>
      <c r="AY159" s="214">
        <f t="shared" si="174"/>
        <v>4.668817602009101</v>
      </c>
      <c r="AZ159" s="214">
        <f t="shared" si="174"/>
        <v>5.0355402458234177</v>
      </c>
      <c r="BA159" s="214">
        <f t="shared" si="175"/>
        <v>4.9818218654846955</v>
      </c>
      <c r="BB159" s="214">
        <f t="shared" si="175"/>
        <v>5.0216721251811913</v>
      </c>
      <c r="BC159" s="214">
        <f t="shared" si="175"/>
        <v>4.8252340332866517</v>
      </c>
      <c r="BD159" s="214">
        <f t="shared" si="175"/>
        <v>4.7785327902874508</v>
      </c>
      <c r="BE159" s="214">
        <f t="shared" si="175"/>
        <v>4.879274609892553</v>
      </c>
      <c r="BF159" s="214">
        <f t="shared" si="175"/>
        <v>4.8775996116481322</v>
      </c>
      <c r="BG159" s="214">
        <f t="shared" si="175"/>
        <v>4.9257198323830256</v>
      </c>
      <c r="BH159" s="214">
        <f t="shared" si="175"/>
        <v>4.6799275524590112</v>
      </c>
      <c r="BI159" s="214">
        <f t="shared" si="175"/>
        <v>4.581873589572095</v>
      </c>
      <c r="BJ159" s="214">
        <f t="shared" si="175"/>
        <v>4.5819521671271568</v>
      </c>
      <c r="BK159" s="214">
        <f t="shared" si="175"/>
        <v>4.4338261412230162</v>
      </c>
      <c r="BL159" s="214">
        <f t="shared" si="175"/>
        <v>4.384487550246333</v>
      </c>
      <c r="BM159" s="214">
        <f t="shared" si="175"/>
        <v>4.138290495766781</v>
      </c>
      <c r="BN159" s="214">
        <f t="shared" si="175"/>
        <v>4.1383432411816763</v>
      </c>
      <c r="BO159" s="214">
        <f t="shared" si="175"/>
        <v>4.1383171955131299</v>
      </c>
      <c r="BP159" s="214">
        <f t="shared" si="175"/>
        <v>9.4589021062522978</v>
      </c>
      <c r="BQ159" s="214">
        <f t="shared" si="176"/>
        <v>18.228116356313844</v>
      </c>
      <c r="BR159" s="214">
        <f t="shared" si="176"/>
        <v>18.967147686837439</v>
      </c>
    </row>
    <row r="160" spans="1:70">
      <c r="A160" t="s">
        <v>191</v>
      </c>
      <c r="B160" s="102">
        <v>2.27</v>
      </c>
      <c r="C160" s="102">
        <v>2.0099999999999998</v>
      </c>
      <c r="D160" s="102">
        <v>1.76</v>
      </c>
      <c r="E160" s="102">
        <v>1.98</v>
      </c>
      <c r="F160" s="102">
        <v>2.27</v>
      </c>
      <c r="G160" s="102">
        <v>3.07</v>
      </c>
      <c r="H160" s="102">
        <v>2.29</v>
      </c>
      <c r="I160" s="102">
        <v>2.29</v>
      </c>
      <c r="J160" s="102">
        <v>2.76</v>
      </c>
      <c r="K160" s="102">
        <v>2.33</v>
      </c>
      <c r="L160" s="102">
        <v>2.0699999999999998</v>
      </c>
      <c r="M160" s="102">
        <v>1.33</v>
      </c>
      <c r="N160" s="102">
        <v>1.54</v>
      </c>
      <c r="O160" s="102">
        <v>2.29</v>
      </c>
      <c r="P160" s="102">
        <v>2</v>
      </c>
      <c r="Q160" s="102">
        <v>2.08</v>
      </c>
      <c r="R160" s="102">
        <v>2.2799999999999998</v>
      </c>
      <c r="S160" s="102">
        <v>1.89</v>
      </c>
      <c r="T160" s="102">
        <v>2.63</v>
      </c>
      <c r="U160" s="102">
        <v>2.04</v>
      </c>
      <c r="V160" s="102">
        <v>3.23</v>
      </c>
      <c r="W160" s="102">
        <v>2.2599999999999998</v>
      </c>
      <c r="X160" s="102">
        <v>2.25</v>
      </c>
      <c r="Y160" s="102">
        <v>1.71</v>
      </c>
      <c r="Z160" s="102">
        <v>1.6</v>
      </c>
      <c r="AA160" s="102">
        <v>1.9</v>
      </c>
      <c r="AB160" s="102">
        <v>1.87</v>
      </c>
      <c r="AC160" s="102">
        <v>2.31</v>
      </c>
      <c r="AD160" s="102">
        <v>2.44</v>
      </c>
      <c r="AE160" s="102">
        <v>1.65</v>
      </c>
      <c r="AF160" s="102">
        <v>1.77</v>
      </c>
      <c r="AG160" s="102">
        <v>3.53</v>
      </c>
      <c r="AH160" s="102">
        <v>4.1399999999999997</v>
      </c>
      <c r="AI160" s="102">
        <v>3.18</v>
      </c>
      <c r="AJ160" s="102">
        <v>3.27</v>
      </c>
      <c r="AK160" s="102">
        <v>5.31</v>
      </c>
      <c r="AL160" s="102">
        <v>6.05</v>
      </c>
      <c r="AM160" s="102">
        <v>6.72</v>
      </c>
      <c r="AN160" s="102">
        <v>4.21</v>
      </c>
      <c r="AO160" s="102">
        <v>4.1399999999999997</v>
      </c>
      <c r="AP160" s="102">
        <v>3.14</v>
      </c>
      <c r="AQ160" s="102">
        <v>2.69</v>
      </c>
      <c r="AR160" s="102">
        <f t="shared" si="172"/>
        <v>3.23</v>
      </c>
      <c r="AS160" s="102">
        <f t="shared" si="172"/>
        <v>3.2</v>
      </c>
      <c r="AT160" s="102">
        <f t="shared" si="172"/>
        <v>3.22</v>
      </c>
      <c r="AU160" s="102">
        <f t="shared" si="172"/>
        <v>5.26</v>
      </c>
      <c r="AV160" s="102">
        <f t="shared" si="172"/>
        <v>6.05</v>
      </c>
      <c r="AW160" s="102">
        <f t="shared" si="172"/>
        <v>6.66</v>
      </c>
      <c r="AX160" s="214">
        <f t="shared" si="173"/>
        <v>4.8660830618892517</v>
      </c>
      <c r="AY160" s="214">
        <f t="shared" si="174"/>
        <v>4.7239081887012953</v>
      </c>
      <c r="AZ160" s="214">
        <f t="shared" si="174"/>
        <v>5.0907625997106773</v>
      </c>
      <c r="BA160" s="214">
        <f t="shared" si="175"/>
        <v>5.000842622705032</v>
      </c>
      <c r="BB160" s="214">
        <f t="shared" si="175"/>
        <v>5.0127664929974607</v>
      </c>
      <c r="BC160" s="214">
        <f t="shared" si="175"/>
        <v>4.8595332744344661</v>
      </c>
      <c r="BD160" s="214">
        <f t="shared" si="175"/>
        <v>4.8086704383920607</v>
      </c>
      <c r="BE160" s="214">
        <f t="shared" si="175"/>
        <v>4.9049699347914579</v>
      </c>
      <c r="BF160" s="214">
        <f t="shared" si="175"/>
        <v>4.8975683975225905</v>
      </c>
      <c r="BG160" s="214">
        <f t="shared" si="175"/>
        <v>4.9461633410379866</v>
      </c>
      <c r="BH160" s="214">
        <f t="shared" si="175"/>
        <v>4.7050831880060109</v>
      </c>
      <c r="BI160" s="214">
        <f t="shared" si="175"/>
        <v>4.6049149854627762</v>
      </c>
      <c r="BJ160" s="214">
        <f t="shared" si="175"/>
        <v>4.6038252793299117</v>
      </c>
      <c r="BK160" s="214">
        <f t="shared" si="175"/>
        <v>4.4545415983798646</v>
      </c>
      <c r="BL160" s="214">
        <f t="shared" si="175"/>
        <v>4.4055053649835951</v>
      </c>
      <c r="BM160" s="214">
        <f t="shared" si="175"/>
        <v>4.1587067716470036</v>
      </c>
      <c r="BN160" s="214">
        <f t="shared" si="175"/>
        <v>4.1583730422794316</v>
      </c>
      <c r="BO160" s="214">
        <f t="shared" si="175"/>
        <v>4.1581817562637813</v>
      </c>
      <c r="BP160" s="214">
        <f t="shared" si="175"/>
        <v>9.5043601820007133</v>
      </c>
      <c r="BQ160" s="214">
        <f t="shared" si="176"/>
        <v>18.316129518488882</v>
      </c>
      <c r="BR160" s="214">
        <f t="shared" si="176"/>
        <v>19.058801276672884</v>
      </c>
    </row>
    <row r="161" spans="1:70">
      <c r="A161" t="s">
        <v>193</v>
      </c>
      <c r="B161" s="102">
        <v>2.29</v>
      </c>
      <c r="C161" s="102">
        <v>1.97</v>
      </c>
      <c r="D161" s="102">
        <v>1.79</v>
      </c>
      <c r="E161" s="102">
        <v>1.99</v>
      </c>
      <c r="F161" s="102">
        <v>2.23</v>
      </c>
      <c r="G161" s="102">
        <v>2.98</v>
      </c>
      <c r="H161" s="102">
        <v>2.2799999999999998</v>
      </c>
      <c r="I161" s="102">
        <v>2.48</v>
      </c>
      <c r="J161" s="102">
        <v>2.65</v>
      </c>
      <c r="K161" s="102">
        <v>2.2999999999999998</v>
      </c>
      <c r="L161" s="102">
        <v>1.99</v>
      </c>
      <c r="M161" s="102">
        <v>1.32</v>
      </c>
      <c r="N161" s="102">
        <v>1.61</v>
      </c>
      <c r="O161" s="102">
        <v>2.27</v>
      </c>
      <c r="P161" s="102">
        <v>1.98</v>
      </c>
      <c r="Q161" s="102">
        <v>2.17</v>
      </c>
      <c r="R161" s="102">
        <v>2.35</v>
      </c>
      <c r="S161" s="102">
        <v>1.86</v>
      </c>
      <c r="T161" s="102">
        <v>2.57</v>
      </c>
      <c r="U161" s="102">
        <v>2.0699999999999998</v>
      </c>
      <c r="V161" s="102">
        <v>3.49</v>
      </c>
      <c r="W161" s="102">
        <v>2.34</v>
      </c>
      <c r="X161" s="102">
        <v>2.27</v>
      </c>
      <c r="Y161" s="102">
        <v>1.73</v>
      </c>
      <c r="Z161" s="102">
        <v>1.71</v>
      </c>
      <c r="AA161" s="102">
        <v>1.94</v>
      </c>
      <c r="AB161" s="102">
        <v>1.83</v>
      </c>
      <c r="AC161" s="102">
        <v>2.3199999999999998</v>
      </c>
      <c r="AD161" s="102">
        <v>2.67</v>
      </c>
      <c r="AE161" s="102">
        <v>1.66</v>
      </c>
      <c r="AF161" s="102">
        <v>1.9</v>
      </c>
      <c r="AG161" s="102">
        <v>3.89</v>
      </c>
      <c r="AH161" s="102">
        <v>4.68</v>
      </c>
      <c r="AI161" s="102">
        <v>2.82</v>
      </c>
      <c r="AJ161" s="102">
        <v>3.05</v>
      </c>
      <c r="AK161" s="102">
        <v>6.1</v>
      </c>
      <c r="AL161" s="102">
        <v>6.05</v>
      </c>
      <c r="AM161" s="102">
        <v>6.78</v>
      </c>
      <c r="AN161" s="102">
        <v>4.28</v>
      </c>
      <c r="AO161" s="102">
        <v>4.4000000000000004</v>
      </c>
      <c r="AP161" s="102">
        <v>3.1</v>
      </c>
      <c r="AQ161" s="102">
        <v>2.81</v>
      </c>
      <c r="AR161" s="102">
        <f t="shared" si="172"/>
        <v>3.38</v>
      </c>
      <c r="AS161" s="102">
        <f t="shared" si="172"/>
        <v>3.26</v>
      </c>
      <c r="AT161" s="102">
        <f t="shared" si="172"/>
        <v>3.28</v>
      </c>
      <c r="AU161" s="102">
        <f t="shared" si="172"/>
        <v>6.22</v>
      </c>
      <c r="AV161" s="102">
        <f t="shared" si="172"/>
        <v>6.66</v>
      </c>
      <c r="AW161" s="214">
        <f>AW$238*SUM(AR161:AV161)/SUM(AR$238:AV$238)</f>
        <v>7.6804619826756486</v>
      </c>
      <c r="AX161" s="214">
        <f>AX$238*SUM(AS161:AW161)/SUM(AS$238:AW$238)</f>
        <v>5.4068511284654193</v>
      </c>
      <c r="AY161" s="214">
        <f t="shared" si="174"/>
        <v>5.3024708884702321</v>
      </c>
      <c r="AZ161" s="214">
        <f t="shared" si="174"/>
        <v>5.776019500109296</v>
      </c>
      <c r="BA161" s="214">
        <f t="shared" si="175"/>
        <v>5.6279937698332976</v>
      </c>
      <c r="BB161" s="214">
        <f t="shared" si="175"/>
        <v>5.6697151520419728</v>
      </c>
      <c r="BC161" s="214">
        <f t="shared" si="175"/>
        <v>5.467347275128879</v>
      </c>
      <c r="BD161" s="214">
        <f t="shared" si="175"/>
        <v>5.4233414032160976</v>
      </c>
      <c r="BE161" s="214">
        <f t="shared" si="175"/>
        <v>5.5369545858652485</v>
      </c>
      <c r="BF161" s="214">
        <f t="shared" si="175"/>
        <v>5.5227562704677347</v>
      </c>
      <c r="BG161" s="214">
        <f t="shared" si="175"/>
        <v>5.57982114883231</v>
      </c>
      <c r="BH161" s="214">
        <f t="shared" si="175"/>
        <v>5.305012099256543</v>
      </c>
      <c r="BI161" s="214">
        <f t="shared" si="175"/>
        <v>5.1943129636945464</v>
      </c>
      <c r="BJ161" s="214">
        <f t="shared" si="175"/>
        <v>5.1932380809358518</v>
      </c>
      <c r="BK161" s="214">
        <f t="shared" si="175"/>
        <v>5.0240888555975598</v>
      </c>
      <c r="BL161" s="214">
        <f t="shared" si="175"/>
        <v>4.9689726331214361</v>
      </c>
      <c r="BM161" s="214">
        <f t="shared" si="175"/>
        <v>4.6904184111715201</v>
      </c>
      <c r="BN161" s="214">
        <f t="shared" si="175"/>
        <v>4.690348773585205</v>
      </c>
      <c r="BO161" s="214">
        <f t="shared" si="175"/>
        <v>4.6900763803876639</v>
      </c>
      <c r="BP161" s="214">
        <f t="shared" si="175"/>
        <v>10.719883457869539</v>
      </c>
      <c r="BQ161" s="214">
        <f t="shared" si="176"/>
        <v>20.658703326022671</v>
      </c>
      <c r="BR161" s="214">
        <f t="shared" si="176"/>
        <v>21.496352192111903</v>
      </c>
    </row>
    <row r="162" spans="1:70">
      <c r="A162" t="s">
        <v>194</v>
      </c>
      <c r="B162" s="102">
        <v>2.3199999999999998</v>
      </c>
      <c r="C162" s="102">
        <v>1.99</v>
      </c>
      <c r="D162" s="102">
        <v>1.9</v>
      </c>
      <c r="E162" s="102">
        <v>1.98</v>
      </c>
      <c r="F162" s="102">
        <v>2.27</v>
      </c>
      <c r="G162" s="102">
        <v>2.9</v>
      </c>
      <c r="H162" s="102">
        <v>2.2400000000000002</v>
      </c>
      <c r="I162" s="102">
        <v>2.62</v>
      </c>
      <c r="J162" s="102">
        <v>2.72</v>
      </c>
      <c r="K162" s="102">
        <v>2.37</v>
      </c>
      <c r="L162" s="102">
        <v>2.06</v>
      </c>
      <c r="M162" s="102">
        <v>1.37</v>
      </c>
      <c r="N162" s="102">
        <v>1.64</v>
      </c>
      <c r="O162" s="102">
        <v>2.2599999999999998</v>
      </c>
      <c r="P162" s="102">
        <v>2.0699999999999998</v>
      </c>
      <c r="Q162" s="102">
        <v>2.2000000000000002</v>
      </c>
      <c r="R162" s="102">
        <v>2.41</v>
      </c>
      <c r="S162" s="102">
        <v>1.89</v>
      </c>
      <c r="T162" s="102">
        <v>2.44</v>
      </c>
      <c r="U162" s="102">
        <v>2.11</v>
      </c>
      <c r="V162" s="102">
        <v>3.65</v>
      </c>
      <c r="W162" s="102">
        <v>2.4500000000000002</v>
      </c>
      <c r="X162" s="102">
        <v>2.25</v>
      </c>
      <c r="Y162" s="102">
        <v>1.77</v>
      </c>
      <c r="Z162" s="102">
        <v>1.8</v>
      </c>
      <c r="AA162" s="102">
        <v>1.84</v>
      </c>
      <c r="AB162" s="102">
        <v>1.81</v>
      </c>
      <c r="AC162" s="102">
        <v>2.21</v>
      </c>
      <c r="AD162" s="102">
        <v>2.71</v>
      </c>
      <c r="AE162" s="102">
        <v>1.7</v>
      </c>
      <c r="AF162" s="102">
        <v>1.98</v>
      </c>
      <c r="AG162" s="102">
        <v>3.63</v>
      </c>
      <c r="AH162" s="102">
        <v>5.0599999999999996</v>
      </c>
      <c r="AI162" s="102">
        <v>3.01</v>
      </c>
      <c r="AJ162" s="102">
        <v>3.18</v>
      </c>
      <c r="AK162" s="102">
        <v>5.94</v>
      </c>
      <c r="AL162" s="102">
        <v>6.1</v>
      </c>
      <c r="AM162" s="102">
        <v>6.83</v>
      </c>
      <c r="AN162" s="102">
        <v>4.6100000000000003</v>
      </c>
      <c r="AO162" s="102">
        <v>4.4800000000000004</v>
      </c>
      <c r="AP162" s="102">
        <v>3.18</v>
      </c>
      <c r="AQ162" s="102">
        <v>2.74</v>
      </c>
      <c r="AR162" s="102">
        <f t="shared" si="172"/>
        <v>3.36</v>
      </c>
      <c r="AS162" s="102">
        <f t="shared" si="172"/>
        <v>3.28</v>
      </c>
      <c r="AT162" s="102">
        <f t="shared" si="172"/>
        <v>3.28</v>
      </c>
      <c r="AU162" s="102">
        <f t="shared" si="172"/>
        <v>6.16</v>
      </c>
      <c r="AV162" s="102">
        <f t="shared" si="172"/>
        <v>7.06</v>
      </c>
      <c r="AW162" s="214">
        <f t="shared" ref="AW162:AX167" si="177">AW$238*SUM(AR162:AV162)/SUM(AR$238:AV$238)</f>
        <v>7.7949951876804606</v>
      </c>
      <c r="AX162" s="214">
        <f t="shared" si="177"/>
        <v>5.501525912851557</v>
      </c>
      <c r="AY162" s="214">
        <f t="shared" si="174"/>
        <v>5.4020410392185898</v>
      </c>
      <c r="AZ162" s="214">
        <f t="shared" si="174"/>
        <v>5.8958589972013078</v>
      </c>
      <c r="BA162" s="214">
        <f t="shared" si="175"/>
        <v>5.7792779009980908</v>
      </c>
      <c r="BB162" s="214">
        <f t="shared" si="175"/>
        <v>5.7800695930427253</v>
      </c>
      <c r="BC162" s="214">
        <f t="shared" si="175"/>
        <v>5.5806421635433789</v>
      </c>
      <c r="BD162" s="214">
        <f t="shared" si="175"/>
        <v>5.5391070287518005</v>
      </c>
      <c r="BE162" s="214">
        <f t="shared" si="175"/>
        <v>5.657841225340384</v>
      </c>
      <c r="BF162" s="214">
        <f t="shared" si="175"/>
        <v>5.6445811936739663</v>
      </c>
      <c r="BG162" s="214">
        <f t="shared" si="175"/>
        <v>5.6974224655257082</v>
      </c>
      <c r="BH162" s="214">
        <f t="shared" si="175"/>
        <v>5.4185830371183528</v>
      </c>
      <c r="BI162" s="214">
        <f t="shared" si="175"/>
        <v>5.3062260212003061</v>
      </c>
      <c r="BJ162" s="214">
        <f t="shared" si="175"/>
        <v>5.3053350137569169</v>
      </c>
      <c r="BK162" s="214">
        <f t="shared" si="175"/>
        <v>5.13227769961411</v>
      </c>
      <c r="BL162" s="214">
        <f t="shared" si="175"/>
        <v>5.0754270427009978</v>
      </c>
      <c r="BM162" s="214">
        <f t="shared" si="175"/>
        <v>4.7912593487148207</v>
      </c>
      <c r="BN162" s="214">
        <f t="shared" si="175"/>
        <v>4.7912786427236549</v>
      </c>
      <c r="BO162" s="214">
        <f t="shared" si="175"/>
        <v>4.7909739336156409</v>
      </c>
      <c r="BP162" s="214">
        <f t="shared" si="175"/>
        <v>10.950333178967268</v>
      </c>
      <c r="BQ162" s="214">
        <f t="shared" si="176"/>
        <v>21.102684229432047</v>
      </c>
      <c r="BR162" s="214">
        <f t="shared" si="176"/>
        <v>21.958493603660404</v>
      </c>
    </row>
    <row r="163" spans="1:70">
      <c r="A163" t="s">
        <v>195</v>
      </c>
      <c r="B163" s="102">
        <v>2.3199999999999998</v>
      </c>
      <c r="C163" s="102">
        <v>1.93</v>
      </c>
      <c r="D163" s="102">
        <v>2.0299999999999998</v>
      </c>
      <c r="E163" s="102">
        <v>2</v>
      </c>
      <c r="F163" s="102">
        <v>2.2200000000000002</v>
      </c>
      <c r="G163" s="102">
        <v>2.94</v>
      </c>
      <c r="H163" s="102">
        <v>2.2999999999999998</v>
      </c>
      <c r="I163" s="102">
        <v>2.76</v>
      </c>
      <c r="J163" s="102">
        <v>2.8</v>
      </c>
      <c r="K163" s="102">
        <v>2.5</v>
      </c>
      <c r="L163" s="102">
        <v>2.13</v>
      </c>
      <c r="M163" s="102">
        <v>1.44</v>
      </c>
      <c r="N163" s="102">
        <v>1.65</v>
      </c>
      <c r="O163" s="102">
        <v>2.36</v>
      </c>
      <c r="P163" s="102">
        <v>2.1800000000000002</v>
      </c>
      <c r="Q163" s="102">
        <v>2.27</v>
      </c>
      <c r="R163" s="102">
        <v>2.4</v>
      </c>
      <c r="S163" s="102">
        <v>1.89</v>
      </c>
      <c r="T163" s="102">
        <v>2.35</v>
      </c>
      <c r="U163" s="102">
        <v>2.15</v>
      </c>
      <c r="V163" s="102">
        <v>4.08</v>
      </c>
      <c r="W163" s="102">
        <v>2.4300000000000002</v>
      </c>
      <c r="X163" s="102">
        <v>2.11</v>
      </c>
      <c r="Y163" s="102">
        <v>1.73</v>
      </c>
      <c r="Z163" s="102">
        <v>1.81</v>
      </c>
      <c r="AA163" s="102">
        <v>1.7</v>
      </c>
      <c r="AB163" s="102">
        <v>1.75</v>
      </c>
      <c r="AC163" s="102">
        <v>2.2200000000000002</v>
      </c>
      <c r="AD163" s="102">
        <v>2.85</v>
      </c>
      <c r="AE163" s="102">
        <v>1.66</v>
      </c>
      <c r="AF163" s="102">
        <v>2.0699999999999998</v>
      </c>
      <c r="AG163" s="102">
        <v>3.34</v>
      </c>
      <c r="AH163" s="102">
        <v>5.21</v>
      </c>
      <c r="AI163" s="102">
        <v>3.12</v>
      </c>
      <c r="AJ163" s="102">
        <v>3.02</v>
      </c>
      <c r="AK163" s="102">
        <v>6.55</v>
      </c>
      <c r="AL163" s="102">
        <v>5.94</v>
      </c>
      <c r="AM163" s="102">
        <v>6.5</v>
      </c>
      <c r="AN163" s="102">
        <v>4.79</v>
      </c>
      <c r="AO163" s="102">
        <v>4.42</v>
      </c>
      <c r="AP163" s="102">
        <v>3</v>
      </c>
      <c r="AQ163" s="102">
        <v>2.74</v>
      </c>
      <c r="AR163" s="102">
        <f t="shared" si="172"/>
        <v>3.43</v>
      </c>
      <c r="AS163" s="102">
        <f t="shared" si="172"/>
        <v>3.02</v>
      </c>
      <c r="AT163" s="102">
        <f t="shared" si="172"/>
        <v>3.23</v>
      </c>
      <c r="AU163" s="102">
        <f t="shared" si="172"/>
        <v>6.55</v>
      </c>
      <c r="AV163" s="102">
        <f t="shared" si="172"/>
        <v>7.39</v>
      </c>
      <c r="AW163" s="214">
        <f t="shared" si="177"/>
        <v>7.9566891241578439</v>
      </c>
      <c r="AX163" s="214">
        <f t="shared" si="177"/>
        <v>5.615585370862112</v>
      </c>
      <c r="AY163" s="214">
        <f t="shared" si="174"/>
        <v>5.5735039637917856</v>
      </c>
      <c r="AZ163" s="214">
        <f t="shared" si="174"/>
        <v>6.1114621564628733</v>
      </c>
      <c r="BA163" s="214">
        <f t="shared" si="175"/>
        <v>5.9605410378574399</v>
      </c>
      <c r="BB163" s="214">
        <f t="shared" si="175"/>
        <v>5.9406972548870698</v>
      </c>
      <c r="BC163" s="214">
        <f t="shared" si="175"/>
        <v>5.7465369454184847</v>
      </c>
      <c r="BD163" s="214">
        <f t="shared" si="175"/>
        <v>5.7134054453142804</v>
      </c>
      <c r="BE163" s="214">
        <f t="shared" si="175"/>
        <v>5.8355832823081473</v>
      </c>
      <c r="BF163" s="214">
        <f t="shared" si="175"/>
        <v>5.8158543915749625</v>
      </c>
      <c r="BG163" s="214">
        <f t="shared" si="175"/>
        <v>5.8691065291925133</v>
      </c>
      <c r="BH163" s="214">
        <f t="shared" si="175"/>
        <v>5.5844751042835643</v>
      </c>
      <c r="BI163" s="214">
        <f t="shared" si="175"/>
        <v>5.4696193918339446</v>
      </c>
      <c r="BJ163" s="214">
        <f t="shared" si="175"/>
        <v>5.4679864177468351</v>
      </c>
      <c r="BK163" s="214">
        <f t="shared" si="175"/>
        <v>5.2888203439934669</v>
      </c>
      <c r="BL163" s="214">
        <f t="shared" si="175"/>
        <v>5.2304048684659854</v>
      </c>
      <c r="BM163" s="214">
        <f t="shared" si="175"/>
        <v>4.9379776404591285</v>
      </c>
      <c r="BN163" s="214">
        <f t="shared" si="175"/>
        <v>4.9380042932070083</v>
      </c>
      <c r="BO163" s="214">
        <f t="shared" si="175"/>
        <v>4.9375187712847355</v>
      </c>
      <c r="BP163" s="214">
        <f t="shared" si="175"/>
        <v>11.285112241630589</v>
      </c>
      <c r="BQ163" s="214">
        <f t="shared" si="176"/>
        <v>21.74809867085845</v>
      </c>
      <c r="BR163" s="214">
        <f t="shared" si="176"/>
        <v>22.630201440681034</v>
      </c>
    </row>
    <row r="164" spans="1:70">
      <c r="A164" t="s">
        <v>62</v>
      </c>
      <c r="B164" s="102">
        <v>2.3199999999999998</v>
      </c>
      <c r="C164" s="102">
        <v>1.79</v>
      </c>
      <c r="D164" s="102">
        <v>2.0499999999999998</v>
      </c>
      <c r="E164" s="102">
        <v>2.0499999999999998</v>
      </c>
      <c r="F164" s="102">
        <v>2.2599999999999998</v>
      </c>
      <c r="G164" s="102">
        <v>2.89</v>
      </c>
      <c r="H164" s="102">
        <v>2.44</v>
      </c>
      <c r="I164" s="102">
        <v>2.83</v>
      </c>
      <c r="J164" s="102">
        <v>2.84</v>
      </c>
      <c r="K164" s="102">
        <v>2.54</v>
      </c>
      <c r="L164" s="102">
        <v>2.23</v>
      </c>
      <c r="M164" s="102">
        <v>1.51</v>
      </c>
      <c r="N164" s="102">
        <v>1.62</v>
      </c>
      <c r="O164" s="102">
        <v>2.2599999999999998</v>
      </c>
      <c r="P164" s="102">
        <v>2.2799999999999998</v>
      </c>
      <c r="Q164" s="102">
        <v>2.2999999999999998</v>
      </c>
      <c r="R164" s="102">
        <v>2.41</v>
      </c>
      <c r="S164" s="102">
        <v>1.87</v>
      </c>
      <c r="T164" s="102">
        <v>2.35</v>
      </c>
      <c r="U164" s="102">
        <v>2.27</v>
      </c>
      <c r="V164" s="102">
        <v>4.28</v>
      </c>
      <c r="W164" s="102">
        <v>2.34</v>
      </c>
      <c r="X164" s="102">
        <v>2.0699999999999998</v>
      </c>
      <c r="Y164" s="102">
        <v>1.62</v>
      </c>
      <c r="Z164" s="102">
        <v>1.86</v>
      </c>
      <c r="AA164" s="102">
        <v>1.8</v>
      </c>
      <c r="AB164" s="102">
        <v>1.78</v>
      </c>
      <c r="AC164" s="102">
        <v>2.21</v>
      </c>
      <c r="AD164" s="102">
        <v>2.7</v>
      </c>
      <c r="AE164" s="102">
        <v>1.71</v>
      </c>
      <c r="AF164" s="102">
        <v>2.25</v>
      </c>
      <c r="AG164" s="102">
        <v>3.63</v>
      </c>
      <c r="AH164" s="102">
        <v>5.22</v>
      </c>
      <c r="AI164" s="102">
        <v>3.35</v>
      </c>
      <c r="AJ164" s="102">
        <v>3.19</v>
      </c>
      <c r="AK164" s="102">
        <v>6.5</v>
      </c>
      <c r="AL164" s="102">
        <v>5.82</v>
      </c>
      <c r="AM164" s="102">
        <v>6.38</v>
      </c>
      <c r="AN164" s="102">
        <v>4.5999999999999996</v>
      </c>
      <c r="AO164" s="102">
        <v>4.24</v>
      </c>
      <c r="AP164" s="102">
        <v>3.11</v>
      </c>
      <c r="AQ164" s="102">
        <v>2.9</v>
      </c>
      <c r="AR164" s="102">
        <f t="shared" si="172"/>
        <v>3.43</v>
      </c>
      <c r="AS164" s="102">
        <f t="shared" si="172"/>
        <v>3.18</v>
      </c>
      <c r="AT164" s="102">
        <f t="shared" si="172"/>
        <v>3.32</v>
      </c>
      <c r="AU164" s="102">
        <f t="shared" si="172"/>
        <v>6.83</v>
      </c>
      <c r="AV164" s="102">
        <f t="shared" si="172"/>
        <v>7.39</v>
      </c>
      <c r="AW164" s="214">
        <f t="shared" si="177"/>
        <v>8.1352261790182858</v>
      </c>
      <c r="AX164" s="214">
        <f t="shared" si="177"/>
        <v>5.7569465910907827</v>
      </c>
      <c r="AY164" s="214">
        <f t="shared" si="174"/>
        <v>5.6985809411457273</v>
      </c>
      <c r="AZ164" s="214">
        <f t="shared" si="174"/>
        <v>6.2453764551756432</v>
      </c>
      <c r="BA164" s="214">
        <f t="shared" si="175"/>
        <v>6.0662312849050526</v>
      </c>
      <c r="BB164" s="214">
        <f t="shared" si="175"/>
        <v>6.0709717687242915</v>
      </c>
      <c r="BC164" s="214">
        <f t="shared" si="175"/>
        <v>5.8717560040603747</v>
      </c>
      <c r="BD164" s="214">
        <f t="shared" si="175"/>
        <v>5.8342026024881024</v>
      </c>
      <c r="BE164" s="214">
        <f t="shared" si="175"/>
        <v>5.9575305468399842</v>
      </c>
      <c r="BF164" s="214">
        <f t="shared" si="175"/>
        <v>5.9361539808747734</v>
      </c>
      <c r="BG164" s="214">
        <f t="shared" si="175"/>
        <v>5.9940636167651578</v>
      </c>
      <c r="BH164" s="214">
        <f t="shared" si="175"/>
        <v>5.7026412603401573</v>
      </c>
      <c r="BI164" s="214">
        <f t="shared" si="175"/>
        <v>5.5846674626115522</v>
      </c>
      <c r="BJ164" s="214">
        <f t="shared" si="175"/>
        <v>5.5828812524097566</v>
      </c>
      <c r="BK164" s="214">
        <f t="shared" si="175"/>
        <v>5.4000764199377622</v>
      </c>
      <c r="BL164" s="214">
        <f t="shared" si="175"/>
        <v>5.340818197608769</v>
      </c>
      <c r="BM164" s="214">
        <f t="shared" si="175"/>
        <v>5.0420241430527648</v>
      </c>
      <c r="BN164" s="214">
        <f t="shared" si="175"/>
        <v>5.0419582805169947</v>
      </c>
      <c r="BO164" s="214">
        <f t="shared" si="175"/>
        <v>5.0414811287640626</v>
      </c>
      <c r="BP164" s="214">
        <f t="shared" si="175"/>
        <v>11.522832409784289</v>
      </c>
      <c r="BQ164" s="214">
        <f t="shared" si="176"/>
        <v>22.20632690262466</v>
      </c>
      <c r="BR164" s="214">
        <f t="shared" si="176"/>
        <v>23.10691621981077</v>
      </c>
    </row>
    <row r="165" spans="1:70">
      <c r="A165" t="s">
        <v>196</v>
      </c>
      <c r="B165" s="102">
        <v>2.4</v>
      </c>
      <c r="C165" s="102">
        <v>1.75</v>
      </c>
      <c r="D165" s="102">
        <v>2.04</v>
      </c>
      <c r="E165" s="102">
        <v>2.41</v>
      </c>
      <c r="F165" s="102">
        <v>2.5099999999999998</v>
      </c>
      <c r="G165" s="102">
        <v>2.82</v>
      </c>
      <c r="H165" s="102">
        <v>2.34</v>
      </c>
      <c r="I165" s="102">
        <v>2.83</v>
      </c>
      <c r="J165" s="102">
        <v>2.77</v>
      </c>
      <c r="K165" s="102">
        <v>2.5299999999999998</v>
      </c>
      <c r="L165" s="102">
        <v>1.92</v>
      </c>
      <c r="M165" s="102">
        <v>1.56</v>
      </c>
      <c r="N165" s="102">
        <v>2.31</v>
      </c>
      <c r="O165" s="102">
        <v>2.1800000000000002</v>
      </c>
      <c r="P165" s="102">
        <v>2.4</v>
      </c>
      <c r="Q165" s="102">
        <v>2.1800000000000002</v>
      </c>
      <c r="R165" s="102">
        <v>2.36</v>
      </c>
      <c r="S165" s="102">
        <v>1.9</v>
      </c>
      <c r="T165" s="102">
        <v>2.37</v>
      </c>
      <c r="U165" s="102">
        <v>2.64</v>
      </c>
      <c r="V165" s="102">
        <v>3.84</v>
      </c>
      <c r="W165" s="102">
        <v>2.2999999999999998</v>
      </c>
      <c r="X165" s="102">
        <v>2.2200000000000002</v>
      </c>
      <c r="Y165" s="102">
        <v>1.6</v>
      </c>
      <c r="Z165" s="102">
        <v>1.86</v>
      </c>
      <c r="AA165" s="102">
        <v>2.0299999999999998</v>
      </c>
      <c r="AB165" s="102">
        <v>2.14</v>
      </c>
      <c r="AC165" s="102">
        <v>2.02</v>
      </c>
      <c r="AD165" s="102">
        <v>2.56</v>
      </c>
      <c r="AE165" s="102">
        <v>2.11</v>
      </c>
      <c r="AF165" s="102">
        <v>2.21</v>
      </c>
      <c r="AG165" s="102">
        <v>3.42</v>
      </c>
      <c r="AH165" s="102">
        <v>5.66</v>
      </c>
      <c r="AI165" s="102">
        <v>3.52</v>
      </c>
      <c r="AJ165" s="102">
        <v>3.01</v>
      </c>
      <c r="AK165" s="102">
        <v>5.88</v>
      </c>
      <c r="AL165" s="102">
        <v>5.35</v>
      </c>
      <c r="AM165" s="102">
        <v>6.22</v>
      </c>
      <c r="AN165" s="102">
        <v>4.22</v>
      </c>
      <c r="AO165" s="102">
        <v>4.38</v>
      </c>
      <c r="AP165" s="102">
        <v>3.54</v>
      </c>
      <c r="AQ165" s="102">
        <v>2.7863495076830866</v>
      </c>
      <c r="AR165" s="102">
        <f>ROUND(AR149*0.56,2)</f>
        <v>3.95</v>
      </c>
      <c r="AS165" s="102">
        <f>ROUND(AS149*0.56,2)</f>
        <v>3.63</v>
      </c>
      <c r="AT165" s="102">
        <f>ROUND(AT149*0.56,2)</f>
        <v>3.61</v>
      </c>
      <c r="AU165" s="102">
        <f>ROUND(AU149*0.56,2)</f>
        <v>6.61</v>
      </c>
      <c r="AV165" s="102">
        <f>ROUND(AV149*0.56,2)</f>
        <v>6.1</v>
      </c>
      <c r="AW165" s="214">
        <f t="shared" si="177"/>
        <v>8.0510105871029829</v>
      </c>
      <c r="AX165" s="214">
        <f t="shared" si="177"/>
        <v>5.5865208418894401</v>
      </c>
      <c r="AY165" s="214">
        <f t="shared" si="174"/>
        <v>5.4312318430425188</v>
      </c>
      <c r="AZ165" s="214">
        <f t="shared" si="174"/>
        <v>5.870035953907216</v>
      </c>
      <c r="BA165" s="214">
        <f t="shared" si="175"/>
        <v>5.6668812758860403</v>
      </c>
      <c r="BB165" s="214">
        <f t="shared" si="175"/>
        <v>5.8242153193777542</v>
      </c>
      <c r="BC165" s="214">
        <f t="shared" si="175"/>
        <v>5.5845999055062068</v>
      </c>
      <c r="BD165" s="214">
        <f t="shared" si="175"/>
        <v>5.5272400338932011</v>
      </c>
      <c r="BE165" s="214">
        <f t="shared" si="175"/>
        <v>5.6376485527369411</v>
      </c>
      <c r="BF165" s="214">
        <f t="shared" si="175"/>
        <v>5.6253881763634093</v>
      </c>
      <c r="BG165" s="214">
        <f t="shared" si="175"/>
        <v>5.6967862601772747</v>
      </c>
      <c r="BH165" s="214">
        <f t="shared" si="175"/>
        <v>5.4093468118140331</v>
      </c>
      <c r="BI165" s="214">
        <f t="shared" si="175"/>
        <v>5.2946247237828405</v>
      </c>
      <c r="BJ165" s="214">
        <f t="shared" si="175"/>
        <v>5.2936890757475901</v>
      </c>
      <c r="BK165" s="214">
        <f t="shared" si="175"/>
        <v>5.1224690714784646</v>
      </c>
      <c r="BL165" s="214">
        <f t="shared" si="175"/>
        <v>5.0673153268089557</v>
      </c>
      <c r="BM165" s="214">
        <f t="shared" si="175"/>
        <v>4.7820551756719087</v>
      </c>
      <c r="BN165" s="214">
        <f t="shared" si="175"/>
        <v>4.7818549741049896</v>
      </c>
      <c r="BO165" s="214">
        <f t="shared" si="175"/>
        <v>4.7817732372731836</v>
      </c>
      <c r="BP165" s="214">
        <f t="shared" si="175"/>
        <v>10.929953166554064</v>
      </c>
      <c r="BQ165" s="214">
        <f t="shared" si="176"/>
        <v>21.063587609292398</v>
      </c>
      <c r="BR165" s="214">
        <f t="shared" si="176"/>
        <v>21.917200617586204</v>
      </c>
    </row>
    <row r="166" spans="1:70">
      <c r="A166" t="s">
        <v>197</v>
      </c>
      <c r="B166" s="102">
        <v>2.54</v>
      </c>
      <c r="C166" s="102">
        <v>1.59</v>
      </c>
      <c r="D166" s="102">
        <v>1.96</v>
      </c>
      <c r="E166" s="102">
        <v>2.5</v>
      </c>
      <c r="F166" s="102">
        <v>2.77</v>
      </c>
      <c r="G166" s="102">
        <v>2.71</v>
      </c>
      <c r="H166" s="102">
        <v>2.2200000000000002</v>
      </c>
      <c r="I166" s="102">
        <v>2.82</v>
      </c>
      <c r="J166" s="102">
        <v>2.6</v>
      </c>
      <c r="K166" s="102">
        <v>2.2599999999999998</v>
      </c>
      <c r="L166" s="102">
        <v>1.71</v>
      </c>
      <c r="M166" s="102">
        <v>1.49</v>
      </c>
      <c r="N166" s="102">
        <v>2.5499999999999998</v>
      </c>
      <c r="O166" s="102">
        <v>2.2400000000000002</v>
      </c>
      <c r="P166" s="102">
        <v>2.4900000000000002</v>
      </c>
      <c r="Q166" s="102">
        <v>2.21</v>
      </c>
      <c r="R166" s="102">
        <v>2.14</v>
      </c>
      <c r="S166" s="102">
        <v>2.08</v>
      </c>
      <c r="T166" s="102">
        <v>2.08</v>
      </c>
      <c r="U166" s="102">
        <v>2.68</v>
      </c>
      <c r="V166" s="102">
        <v>3.7</v>
      </c>
      <c r="W166" s="102">
        <v>2.21</v>
      </c>
      <c r="X166" s="102">
        <v>2.13</v>
      </c>
      <c r="Y166" s="102">
        <v>1.58</v>
      </c>
      <c r="Z166" s="102">
        <v>1.58</v>
      </c>
      <c r="AA166" s="102">
        <v>2.08</v>
      </c>
      <c r="AB166" s="102">
        <v>2.27</v>
      </c>
      <c r="AC166" s="102">
        <v>2.0299999999999998</v>
      </c>
      <c r="AD166" s="102">
        <v>2.39</v>
      </c>
      <c r="AE166" s="102">
        <v>2.21</v>
      </c>
      <c r="AF166" s="102">
        <v>2.58</v>
      </c>
      <c r="AG166" s="102">
        <v>3.09</v>
      </c>
      <c r="AH166" s="102">
        <v>5.07</v>
      </c>
      <c r="AI166" s="102">
        <v>2.91</v>
      </c>
      <c r="AJ166" s="102">
        <v>3.34</v>
      </c>
      <c r="AK166" s="102">
        <v>5.82</v>
      </c>
      <c r="AL166" s="102">
        <v>5.94</v>
      </c>
      <c r="AM166" s="102">
        <v>5.39</v>
      </c>
      <c r="AN166" s="102">
        <v>4.1399999999999997</v>
      </c>
      <c r="AO166" s="102">
        <v>4.3</v>
      </c>
      <c r="AP166" s="102">
        <v>3.41</v>
      </c>
      <c r="AQ166" s="102">
        <v>2.8244303828768507</v>
      </c>
      <c r="AR166" s="102">
        <f t="shared" ref="AR166:AV167" si="178">ROUND(AR150*0.56,2)</f>
        <v>3.8</v>
      </c>
      <c r="AS166" s="102">
        <f t="shared" si="178"/>
        <v>3.94</v>
      </c>
      <c r="AT166" s="102">
        <f t="shared" si="178"/>
        <v>4.0599999999999996</v>
      </c>
      <c r="AU166" s="102">
        <f t="shared" si="178"/>
        <v>5.99</v>
      </c>
      <c r="AV166" s="102">
        <f t="shared" si="178"/>
        <v>5.53</v>
      </c>
      <c r="AW166" s="214">
        <f t="shared" si="177"/>
        <v>7.8556304138594806</v>
      </c>
      <c r="AX166" s="214">
        <f t="shared" si="177"/>
        <v>5.4617503675859718</v>
      </c>
      <c r="AY166" s="214">
        <f t="shared" si="174"/>
        <v>5.2390289584681629</v>
      </c>
      <c r="AZ166" s="214">
        <f t="shared" si="174"/>
        <v>5.555584558984406</v>
      </c>
      <c r="BA166" s="214">
        <f t="shared" si="175"/>
        <v>5.4118608535587498</v>
      </c>
      <c r="BB166" s="214">
        <f t="shared" si="175"/>
        <v>5.6183455700570732</v>
      </c>
      <c r="BC166" s="214">
        <f t="shared" si="175"/>
        <v>5.3696463659600955</v>
      </c>
      <c r="BD166" s="214">
        <f t="shared" si="175"/>
        <v>5.2969141200436995</v>
      </c>
      <c r="BE166" s="214">
        <f t="shared" si="175"/>
        <v>5.3959655907835948</v>
      </c>
      <c r="BF166" s="214">
        <f t="shared" si="175"/>
        <v>5.396741483983738</v>
      </c>
      <c r="BG166" s="214">
        <f t="shared" si="175"/>
        <v>5.4702248749147895</v>
      </c>
      <c r="BH166" s="214">
        <f t="shared" si="175"/>
        <v>5.1892531062680787</v>
      </c>
      <c r="BI166" s="214">
        <f t="shared" si="175"/>
        <v>5.0768698436070059</v>
      </c>
      <c r="BJ166" s="214">
        <f t="shared" si="175"/>
        <v>5.0765475425078614</v>
      </c>
      <c r="BK166" s="214">
        <f t="shared" si="175"/>
        <v>4.9143069096152763</v>
      </c>
      <c r="BL166" s="214">
        <f t="shared" si="175"/>
        <v>4.8614034026438597</v>
      </c>
      <c r="BM166" s="214">
        <f t="shared" si="175"/>
        <v>4.5868347556302931</v>
      </c>
      <c r="BN166" s="214">
        <f t="shared" si="175"/>
        <v>4.5865052252480201</v>
      </c>
      <c r="BO166" s="214">
        <f t="shared" si="175"/>
        <v>4.5867050413504682</v>
      </c>
      <c r="BP166" s="214">
        <f t="shared" si="175"/>
        <v>10.484605624644272</v>
      </c>
      <c r="BQ166" s="214">
        <f t="shared" si="176"/>
        <v>20.204953092535195</v>
      </c>
      <c r="BR166" s="214">
        <f t="shared" si="176"/>
        <v>21.023461228098494</v>
      </c>
    </row>
    <row r="167" spans="1:70">
      <c r="A167" t="s">
        <v>198</v>
      </c>
      <c r="B167" s="102">
        <v>2.2599999999999998</v>
      </c>
      <c r="C167" s="102">
        <v>1.47</v>
      </c>
      <c r="D167" s="102">
        <v>1.89</v>
      </c>
      <c r="E167" s="102">
        <v>2.39</v>
      </c>
      <c r="F167" s="102">
        <v>2.87</v>
      </c>
      <c r="G167" s="102">
        <v>2.5499999999999998</v>
      </c>
      <c r="H167" s="102">
        <v>2.21</v>
      </c>
      <c r="I167" s="102">
        <v>2.96</v>
      </c>
      <c r="J167" s="102">
        <v>2.56</v>
      </c>
      <c r="K167" s="102">
        <v>2.09</v>
      </c>
      <c r="L167" s="102">
        <v>1.49</v>
      </c>
      <c r="M167" s="102">
        <v>1.41</v>
      </c>
      <c r="N167" s="102">
        <v>2.4700000000000002</v>
      </c>
      <c r="O167" s="102">
        <v>2.13</v>
      </c>
      <c r="P167" s="102">
        <v>2.3199999999999998</v>
      </c>
      <c r="Q167" s="102">
        <v>2.25</v>
      </c>
      <c r="R167" s="102">
        <v>2.11</v>
      </c>
      <c r="S167" s="102">
        <v>2.12</v>
      </c>
      <c r="T167" s="102">
        <v>2.09</v>
      </c>
      <c r="U167" s="102">
        <v>2.6</v>
      </c>
      <c r="V167" s="102">
        <v>3.48</v>
      </c>
      <c r="W167" s="102">
        <v>2.29</v>
      </c>
      <c r="X167" s="102">
        <v>1.86</v>
      </c>
      <c r="Y167" s="102">
        <v>1.6</v>
      </c>
      <c r="Z167" s="102">
        <v>1.53</v>
      </c>
      <c r="AA167" s="102">
        <v>1.95</v>
      </c>
      <c r="AB167" s="102">
        <v>2.36</v>
      </c>
      <c r="AC167" s="102">
        <v>2.2000000000000002</v>
      </c>
      <c r="AD167" s="102">
        <v>2.25</v>
      </c>
      <c r="AE167" s="102">
        <v>2.0699999999999998</v>
      </c>
      <c r="AF167" s="102">
        <v>2.44</v>
      </c>
      <c r="AG167" s="102">
        <v>3.32</v>
      </c>
      <c r="AH167" s="102">
        <v>4.7</v>
      </c>
      <c r="AI167" s="102">
        <v>3</v>
      </c>
      <c r="AJ167" s="102">
        <v>3.56</v>
      </c>
      <c r="AK167" s="102">
        <v>5.99</v>
      </c>
      <c r="AL167" s="102">
        <v>6.33</v>
      </c>
      <c r="AM167" s="102">
        <v>4.9400000000000004</v>
      </c>
      <c r="AN167" s="102">
        <v>3.99</v>
      </c>
      <c r="AO167" s="102">
        <v>4.42</v>
      </c>
      <c r="AP167" s="102">
        <v>3.07</v>
      </c>
      <c r="AQ167" s="102">
        <v>2.8451553471835167</v>
      </c>
      <c r="AR167" s="102">
        <f t="shared" si="178"/>
        <v>3.63</v>
      </c>
      <c r="AS167" s="102">
        <f t="shared" si="178"/>
        <v>3.29</v>
      </c>
      <c r="AT167" s="102">
        <f t="shared" si="178"/>
        <v>3.54</v>
      </c>
      <c r="AU167" s="102">
        <f t="shared" si="178"/>
        <v>5.71</v>
      </c>
      <c r="AV167" s="102">
        <f t="shared" si="178"/>
        <v>6.5</v>
      </c>
      <c r="AW167" s="214">
        <f t="shared" si="177"/>
        <v>7.6366698748796917</v>
      </c>
      <c r="AX167" s="214">
        <f t="shared" si="177"/>
        <v>5.3222997714540119</v>
      </c>
      <c r="AY167" s="214">
        <f t="shared" si="174"/>
        <v>5.2048704511482864</v>
      </c>
      <c r="AZ167" s="214">
        <f t="shared" si="174"/>
        <v>5.6105246105453883</v>
      </c>
      <c r="BA167" s="214">
        <f t="shared" si="175"/>
        <v>5.5273153208799082</v>
      </c>
      <c r="BB167" s="214">
        <f t="shared" si="175"/>
        <v>5.5760659756502671</v>
      </c>
      <c r="BC167" s="214">
        <f t="shared" si="175"/>
        <v>5.3606936962016665</v>
      </c>
      <c r="BD167" s="214">
        <f t="shared" si="175"/>
        <v>5.313471074857981</v>
      </c>
      <c r="BE167" s="214">
        <f t="shared" si="175"/>
        <v>5.4228379942707701</v>
      </c>
      <c r="BF167" s="214">
        <f t="shared" si="175"/>
        <v>5.4181851551794749</v>
      </c>
      <c r="BG167" s="214">
        <f t="shared" si="175"/>
        <v>5.472980585082861</v>
      </c>
      <c r="BH167" s="214">
        <f t="shared" si="175"/>
        <v>5.2005598540188878</v>
      </c>
      <c r="BI167" s="214">
        <f t="shared" si="175"/>
        <v>5.0918514769329146</v>
      </c>
      <c r="BJ167" s="214">
        <f t="shared" si="175"/>
        <v>5.0913510310495829</v>
      </c>
      <c r="BK167" s="214">
        <f t="shared" si="175"/>
        <v>4.9265490191744474</v>
      </c>
      <c r="BL167" s="214">
        <f t="shared" si="175"/>
        <v>4.872002091288798</v>
      </c>
      <c r="BM167" s="214">
        <f t="shared" si="175"/>
        <v>4.5985094167109324</v>
      </c>
      <c r="BN167" s="214">
        <f t="shared" si="175"/>
        <v>4.5985347326351027</v>
      </c>
      <c r="BO167" s="214">
        <f t="shared" si="175"/>
        <v>4.5984170191639642</v>
      </c>
      <c r="BP167" s="214">
        <f t="shared" si="175"/>
        <v>10.510557674159777</v>
      </c>
      <c r="BQ167" s="214">
        <f t="shared" si="176"/>
        <v>20.254911342522835</v>
      </c>
      <c r="BR167" s="214">
        <f t="shared" si="176"/>
        <v>21.076115628131639</v>
      </c>
    </row>
    <row r="168" spans="1:70" ht="13.5" thickBot="1">
      <c r="A168" t="s">
        <v>228</v>
      </c>
      <c r="B168" s="102">
        <f>MROUND(SUMPRODUCT(B156:B167,B195:B206),0.01)</f>
        <v>2.36</v>
      </c>
      <c r="C168" s="102">
        <f t="shared" ref="C168:BN168" si="179">MROUND(SUMPRODUCT(C156:C167,C195:C206),0.01)</f>
        <v>1.95</v>
      </c>
      <c r="D168" s="102">
        <f t="shared" si="179"/>
        <v>1.76</v>
      </c>
      <c r="E168" s="102">
        <f t="shared" si="179"/>
        <v>2.08</v>
      </c>
      <c r="F168" s="102">
        <f t="shared" si="179"/>
        <v>2.37</v>
      </c>
      <c r="G168" s="102">
        <f t="shared" si="179"/>
        <v>2.91</v>
      </c>
      <c r="H168" s="102">
        <f t="shared" si="179"/>
        <v>2.2400000000000002</v>
      </c>
      <c r="I168" s="102">
        <f t="shared" si="179"/>
        <v>2.4700000000000002</v>
      </c>
      <c r="J168" s="102">
        <f t="shared" si="179"/>
        <v>2.75</v>
      </c>
      <c r="K168" s="102">
        <f t="shared" si="179"/>
        <v>2.3000000000000003</v>
      </c>
      <c r="L168" s="102">
        <f t="shared" si="179"/>
        <v>1.93</v>
      </c>
      <c r="M168" s="102">
        <f t="shared" si="179"/>
        <v>1.37</v>
      </c>
      <c r="N168" s="102">
        <f t="shared" si="179"/>
        <v>1.7</v>
      </c>
      <c r="O168" s="102">
        <f t="shared" si="179"/>
        <v>2.27</v>
      </c>
      <c r="P168" s="102">
        <f t="shared" si="179"/>
        <v>2.1</v>
      </c>
      <c r="Q168" s="102">
        <f t="shared" si="179"/>
        <v>2.11</v>
      </c>
      <c r="R168" s="102">
        <f t="shared" si="179"/>
        <v>2.25</v>
      </c>
      <c r="S168" s="102">
        <f t="shared" si="179"/>
        <v>1.93</v>
      </c>
      <c r="T168" s="102">
        <f t="shared" si="179"/>
        <v>2.31</v>
      </c>
      <c r="U168" s="102">
        <f t="shared" si="179"/>
        <v>2.13</v>
      </c>
      <c r="V168" s="102">
        <f t="shared" si="179"/>
        <v>3.18</v>
      </c>
      <c r="W168" s="102">
        <f t="shared" si="179"/>
        <v>2.34</v>
      </c>
      <c r="X168" s="102">
        <f t="shared" si="179"/>
        <v>2.21</v>
      </c>
      <c r="Y168" s="102">
        <f t="shared" si="179"/>
        <v>1.6600000000000001</v>
      </c>
      <c r="Z168" s="102">
        <f t="shared" si="179"/>
        <v>1.57</v>
      </c>
      <c r="AA168" s="102">
        <f t="shared" si="179"/>
        <v>1.87</v>
      </c>
      <c r="AB168" s="102">
        <f t="shared" si="179"/>
        <v>1.94</v>
      </c>
      <c r="AC168" s="102">
        <f t="shared" si="179"/>
        <v>2.31</v>
      </c>
      <c r="AD168" s="102">
        <f t="shared" si="179"/>
        <v>2.39</v>
      </c>
      <c r="AE168" s="102">
        <f t="shared" si="179"/>
        <v>1.79</v>
      </c>
      <c r="AF168" s="102">
        <f t="shared" si="179"/>
        <v>1.86</v>
      </c>
      <c r="AG168" s="102">
        <f t="shared" si="179"/>
        <v>3.29</v>
      </c>
      <c r="AH168" s="102">
        <f t="shared" si="179"/>
        <v>4.08</v>
      </c>
      <c r="AI168" s="102">
        <f t="shared" si="179"/>
        <v>3.2</v>
      </c>
      <c r="AJ168" s="102">
        <f t="shared" si="179"/>
        <v>3.22</v>
      </c>
      <c r="AK168" s="102">
        <f t="shared" si="179"/>
        <v>5.0200000000000005</v>
      </c>
      <c r="AL168" s="102">
        <f t="shared" si="179"/>
        <v>6</v>
      </c>
      <c r="AM168" s="102">
        <f t="shared" si="179"/>
        <v>6.32</v>
      </c>
      <c r="AN168" s="102">
        <f t="shared" si="179"/>
        <v>4.28</v>
      </c>
      <c r="AO168" s="102">
        <f t="shared" si="179"/>
        <v>4</v>
      </c>
      <c r="AP168" s="102">
        <f t="shared" si="179"/>
        <v>3.31</v>
      </c>
      <c r="AQ168" s="102">
        <f t="shared" si="179"/>
        <v>2.69</v>
      </c>
      <c r="AR168" s="102">
        <f t="shared" si="179"/>
        <v>3.22</v>
      </c>
      <c r="AS168" s="102">
        <f t="shared" si="179"/>
        <v>3.2600000000000002</v>
      </c>
      <c r="AT168" s="102">
        <f t="shared" si="179"/>
        <v>3.34</v>
      </c>
      <c r="AU168" s="102">
        <f t="shared" si="179"/>
        <v>5.05</v>
      </c>
      <c r="AV168" s="102">
        <f t="shared" si="179"/>
        <v>5.91</v>
      </c>
      <c r="AW168" s="214">
        <f t="shared" si="179"/>
        <v>7.21</v>
      </c>
      <c r="AX168" s="214">
        <f t="shared" si="179"/>
        <v>5</v>
      </c>
      <c r="AY168" s="214">
        <f t="shared" si="179"/>
        <v>4.84</v>
      </c>
      <c r="AZ168" s="214">
        <f t="shared" si="179"/>
        <v>5.19</v>
      </c>
      <c r="BA168" s="214">
        <f t="shared" si="179"/>
        <v>5.14</v>
      </c>
      <c r="BB168" s="214">
        <f t="shared" si="179"/>
        <v>5.21</v>
      </c>
      <c r="BC168" s="214">
        <f t="shared" si="179"/>
        <v>5</v>
      </c>
      <c r="BD168" s="214">
        <f t="shared" si="179"/>
        <v>4.95</v>
      </c>
      <c r="BE168" s="214">
        <f t="shared" si="179"/>
        <v>5.05</v>
      </c>
      <c r="BF168" s="214">
        <f t="shared" si="179"/>
        <v>5.05</v>
      </c>
      <c r="BG168" s="214">
        <f t="shared" si="179"/>
        <v>5.1000000000000005</v>
      </c>
      <c r="BH168" s="214">
        <f t="shared" si="179"/>
        <v>4.8500000000000005</v>
      </c>
      <c r="BI168" s="214">
        <f t="shared" si="179"/>
        <v>4.74</v>
      </c>
      <c r="BJ168" s="214">
        <f t="shared" si="179"/>
        <v>4.74</v>
      </c>
      <c r="BK168" s="214">
        <f t="shared" si="179"/>
        <v>4.59</v>
      </c>
      <c r="BL168" s="214">
        <f t="shared" si="179"/>
        <v>4.54</v>
      </c>
      <c r="BM168" s="214">
        <f t="shared" si="179"/>
        <v>4.28</v>
      </c>
      <c r="BN168" s="214">
        <f t="shared" si="179"/>
        <v>4.28</v>
      </c>
      <c r="BO168" s="214">
        <f t="shared" ref="BO168:CH168" si="180">MROUND(SUMPRODUCT(BO156:BO167,BO195:BO206),0.01)</f>
        <v>4.28</v>
      </c>
      <c r="BP168" s="214">
        <f t="shared" si="180"/>
        <v>9.7900000000000009</v>
      </c>
      <c r="BQ168" s="214">
        <f t="shared" si="180"/>
        <v>18.87</v>
      </c>
      <c r="BR168" s="214">
        <f t="shared" si="180"/>
        <v>19.64</v>
      </c>
    </row>
    <row r="169" spans="1:70">
      <c r="A169" s="183"/>
      <c r="B169" s="183"/>
      <c r="C169" s="183"/>
      <c r="D169" s="183"/>
      <c r="E169" s="183"/>
      <c r="F169" s="183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3"/>
      <c r="V169" s="183"/>
      <c r="W169" s="183"/>
      <c r="X169" s="183"/>
      <c r="Y169" s="183"/>
      <c r="Z169" s="183"/>
      <c r="AA169" s="183"/>
      <c r="AB169" s="183"/>
      <c r="AC169" s="183"/>
      <c r="AD169" s="183"/>
      <c r="AE169" s="183"/>
      <c r="AF169" s="183"/>
      <c r="AG169" s="183"/>
      <c r="AH169" s="183"/>
      <c r="AI169" s="183"/>
      <c r="AJ169" s="183"/>
      <c r="AK169" s="183"/>
      <c r="AL169" s="183"/>
      <c r="AM169" s="183"/>
      <c r="AN169" s="183"/>
      <c r="AO169" s="183"/>
      <c r="AP169" s="183"/>
      <c r="AQ169" s="183"/>
      <c r="AR169" s="183"/>
      <c r="AS169" s="183"/>
      <c r="AT169" s="183"/>
      <c r="AU169" s="183"/>
      <c r="AV169" s="183"/>
      <c r="AW169" s="183"/>
      <c r="AX169" s="183"/>
      <c r="AY169" s="183"/>
      <c r="AZ169" s="183"/>
      <c r="BA169" s="183"/>
      <c r="BB169" s="183"/>
      <c r="BC169" s="183"/>
      <c r="BD169" s="183"/>
      <c r="BE169" s="183"/>
      <c r="BF169" s="183"/>
      <c r="BG169" s="183"/>
      <c r="BH169" s="183"/>
      <c r="BI169" s="183"/>
      <c r="BJ169" s="183"/>
      <c r="BK169" s="183"/>
      <c r="BL169" s="183"/>
      <c r="BM169" s="183"/>
      <c r="BN169" s="183"/>
      <c r="BO169" s="183"/>
      <c r="BP169" s="183"/>
      <c r="BQ169" s="183"/>
      <c r="BR169" s="183"/>
    </row>
    <row r="170" spans="1:70">
      <c r="B170">
        <v>1975</v>
      </c>
      <c r="C170">
        <v>1976</v>
      </c>
      <c r="D170">
        <v>1977</v>
      </c>
      <c r="E170">
        <v>1978</v>
      </c>
      <c r="F170">
        <v>1979</v>
      </c>
      <c r="G170">
        <v>1980</v>
      </c>
      <c r="H170">
        <v>1981</v>
      </c>
      <c r="I170">
        <v>1982</v>
      </c>
      <c r="J170">
        <v>1983</v>
      </c>
      <c r="K170">
        <v>1984</v>
      </c>
      <c r="L170">
        <v>1985</v>
      </c>
      <c r="M170">
        <v>1986</v>
      </c>
      <c r="N170">
        <v>1987</v>
      </c>
      <c r="O170">
        <v>1988</v>
      </c>
      <c r="P170">
        <v>1989</v>
      </c>
      <c r="Q170">
        <v>1990</v>
      </c>
      <c r="R170">
        <v>1991</v>
      </c>
      <c r="S170">
        <v>1992</v>
      </c>
      <c r="T170">
        <v>1993</v>
      </c>
      <c r="U170">
        <v>1994</v>
      </c>
      <c r="V170">
        <v>1995</v>
      </c>
      <c r="W170">
        <v>1996</v>
      </c>
      <c r="X170">
        <v>1997</v>
      </c>
      <c r="Y170">
        <v>1998</v>
      </c>
      <c r="Z170">
        <v>1999</v>
      </c>
      <c r="AA170">
        <v>2000</v>
      </c>
      <c r="AB170">
        <v>2001</v>
      </c>
      <c r="AC170">
        <v>2002</v>
      </c>
      <c r="AD170">
        <v>2003</v>
      </c>
      <c r="AE170">
        <v>2004</v>
      </c>
      <c r="AF170">
        <v>2005</v>
      </c>
      <c r="AG170">
        <v>2006</v>
      </c>
      <c r="AH170">
        <v>2007</v>
      </c>
      <c r="AI170">
        <v>2008</v>
      </c>
      <c r="AJ170">
        <v>2009</v>
      </c>
      <c r="AK170">
        <v>2010</v>
      </c>
      <c r="AL170">
        <v>2011</v>
      </c>
      <c r="AM170">
        <v>2012</v>
      </c>
      <c r="AN170">
        <v>2013</v>
      </c>
      <c r="AO170">
        <v>2014</v>
      </c>
      <c r="AP170">
        <v>2015</v>
      </c>
      <c r="AQ170">
        <v>2016</v>
      </c>
      <c r="AR170">
        <v>2017</v>
      </c>
      <c r="AS170">
        <v>2018</v>
      </c>
      <c r="AT170">
        <v>2019</v>
      </c>
      <c r="AU170">
        <v>2020</v>
      </c>
      <c r="AV170">
        <v>2021</v>
      </c>
      <c r="AW170">
        <v>2022</v>
      </c>
      <c r="AX170">
        <v>2023</v>
      </c>
      <c r="AY170">
        <v>2024</v>
      </c>
      <c r="AZ170">
        <v>2025</v>
      </c>
      <c r="BA170">
        <v>2026</v>
      </c>
      <c r="BB170">
        <v>2027</v>
      </c>
      <c r="BC170">
        <v>2028</v>
      </c>
      <c r="BD170">
        <v>2029</v>
      </c>
      <c r="BE170">
        <v>2030</v>
      </c>
      <c r="BF170">
        <v>2031</v>
      </c>
      <c r="BG170">
        <v>2032</v>
      </c>
      <c r="BH170">
        <v>2033</v>
      </c>
      <c r="BI170">
        <v>2034</v>
      </c>
      <c r="BJ170">
        <v>2035</v>
      </c>
      <c r="BK170">
        <v>2036</v>
      </c>
      <c r="BL170">
        <v>2037</v>
      </c>
      <c r="BM170">
        <v>2038</v>
      </c>
      <c r="BN170">
        <v>2039</v>
      </c>
      <c r="BO170">
        <v>2040</v>
      </c>
      <c r="BP170">
        <v>2041</v>
      </c>
      <c r="BQ170">
        <v>2042</v>
      </c>
      <c r="BR170">
        <v>2043</v>
      </c>
    </row>
    <row r="171" spans="1:70">
      <c r="A171" t="s">
        <v>229</v>
      </c>
    </row>
    <row r="172" spans="1:70">
      <c r="A172" t="s">
        <v>230</v>
      </c>
    </row>
    <row r="174" spans="1:70">
      <c r="A174" t="s">
        <v>231</v>
      </c>
    </row>
    <row r="175" spans="1:70">
      <c r="A175" t="s">
        <v>230</v>
      </c>
    </row>
    <row r="177" spans="1:70" ht="17.25" thickBot="1">
      <c r="A177" s="167" t="s">
        <v>259</v>
      </c>
    </row>
    <row r="178" spans="1:70" ht="17.25" thickBot="1">
      <c r="A178" s="186"/>
      <c r="B178" s="187" t="str">
        <f>B2</f>
        <v xml:space="preserve">75/76 </v>
      </c>
      <c r="C178" s="187" t="str">
        <f t="shared" ref="C178:BN178" si="181">C2</f>
        <v xml:space="preserve">76/77 </v>
      </c>
      <c r="D178" s="187" t="str">
        <f t="shared" si="181"/>
        <v xml:space="preserve">77/78 </v>
      </c>
      <c r="E178" s="187" t="str">
        <f t="shared" si="181"/>
        <v xml:space="preserve">78/79 </v>
      </c>
      <c r="F178" s="187" t="str">
        <f t="shared" si="181"/>
        <v xml:space="preserve">79/80 </v>
      </c>
      <c r="G178" s="187" t="str">
        <f t="shared" si="181"/>
        <v xml:space="preserve">80/81 </v>
      </c>
      <c r="H178" s="187" t="str">
        <f t="shared" si="181"/>
        <v xml:space="preserve">81/82 </v>
      </c>
      <c r="I178" s="187" t="str">
        <f t="shared" si="181"/>
        <v xml:space="preserve">82/83 </v>
      </c>
      <c r="J178" s="187" t="str">
        <f t="shared" si="181"/>
        <v xml:space="preserve">83/84 </v>
      </c>
      <c r="K178" s="187" t="str">
        <f t="shared" si="181"/>
        <v xml:space="preserve">84/85 </v>
      </c>
      <c r="L178" s="187" t="str">
        <f t="shared" si="181"/>
        <v xml:space="preserve">85/86 </v>
      </c>
      <c r="M178" s="187" t="str">
        <f t="shared" si="181"/>
        <v xml:space="preserve">86/87 </v>
      </c>
      <c r="N178" s="187" t="str">
        <f t="shared" si="181"/>
        <v xml:space="preserve">87/88 </v>
      </c>
      <c r="O178" s="187" t="str">
        <f t="shared" si="181"/>
        <v xml:space="preserve">88/89 </v>
      </c>
      <c r="P178" s="187" t="str">
        <f t="shared" si="181"/>
        <v xml:space="preserve">89/90 </v>
      </c>
      <c r="Q178" s="187" t="str">
        <f t="shared" si="181"/>
        <v xml:space="preserve">90/91 </v>
      </c>
      <c r="R178" s="187" t="str">
        <f t="shared" si="181"/>
        <v xml:space="preserve">91/92 </v>
      </c>
      <c r="S178" s="187" t="str">
        <f t="shared" si="181"/>
        <v xml:space="preserve">92/93 </v>
      </c>
      <c r="T178" s="187" t="str">
        <f t="shared" si="181"/>
        <v xml:space="preserve">93/94 </v>
      </c>
      <c r="U178" s="187" t="str">
        <f t="shared" si="181"/>
        <v xml:space="preserve">94/95 </v>
      </c>
      <c r="V178" s="187" t="str">
        <f t="shared" si="181"/>
        <v xml:space="preserve">95/96 </v>
      </c>
      <c r="W178" s="187" t="str">
        <f t="shared" si="181"/>
        <v xml:space="preserve">96/97 </v>
      </c>
      <c r="X178" s="187" t="str">
        <f t="shared" si="181"/>
        <v xml:space="preserve">97/98 </v>
      </c>
      <c r="Y178" s="187" t="str">
        <f t="shared" si="181"/>
        <v xml:space="preserve">98/99 </v>
      </c>
      <c r="Z178" s="187" t="str">
        <f t="shared" si="181"/>
        <v xml:space="preserve">99/00 </v>
      </c>
      <c r="AA178" s="187" t="str">
        <f t="shared" si="181"/>
        <v xml:space="preserve">00/01 </v>
      </c>
      <c r="AB178" s="187" t="str">
        <f t="shared" si="181"/>
        <v xml:space="preserve">01/02 </v>
      </c>
      <c r="AC178" s="187" t="str">
        <f t="shared" si="181"/>
        <v xml:space="preserve">02/03 </v>
      </c>
      <c r="AD178" s="187" t="str">
        <f t="shared" si="181"/>
        <v xml:space="preserve">03/04 </v>
      </c>
      <c r="AE178" s="187" t="str">
        <f t="shared" si="181"/>
        <v xml:space="preserve">04/05 </v>
      </c>
      <c r="AF178" s="187" t="str">
        <f t="shared" si="181"/>
        <v xml:space="preserve">05/06 </v>
      </c>
      <c r="AG178" s="187" t="str">
        <f t="shared" si="181"/>
        <v xml:space="preserve">06/07 </v>
      </c>
      <c r="AH178" s="187" t="str">
        <f t="shared" si="181"/>
        <v xml:space="preserve">07/08 </v>
      </c>
      <c r="AI178" s="187" t="str">
        <f t="shared" si="181"/>
        <v xml:space="preserve">08/09 </v>
      </c>
      <c r="AJ178" s="187" t="str">
        <f t="shared" si="181"/>
        <v xml:space="preserve">09/10 </v>
      </c>
      <c r="AK178" s="187" t="str">
        <f t="shared" si="181"/>
        <v xml:space="preserve">10/11 </v>
      </c>
      <c r="AL178" s="187" t="str">
        <f t="shared" si="181"/>
        <v xml:space="preserve">11/12 </v>
      </c>
      <c r="AM178" s="187" t="str">
        <f t="shared" si="181"/>
        <v xml:space="preserve">12/13 </v>
      </c>
      <c r="AN178" s="187" t="str">
        <f t="shared" si="181"/>
        <v xml:space="preserve">13/14 </v>
      </c>
      <c r="AO178" s="187" t="str">
        <f t="shared" si="181"/>
        <v xml:space="preserve">14/15 </v>
      </c>
      <c r="AP178" s="187" t="str">
        <f t="shared" si="181"/>
        <v xml:space="preserve">15/16 </v>
      </c>
      <c r="AQ178" s="187" t="str">
        <f t="shared" si="181"/>
        <v xml:space="preserve">16/17 </v>
      </c>
      <c r="AR178" s="187" t="str">
        <f t="shared" si="181"/>
        <v xml:space="preserve">17/18 </v>
      </c>
      <c r="AS178" s="187" t="str">
        <f t="shared" si="181"/>
        <v xml:space="preserve">18/19 </v>
      </c>
      <c r="AT178" s="187" t="str">
        <f t="shared" si="181"/>
        <v>19/20</v>
      </c>
      <c r="AU178" s="187" t="str">
        <f t="shared" si="181"/>
        <v>20/21</v>
      </c>
      <c r="AV178" s="187" t="str">
        <f t="shared" si="181"/>
        <v>21/22</v>
      </c>
      <c r="AW178" s="187" t="str">
        <f t="shared" si="181"/>
        <v>22/23</v>
      </c>
      <c r="AX178" s="187" t="str">
        <f t="shared" si="181"/>
        <v>23/24</v>
      </c>
      <c r="AY178" s="187" t="str">
        <f t="shared" si="181"/>
        <v>24/25</v>
      </c>
      <c r="AZ178" s="187" t="str">
        <f t="shared" si="181"/>
        <v>25/26</v>
      </c>
      <c r="BA178" s="187" t="str">
        <f t="shared" si="181"/>
        <v>26/27</v>
      </c>
      <c r="BB178" s="187" t="str">
        <f t="shared" si="181"/>
        <v>27/28</v>
      </c>
      <c r="BC178" s="187" t="str">
        <f t="shared" si="181"/>
        <v>28/29</v>
      </c>
      <c r="BD178" s="187" t="str">
        <f t="shared" si="181"/>
        <v>29/30</v>
      </c>
      <c r="BE178" s="187" t="str">
        <f t="shared" si="181"/>
        <v>30/31</v>
      </c>
      <c r="BF178" s="187" t="str">
        <f t="shared" si="181"/>
        <v>31/32</v>
      </c>
      <c r="BG178" s="187" t="str">
        <f t="shared" si="181"/>
        <v>32/33</v>
      </c>
      <c r="BH178" s="187" t="str">
        <f t="shared" si="181"/>
        <v>33/34</v>
      </c>
      <c r="BI178" s="187" t="str">
        <f t="shared" si="181"/>
        <v>34/35</v>
      </c>
      <c r="BJ178" s="187" t="str">
        <f t="shared" si="181"/>
        <v>35/36</v>
      </c>
      <c r="BK178" s="187" t="str">
        <f t="shared" si="181"/>
        <v>36/37</v>
      </c>
      <c r="BL178" s="187" t="str">
        <f t="shared" si="181"/>
        <v>37/38</v>
      </c>
      <c r="BM178" s="187" t="str">
        <f t="shared" si="181"/>
        <v>38/39</v>
      </c>
      <c r="BN178" s="187" t="str">
        <f t="shared" si="181"/>
        <v>39/40</v>
      </c>
      <c r="BO178" s="187" t="str">
        <f t="shared" ref="BO178:CG178" si="182">BO2</f>
        <v>40/41</v>
      </c>
      <c r="BP178" s="187" t="str">
        <f t="shared" si="182"/>
        <v>41/42</v>
      </c>
      <c r="BQ178" s="187" t="str">
        <f t="shared" si="182"/>
        <v>42/43</v>
      </c>
      <c r="BR178" s="187" t="str">
        <f t="shared" si="182"/>
        <v>43/44</v>
      </c>
    </row>
    <row r="179" spans="1:70">
      <c r="A179" t="s">
        <v>182</v>
      </c>
      <c r="B179" s="226">
        <f>B156/Corn!B202</f>
        <v>0.92391304347826086</v>
      </c>
      <c r="C179" s="226">
        <f>C156/Corn!C202</f>
        <v>0.90384615384615385</v>
      </c>
      <c r="D179" s="226">
        <f>D156/Corn!D202</f>
        <v>0.88124999999999987</v>
      </c>
      <c r="E179" s="226">
        <f>E156/Corn!E202</f>
        <v>0.90909090909090917</v>
      </c>
      <c r="F179" s="226">
        <f>F156/Corn!F202</f>
        <v>0.94422310756972128</v>
      </c>
      <c r="G179" s="226">
        <f>G156/Corn!G202</f>
        <v>0.9534883720930234</v>
      </c>
      <c r="H179" s="226">
        <f>H156/Corn!H202</f>
        <v>0.89411764705882346</v>
      </c>
      <c r="I179" s="226">
        <f>I156/Corn!I202</f>
        <v>0.99069767441860468</v>
      </c>
      <c r="J179" s="226">
        <f>J156/Corn!J202</f>
        <v>0.88855421686746994</v>
      </c>
      <c r="K179" s="226">
        <f>K156/Corn!K202</f>
        <v>0.81724137931034491</v>
      </c>
      <c r="L179" s="226">
        <f>L156/Corn!L202</f>
        <v>0.79912663755458513</v>
      </c>
      <c r="M179" s="226">
        <f>M156/Corn!M202</f>
        <v>0.91034482758620694</v>
      </c>
      <c r="N179" s="226">
        <f>N156/Corn!N202</f>
        <v>0.91275167785234912</v>
      </c>
      <c r="O179" s="226">
        <f>O156/Corn!O202</f>
        <v>0.9192307692307693</v>
      </c>
      <c r="P179" s="226">
        <f>P156/Corn!P202</f>
        <v>0.93013100436681218</v>
      </c>
      <c r="Q179" s="226">
        <f>Q156/Corn!Q202</f>
        <v>0.95689655172413812</v>
      </c>
      <c r="R179" s="226">
        <f>R156/Corn!R202</f>
        <v>0.98712446351931316</v>
      </c>
      <c r="S179" s="226">
        <f>S156/Corn!S202</f>
        <v>0.96296296296296291</v>
      </c>
      <c r="T179" s="226">
        <f>T156/Corn!T202</f>
        <v>0.93665158371040713</v>
      </c>
      <c r="U179" s="226">
        <f>U156/Corn!U202</f>
        <v>0.908675799086758</v>
      </c>
      <c r="V179" s="226">
        <f>V156/Corn!V202</f>
        <v>1.0148698884758365</v>
      </c>
      <c r="W179" s="226">
        <f>W156/Corn!W202</f>
        <v>0.8764044943820225</v>
      </c>
      <c r="X179" s="226">
        <f>X156/Corn!X202</f>
        <v>0.88888888888888895</v>
      </c>
      <c r="Y179" s="226">
        <f>Y156/Corn!Y202</f>
        <v>0.91847826086956519</v>
      </c>
      <c r="Z179" s="226">
        <f>Z156/Corn!Z202</f>
        <v>0.90285714285714291</v>
      </c>
      <c r="AA179" s="226">
        <f>AA156/Corn!AA202</f>
        <v>0.96273291925465831</v>
      </c>
      <c r="AB179" s="226">
        <f>AB156/Corn!AB202</f>
        <v>1.0104712041884816</v>
      </c>
      <c r="AC179" s="226">
        <f>AC156/Corn!AC202</f>
        <v>0.97570850202429149</v>
      </c>
      <c r="AD179" s="226">
        <f>AD156/Corn!AD202</f>
        <v>1.009090909090909</v>
      </c>
      <c r="AE179" s="226">
        <f>AE156/Corn!AE202</f>
        <v>0.90909090909090906</v>
      </c>
      <c r="AF179" s="226">
        <f>AF156/Corn!AF202</f>
        <v>1.0052631578947369</v>
      </c>
      <c r="AG179" s="226">
        <f>AG156/Corn!AG202</f>
        <v>1.0909090909090908</v>
      </c>
      <c r="AH179" s="226">
        <f>AH156/Corn!AH202</f>
        <v>1.0548780487804879</v>
      </c>
      <c r="AI179" s="226">
        <f>AI156/Corn!AI202</f>
        <v>0.89221556886227549</v>
      </c>
      <c r="AJ179" s="226">
        <f>AJ156/Corn!AJ202</f>
        <v>0.96923076923076923</v>
      </c>
      <c r="AK179" s="226">
        <f>AK156/Corn!AK202</f>
        <v>0.99754901960784315</v>
      </c>
      <c r="AL179" s="226">
        <f>AL156/Corn!AL202</f>
        <v>0.92163009404388718</v>
      </c>
      <c r="AM179" s="226">
        <f>AM156/Corn!AM202</f>
        <v>0.93468795355587819</v>
      </c>
      <c r="AN179" s="226">
        <f>AN156/Corn!AN202</f>
        <v>0.8481481481481481</v>
      </c>
      <c r="AO179" s="226">
        <f>AO156/Corn!AO202</f>
        <v>1.0487106017191976</v>
      </c>
      <c r="AP179" s="226">
        <f>AP156/Corn!AP202</f>
        <v>1.1222826086956521</v>
      </c>
      <c r="AQ179" s="226">
        <f>AQ156/Corn!AQ202</f>
        <v>0.83850931677018636</v>
      </c>
      <c r="AR179" s="226">
        <f>AR156/Corn!AR202</f>
        <v>0.99388379204892963</v>
      </c>
      <c r="AS179" s="226">
        <f>AS156/Corn!AS202</f>
        <v>1.0029411764705882</v>
      </c>
      <c r="AT179" s="226">
        <f>AT156/Corn!AT202</f>
        <v>0.88421052631578945</v>
      </c>
      <c r="AU179" s="226">
        <f>AU156/Corn!AU202</f>
        <v>1.1964809384164223</v>
      </c>
      <c r="AV179" s="226">
        <f>AV156/Corn!AV202</f>
        <v>0.99268738574040216</v>
      </c>
      <c r="AW179" s="226">
        <f>AW156/Corn!AW202</f>
        <v>0.9562764456981665</v>
      </c>
      <c r="AX179" s="227">
        <f>AX156/Corn!AX202</f>
        <v>0.88305813800821531</v>
      </c>
      <c r="AY179" s="227">
        <f>AY156/Corn!AY202</f>
        <v>1.083098097807474</v>
      </c>
      <c r="AZ179" s="226">
        <f>AZ156/Corn!AZ202</f>
        <v>1.0071881013412367</v>
      </c>
      <c r="BA179" s="226">
        <f>BA156/Corn!BA202</f>
        <v>0.99324919559722513</v>
      </c>
      <c r="BB179" s="226">
        <f>BB156/Corn!BB202</f>
        <v>0.97662295705608149</v>
      </c>
      <c r="BC179" s="226">
        <f>BC156/Corn!BC202</f>
        <v>0.98739994142945153</v>
      </c>
      <c r="BD179" s="226">
        <f>BD156/Corn!BD202</f>
        <v>1.0035688265926328</v>
      </c>
      <c r="BE179" s="226">
        <f>BE156/Corn!BE202</f>
        <v>0.99178863755957558</v>
      </c>
      <c r="BF179" s="226">
        <f>BF156/Corn!BF202</f>
        <v>0.98631740918162303</v>
      </c>
      <c r="BG179" s="226">
        <f>BG156/Corn!BG202</f>
        <v>0.99464086768502991</v>
      </c>
      <c r="BH179" s="226">
        <f>BH156/Corn!BH202</f>
        <v>0.99043298434437455</v>
      </c>
      <c r="BI179" s="226">
        <f>BI156/Corn!BI202</f>
        <v>0.99403234055689316</v>
      </c>
      <c r="BJ179" s="226">
        <f>BJ156/Corn!BJ202</f>
        <v>0.99169332112356179</v>
      </c>
      <c r="BK179" s="226">
        <f>BK156/Corn!BK202</f>
        <v>0.98130532147188443</v>
      </c>
      <c r="BL179" s="226">
        <f>BL156/Corn!BL202</f>
        <v>0.99377354760263814</v>
      </c>
      <c r="BM179" s="226">
        <f>BM156/Corn!BM202</f>
        <v>0.98551739429350316</v>
      </c>
      <c r="BN179" s="226">
        <f>BN156/Corn!BN202</f>
        <v>0.98558029759728083</v>
      </c>
      <c r="BO179" s="226">
        <f>BO156/Corn!BO202</f>
        <v>0.98515265147029774</v>
      </c>
      <c r="BP179" s="226">
        <f>BP156/Corn!BP202</f>
        <v>1.000758979183098</v>
      </c>
      <c r="BQ179" s="226">
        <f>BQ156/Corn!BQ202</f>
        <v>1.0033851989907598</v>
      </c>
      <c r="BR179" s="226">
        <f>BR156/Corn!BR202</f>
        <v>1.003502456049344</v>
      </c>
    </row>
    <row r="180" spans="1:70">
      <c r="A180" t="s">
        <v>184</v>
      </c>
      <c r="B180" s="226">
        <f>B157/Corn!B203</f>
        <v>0.94656488549618312</v>
      </c>
      <c r="C180" s="226">
        <f>C157/Corn!C203</f>
        <v>0.88412017167381973</v>
      </c>
      <c r="D180" s="226">
        <f>D157/Corn!D203</f>
        <v>0.940119760479042</v>
      </c>
      <c r="E180" s="226">
        <f>E157/Corn!E203</f>
        <v>0.95431472081218272</v>
      </c>
      <c r="F180" s="226">
        <f>F157/Corn!F203</f>
        <v>0.9045643153526971</v>
      </c>
      <c r="G180" s="226">
        <f>G157/Corn!G203</f>
        <v>1.0033444816053512</v>
      </c>
      <c r="H180" s="226">
        <f>H157/Corn!H203</f>
        <v>0.88979591836734695</v>
      </c>
      <c r="I180" s="226">
        <f>I157/Corn!I203</f>
        <v>1.0454545454545454</v>
      </c>
      <c r="J180" s="226">
        <f>J157/Corn!J203</f>
        <v>0.89206349206349211</v>
      </c>
      <c r="K180" s="226">
        <f>K157/Corn!K203</f>
        <v>0.85660377358490569</v>
      </c>
      <c r="L180" s="226">
        <f>L157/Corn!L203</f>
        <v>0.87677725118483418</v>
      </c>
      <c r="M180" s="226">
        <f>M157/Corn!M203</f>
        <v>0.93571428571428583</v>
      </c>
      <c r="N180" s="226">
        <f>N157/Corn!N203</f>
        <v>0.89677419354838706</v>
      </c>
      <c r="O180" s="226">
        <f>O157/Corn!O203</f>
        <v>0.9031007751937985</v>
      </c>
      <c r="P180" s="226">
        <f>P157/Corn!P203</f>
        <v>0.90990990990990983</v>
      </c>
      <c r="Q180" s="226">
        <f>Q157/Corn!Q203</f>
        <v>0.908675799086758</v>
      </c>
      <c r="R180" s="226">
        <f>R157/Corn!R203</f>
        <v>0.95238095238095244</v>
      </c>
      <c r="S180" s="226">
        <f>S157/Corn!S203</f>
        <v>0.8829268292682928</v>
      </c>
      <c r="T180" s="226">
        <f>T157/Corn!T203</f>
        <v>0.93421052631578949</v>
      </c>
      <c r="U180" s="226">
        <f>U157/Corn!U203</f>
        <v>0.91747572815533973</v>
      </c>
      <c r="V180" s="226">
        <f>V157/Corn!V203</f>
        <v>1.0286738351254481</v>
      </c>
      <c r="W180" s="226">
        <f>W157/Corn!W203</f>
        <v>0.85069444444444453</v>
      </c>
      <c r="X180" s="226">
        <f>X157/Corn!X203</f>
        <v>0.89370078740157477</v>
      </c>
      <c r="Y180" s="226">
        <f>Y157/Corn!Y203</f>
        <v>0.83769633507853414</v>
      </c>
      <c r="Z180" s="226">
        <f>Z157/Corn!Z203</f>
        <v>0.83431952662721887</v>
      </c>
      <c r="AA180" s="226">
        <f>AA157/Corn!AA203</f>
        <v>0.97126436781609193</v>
      </c>
      <c r="AB180" s="226">
        <f>AB157/Corn!AB203</f>
        <v>1.0054347826086956</v>
      </c>
      <c r="AC180" s="226">
        <f>AC157/Corn!AC203</f>
        <v>1.0341880341880343</v>
      </c>
      <c r="AD180" s="226">
        <f>AD157/Corn!AD203</f>
        <v>1.0518867924528301</v>
      </c>
      <c r="AE180" s="226">
        <f>AE157/Corn!AE203</f>
        <v>0.83177570093457942</v>
      </c>
      <c r="AF180" s="226">
        <f>AF157/Corn!AF203</f>
        <v>0.91758241758241754</v>
      </c>
      <c r="AG180" s="226">
        <f>AG157/Corn!AG203</f>
        <v>1.1333333333333335</v>
      </c>
      <c r="AH180" s="226">
        <f>AH157/Corn!AH203</f>
        <v>1.0516717325227962</v>
      </c>
      <c r="AI180" s="226">
        <f>AI157/Corn!AI203</f>
        <v>0.88329519450800908</v>
      </c>
      <c r="AJ180" s="226">
        <f>AJ157/Corn!AJ203</f>
        <v>0.8587257617728532</v>
      </c>
      <c r="AK180" s="226">
        <f>AK157/Corn!AK203</f>
        <v>1.011574074074074</v>
      </c>
      <c r="AL180" s="226">
        <f>AL157/Corn!AL203</f>
        <v>1.0453752181500873</v>
      </c>
      <c r="AM180" s="226">
        <f>AM157/Corn!AM203</f>
        <v>1.0235988200589972</v>
      </c>
      <c r="AN180" s="226">
        <f>AN157/Corn!AN203</f>
        <v>0.93520518358531324</v>
      </c>
      <c r="AO180" s="226">
        <f>AO157/Corn!AO203</f>
        <v>0.98319327731092432</v>
      </c>
      <c r="AP180" s="226">
        <f>AP157/Corn!AP203</f>
        <v>0.96185286103542234</v>
      </c>
      <c r="AQ180" s="226">
        <f>AQ157/Corn!AQ203</f>
        <v>0.80547112462006076</v>
      </c>
      <c r="AR180" s="226">
        <f>AR157/Corn!AR203</f>
        <v>0.93251533742331294</v>
      </c>
      <c r="AS180" s="226">
        <f>AS157/Corn!AS203</f>
        <v>0.9356725146198831</v>
      </c>
      <c r="AT180" s="226">
        <f>AT157/Corn!AT203</f>
        <v>0.8571428571428571</v>
      </c>
      <c r="AU180" s="226">
        <f>AU157/Corn!AU203</f>
        <v>1.2382271468144044</v>
      </c>
      <c r="AV180" s="226">
        <f>AV157/Corn!AV203</f>
        <v>1.0617529880478089</v>
      </c>
      <c r="AW180" s="226">
        <f>AW157/Corn!AW203</f>
        <v>1.0769230769230769</v>
      </c>
      <c r="AX180" s="227">
        <f>AX157/Corn!AX203</f>
        <v>0.94292406393086281</v>
      </c>
      <c r="AY180" s="227">
        <f>AY157/Corn!AY203</f>
        <v>1.0907845667414668</v>
      </c>
      <c r="AZ180" s="226">
        <f>AZ157/Corn!AZ203</f>
        <v>1.0785507462832147</v>
      </c>
      <c r="BA180" s="226">
        <f>BA157/Corn!BA203</f>
        <v>1.0666614002604473</v>
      </c>
      <c r="BB180" s="226">
        <f>BB157/Corn!BB203</f>
        <v>1.0497871768756031</v>
      </c>
      <c r="BC180" s="226">
        <f>BC157/Corn!BC203</f>
        <v>1.0469369925423229</v>
      </c>
      <c r="BD180" s="226">
        <f>BD157/Corn!BD203</f>
        <v>1.0621682203437828</v>
      </c>
      <c r="BE180" s="226">
        <f>BE157/Corn!BE203</f>
        <v>1.0590509160838011</v>
      </c>
      <c r="BF180" s="226">
        <f>BF157/Corn!BF203</f>
        <v>1.0525950614745612</v>
      </c>
      <c r="BG180" s="226">
        <f>BG157/Corn!BG203</f>
        <v>1.0601384787910468</v>
      </c>
      <c r="BH180" s="226">
        <f>BH157/Corn!BH203</f>
        <v>1.0537710639441775</v>
      </c>
      <c r="BI180" s="226">
        <f>BI157/Corn!BI203</f>
        <v>1.0583318189543904</v>
      </c>
      <c r="BJ180" s="226">
        <f>BJ157/Corn!BJ203</f>
        <v>1.0570775658401366</v>
      </c>
      <c r="BK180" s="226">
        <f>BK157/Corn!BK203</f>
        <v>1.0456241904790238</v>
      </c>
      <c r="BL180" s="226">
        <f>BL157/Corn!BL203</f>
        <v>1.0585627749369333</v>
      </c>
      <c r="BM180" s="226">
        <f>BM157/Corn!BM203</f>
        <v>1.0496282730724806</v>
      </c>
      <c r="BN180" s="226">
        <f>BN157/Corn!BN203</f>
        <v>1.0499252267044246</v>
      </c>
      <c r="BO180" s="226">
        <f>BO157/Corn!BO203</f>
        <v>1.0495938861176333</v>
      </c>
      <c r="BP180" s="226">
        <f>BP157/Corn!BP203</f>
        <v>1.0661095506009843</v>
      </c>
      <c r="BQ180" s="226">
        <f>BQ157/Corn!BQ203</f>
        <v>1.0688654622856926</v>
      </c>
      <c r="BR180" s="226">
        <f>BR157/Corn!BR203</f>
        <v>1.068997453114432</v>
      </c>
    </row>
    <row r="181" spans="1:70">
      <c r="A181" t="s">
        <v>186</v>
      </c>
      <c r="B181" s="226">
        <f>B158/Corn!B204</f>
        <v>0.97424892703862653</v>
      </c>
      <c r="C181" s="226">
        <f>C158/Corn!C204</f>
        <v>0.91584158415841588</v>
      </c>
      <c r="D181" s="226">
        <f>D158/Corn!D204</f>
        <v>0.9042553191489362</v>
      </c>
      <c r="E181" s="226">
        <f>E158/Corn!E204</f>
        <v>0.95544554455445541</v>
      </c>
      <c r="F181" s="226">
        <f>F158/Corn!F204</f>
        <v>0.98237885462555063</v>
      </c>
      <c r="G181" s="226">
        <f>G158/Corn!G204</f>
        <v>0.99032258064516121</v>
      </c>
      <c r="H181" s="226">
        <f>H158/Corn!H204</f>
        <v>0.92735042735042739</v>
      </c>
      <c r="I181" s="226">
        <f>I158/Corn!I204</f>
        <v>0.99530516431924898</v>
      </c>
      <c r="J181" s="226">
        <f>J158/Corn!J204</f>
        <v>0.88012618296529976</v>
      </c>
      <c r="K181" s="226">
        <f>K158/Corn!K204</f>
        <v>0.89019607843137261</v>
      </c>
      <c r="L181" s="226">
        <f>L158/Corn!L204</f>
        <v>0.87782805429864252</v>
      </c>
      <c r="M181" s="226">
        <f>M158/Corn!M204</f>
        <v>0.91156462585034026</v>
      </c>
      <c r="N181" s="226">
        <f>N158/Corn!N204</f>
        <v>0.93788819875776397</v>
      </c>
      <c r="O181" s="226">
        <f>O158/Corn!O204</f>
        <v>0.88844621513944233</v>
      </c>
      <c r="P181" s="226">
        <f>P158/Corn!P204</f>
        <v>0.9196428571428571</v>
      </c>
      <c r="Q181" s="226">
        <f>Q158/Corn!Q204</f>
        <v>0.92592592592592582</v>
      </c>
      <c r="R181" s="226">
        <f>R158/Corn!R204</f>
        <v>0.96506550218340603</v>
      </c>
      <c r="S181" s="226">
        <f>S158/Corn!S204</f>
        <v>0.90909090909090917</v>
      </c>
      <c r="T181" s="226">
        <f>T158/Corn!T204</f>
        <v>0.96326530612244887</v>
      </c>
      <c r="U181" s="226">
        <f>U158/Corn!U204</f>
        <v>0.95477386934673358</v>
      </c>
      <c r="V181" s="226">
        <f>V158/Corn!V204</f>
        <v>1.0313588850174216</v>
      </c>
      <c r="W181" s="226">
        <f>W158/Corn!W204</f>
        <v>0.86466165413533824</v>
      </c>
      <c r="X181" s="226">
        <f>X158/Corn!X204</f>
        <v>0.89641434262948216</v>
      </c>
      <c r="Y181" s="226">
        <f>Y158/Corn!Y204</f>
        <v>0.88601036269430056</v>
      </c>
      <c r="Z181" s="226">
        <f>Z158/Corn!Z204</f>
        <v>0.84705882352941175</v>
      </c>
      <c r="AA181" s="226">
        <f>AA158/Corn!AA204</f>
        <v>0.9838709677419355</v>
      </c>
      <c r="AB181" s="226">
        <f>AB158/Corn!AB204</f>
        <v>1</v>
      </c>
      <c r="AC181" s="226">
        <f>AC158/Corn!AC204</f>
        <v>1.0789473684210527</v>
      </c>
      <c r="AD181" s="226">
        <f>AD158/Corn!AD204</f>
        <v>1.05</v>
      </c>
      <c r="AE181" s="226">
        <f>AE158/Corn!AE204</f>
        <v>0.83414634146341471</v>
      </c>
      <c r="AF181" s="226">
        <f>AF158/Corn!AF204</f>
        <v>0.89265536723163841</v>
      </c>
      <c r="AG181" s="226">
        <f>AG158/Corn!AG204</f>
        <v>1.1319444444444444</v>
      </c>
      <c r="AH181" s="226">
        <f>AH158/Corn!AH204</f>
        <v>1.0203488372093024</v>
      </c>
      <c r="AI181" s="226">
        <f>AI158/Corn!AI204</f>
        <v>0.852112676056338</v>
      </c>
      <c r="AJ181" s="226">
        <f>AJ158/Corn!AJ204</f>
        <v>0.87123287671232885</v>
      </c>
      <c r="AK181" s="226">
        <f>AK158/Corn!AK204</f>
        <v>1.0395604395604396</v>
      </c>
      <c r="AL181" s="226">
        <f>AL158/Corn!AL204</f>
        <v>1.0274442538593482</v>
      </c>
      <c r="AM181" s="226">
        <f>AM158/Corn!AM204</f>
        <v>0.99001426533523551</v>
      </c>
      <c r="AN181" s="226">
        <f>AN158/Corn!AN204</f>
        <v>0.94508009153318073</v>
      </c>
      <c r="AO181" s="226">
        <f>AO158/Corn!AO204</f>
        <v>1.0222222222222221</v>
      </c>
      <c r="AP181" s="226">
        <f>AP158/Corn!AP204</f>
        <v>0.9080779944289693</v>
      </c>
      <c r="AQ181" s="226">
        <f>AQ158/Corn!AQ204</f>
        <v>0.79320987654320974</v>
      </c>
      <c r="AR181" s="226">
        <f>AR158/Corn!AR204</f>
        <v>0.95555555555555549</v>
      </c>
      <c r="AS181" s="226">
        <f>AS158/Corn!AS204</f>
        <v>0.90909090909090906</v>
      </c>
      <c r="AT181" s="226">
        <f>AT158/Corn!AT204</f>
        <v>0.86413043478260865</v>
      </c>
      <c r="AU181" s="226">
        <f>AU158/Corn!AU204</f>
        <v>1.2770448548812665</v>
      </c>
      <c r="AV181" s="226">
        <f>AV158/Corn!AV204</f>
        <v>1.0740037950664139</v>
      </c>
      <c r="AW181" s="226">
        <f>AW158/Corn!AW204</f>
        <v>1.0955315870570108</v>
      </c>
      <c r="AX181" s="227">
        <f>AX158/Corn!AX204</f>
        <v>1.0228170303784374</v>
      </c>
      <c r="AY181" s="227">
        <f>AY158/Corn!AY204</f>
        <v>1.0994723092200089</v>
      </c>
      <c r="AZ181" s="226">
        <f>AZ158/Corn!AZ204</f>
        <v>1.1116916517650552</v>
      </c>
      <c r="BA181" s="226">
        <f>BA158/Corn!BA204</f>
        <v>1.0982006564090956</v>
      </c>
      <c r="BB181" s="226">
        <f>BB158/Corn!BB204</f>
        <v>1.0848582801563542</v>
      </c>
      <c r="BC181" s="226">
        <f>BC158/Corn!BC204</f>
        <v>1.0869070004775019</v>
      </c>
      <c r="BD181" s="226">
        <f>BD158/Corn!BD204</f>
        <v>1.0921794010265946</v>
      </c>
      <c r="BE181" s="226">
        <f>BE158/Corn!BE204</f>
        <v>1.0930214575877482</v>
      </c>
      <c r="BF181" s="226">
        <f>BF158/Corn!BF204</f>
        <v>1.0866123167776369</v>
      </c>
      <c r="BG181" s="226">
        <f>BG158/Corn!BG204</f>
        <v>1.0949846227035227</v>
      </c>
      <c r="BH181" s="226">
        <f>BH158/Corn!BH204</f>
        <v>1.0882842345491957</v>
      </c>
      <c r="BI181" s="226">
        <f>BI158/Corn!BI204</f>
        <v>1.0918428214918738</v>
      </c>
      <c r="BJ181" s="226">
        <f>BJ158/Corn!BJ204</f>
        <v>1.0912657841183331</v>
      </c>
      <c r="BK181" s="226">
        <f>BK158/Corn!BK204</f>
        <v>1.0794985901703016</v>
      </c>
      <c r="BL181" s="226">
        <f>BL158/Corn!BL204</f>
        <v>1.092873822389294</v>
      </c>
      <c r="BM181" s="226">
        <f>BM158/Corn!BM204</f>
        <v>1.083546763062887</v>
      </c>
      <c r="BN181" s="226">
        <f>BN158/Corn!BN204</f>
        <v>1.0837562579271767</v>
      </c>
      <c r="BO181" s="226">
        <f>BO158/Corn!BO204</f>
        <v>1.0835372060358506</v>
      </c>
      <c r="BP181" s="226">
        <f>BP158/Corn!BP204</f>
        <v>1.1005862166097464</v>
      </c>
      <c r="BQ181" s="226">
        <f>BQ158/Corn!BQ204</f>
        <v>1.1034205572233389</v>
      </c>
      <c r="BR181" s="226">
        <f>BR158/Corn!BR204</f>
        <v>1.1035469242182998</v>
      </c>
    </row>
    <row r="182" spans="1:70">
      <c r="A182" t="s">
        <v>189</v>
      </c>
      <c r="B182" s="226">
        <f>B159/Corn!B205</f>
        <v>0.94514767932489452</v>
      </c>
      <c r="C182" s="226">
        <f>C159/Corn!C205</f>
        <v>0.87946428571428559</v>
      </c>
      <c r="D182" s="226">
        <f>D159/Corn!D205</f>
        <v>0.86802030456852797</v>
      </c>
      <c r="E182" s="226">
        <f>E159/Corn!E205</f>
        <v>0.95693779904306231</v>
      </c>
      <c r="F182" s="226">
        <f>F159/Corn!F205</f>
        <v>0.91596638655462193</v>
      </c>
      <c r="G182" s="226">
        <f>G159/Corn!G205</f>
        <v>0.96238244514106575</v>
      </c>
      <c r="H182" s="226">
        <f>H159/Corn!H205</f>
        <v>0.92468619246861916</v>
      </c>
      <c r="I182" s="226">
        <f>I159/Corn!I205</f>
        <v>0.98230088495575241</v>
      </c>
      <c r="J182" s="226">
        <f>J159/Corn!J205</f>
        <v>0.87619047619047619</v>
      </c>
      <c r="K182" s="226">
        <f>K159/Corn!K205</f>
        <v>0.90624999999999989</v>
      </c>
      <c r="L182" s="226">
        <f>L159/Corn!L205</f>
        <v>0.92139737991266368</v>
      </c>
      <c r="M182" s="226">
        <f>M159/Corn!M205</f>
        <v>0.9</v>
      </c>
      <c r="N182" s="226">
        <f>N159/Corn!N205</f>
        <v>0.88372093023255816</v>
      </c>
      <c r="O182" s="226">
        <f>O159/Corn!O205</f>
        <v>0.90118577075098816</v>
      </c>
      <c r="P182" s="226">
        <f>P159/Corn!P205</f>
        <v>0.8722466960352423</v>
      </c>
      <c r="Q182" s="226">
        <f>Q159/Corn!Q205</f>
        <v>0.92792792792792789</v>
      </c>
      <c r="R182" s="226">
        <f>R159/Corn!R205</f>
        <v>0.95708154506437759</v>
      </c>
      <c r="S182" s="226">
        <f>S159/Corn!S205</f>
        <v>1.0659898477157361</v>
      </c>
      <c r="T182" s="226">
        <f>T159/Corn!T205</f>
        <v>0.95131086142322097</v>
      </c>
      <c r="U182" s="226">
        <f>U159/Corn!U205</f>
        <v>0.92957746478873238</v>
      </c>
      <c r="V182" s="226">
        <f>V159/Corn!V205</f>
        <v>1.0325732899022801</v>
      </c>
      <c r="W182" s="226">
        <f>W159/Corn!W205</f>
        <v>0.83650190114068457</v>
      </c>
      <c r="X182" s="226">
        <f>X159/Corn!X205</f>
        <v>0.87698412698412698</v>
      </c>
      <c r="Y182" s="226">
        <f>Y159/Corn!Y205</f>
        <v>0.82499999999999996</v>
      </c>
      <c r="Z182" s="226">
        <f>Z159/Corn!Z205</f>
        <v>0.8076923076923076</v>
      </c>
      <c r="AA182" s="226">
        <f>AA159/Corn!AA205</f>
        <v>1.0050761421319796</v>
      </c>
      <c r="AB182" s="226">
        <f>AB159/Corn!AB205</f>
        <v>0.91919191919191923</v>
      </c>
      <c r="AC182" s="226">
        <f>AC159/Corn!AC205</f>
        <v>1.0431034482758621</v>
      </c>
      <c r="AD182" s="226">
        <f>AD159/Corn!AD205</f>
        <v>1.0173160173160174</v>
      </c>
      <c r="AE182" s="226">
        <f>AE159/Corn!AE205</f>
        <v>0.81862745098039214</v>
      </c>
      <c r="AF182" s="226">
        <f>AF159/Corn!AF205</f>
        <v>0.84895833333333326</v>
      </c>
      <c r="AG182" s="226">
        <f>AG159/Corn!AG205</f>
        <v>1.1328903654485052</v>
      </c>
      <c r="AH182" s="226">
        <f>AH159/Corn!AH205</f>
        <v>1.0291777188328912</v>
      </c>
      <c r="AI182" s="226">
        <f>AI159/Corn!AI205</f>
        <v>0.69829683698296829</v>
      </c>
      <c r="AJ182" s="226">
        <f>AJ159/Corn!AJ205</f>
        <v>0.88888888888888895</v>
      </c>
      <c r="AK182" s="226">
        <f>AK159/Corn!AK205</f>
        <v>1.0207468879668049</v>
      </c>
      <c r="AL182" s="226">
        <f>AL159/Corn!AL205</f>
        <v>1.0034129692832763</v>
      </c>
      <c r="AM182" s="226">
        <f>AM159/Corn!AM205</f>
        <v>0.9941775836972343</v>
      </c>
      <c r="AN182" s="226">
        <f>AN159/Corn!AN205</f>
        <v>0.95011337868480727</v>
      </c>
      <c r="AO182" s="226">
        <f>AO159/Corn!AO205</f>
        <v>1.0817941952506596</v>
      </c>
      <c r="AP182" s="226">
        <f>AP159/Corn!AP205</f>
        <v>0.8849315068493151</v>
      </c>
      <c r="AQ182" s="226">
        <f>AQ159/Corn!AQ205</f>
        <v>0.79819277108433739</v>
      </c>
      <c r="AR182" s="226">
        <f>AR159/Corn!AR205</f>
        <v>0.9504643962848297</v>
      </c>
      <c r="AS182" s="226">
        <f>AS159/Corn!AS205</f>
        <v>0.89830508474576276</v>
      </c>
      <c r="AT182" s="226">
        <f>AT159/Corn!AT205</f>
        <v>0.8517520215633424</v>
      </c>
      <c r="AU182" s="226">
        <f>AU159/Corn!AU205</f>
        <v>1.2619647355163728</v>
      </c>
      <c r="AV182" s="226">
        <f>AV159/Corn!AV205</f>
        <v>1.0749542961608776</v>
      </c>
      <c r="AW182" s="226">
        <f>AW159/Corn!AW205</f>
        <v>1.047112462006079</v>
      </c>
      <c r="AX182" s="227">
        <f>AX159/Corn!AX205</f>
        <v>1.0025447882736158</v>
      </c>
      <c r="AY182" s="227">
        <f>AY159/Corn!AY205</f>
        <v>1.0658430501614131</v>
      </c>
      <c r="AZ182" s="226">
        <f>AZ159/Corn!AZ205</f>
        <v>1.0874753773136336</v>
      </c>
      <c r="BA182" s="226">
        <f>BA159/Corn!BA205</f>
        <v>1.0718434595229738</v>
      </c>
      <c r="BB182" s="226">
        <f>BB159/Corn!BB205</f>
        <v>1.0530080802609352</v>
      </c>
      <c r="BC182" s="226">
        <f>BC159/Corn!BC205</f>
        <v>1.0596667075544055</v>
      </c>
      <c r="BD182" s="226">
        <f>BD159/Corn!BD205</f>
        <v>1.0636698481404363</v>
      </c>
      <c r="BE182" s="226">
        <f>BE159/Corn!BE205</f>
        <v>1.0654170573173027</v>
      </c>
      <c r="BF182" s="226">
        <f>BF159/Corn!BF205</f>
        <v>1.058391830437855</v>
      </c>
      <c r="BG182" s="226">
        <f>BG159/Corn!BG205</f>
        <v>1.0661081356278825</v>
      </c>
      <c r="BH182" s="226">
        <f>BH159/Corn!BH205</f>
        <v>1.0602560369224983</v>
      </c>
      <c r="BI182" s="226">
        <f>BI159/Corn!BI205</f>
        <v>1.0635725776174922</v>
      </c>
      <c r="BJ182" s="226">
        <f>BJ159/Corn!BJ205</f>
        <v>1.0630562083461623</v>
      </c>
      <c r="BK182" s="226">
        <f>BK159/Corn!BK205</f>
        <v>1.051460747181979</v>
      </c>
      <c r="BL182" s="226">
        <f>BL159/Corn!BL205</f>
        <v>1.0644879529781521</v>
      </c>
      <c r="BM182" s="226">
        <f>BM159/Corn!BM205</f>
        <v>1.0554972747797438</v>
      </c>
      <c r="BN182" s="226">
        <f>BN159/Corn!BN205</f>
        <v>1.0556710091003414</v>
      </c>
      <c r="BO182" s="226">
        <f>BO159/Corn!BO205</f>
        <v>1.0554523282477113</v>
      </c>
      <c r="BP182" s="226">
        <f>BP159/Corn!BP205</f>
        <v>1.0720430640745982</v>
      </c>
      <c r="BQ182" s="226">
        <f>BQ159/Corn!BQ205</f>
        <v>1.0748109484732418</v>
      </c>
      <c r="BR182" s="226">
        <f>BR159/Corn!BR205</f>
        <v>1.0749395258543146</v>
      </c>
    </row>
    <row r="183" spans="1:70">
      <c r="A183" t="s">
        <v>191</v>
      </c>
      <c r="B183" s="226">
        <f>B160/Corn!B206</f>
        <v>0.93032786885245899</v>
      </c>
      <c r="C183" s="226">
        <f>C160/Corn!C206</f>
        <v>0.85897435897435892</v>
      </c>
      <c r="D183" s="226">
        <f>D160/Corn!D206</f>
        <v>0.88</v>
      </c>
      <c r="E183" s="226">
        <f>E160/Corn!E206</f>
        <v>0.93838862559241709</v>
      </c>
      <c r="F183" s="226">
        <f>F160/Corn!F206</f>
        <v>0.92653061224489786</v>
      </c>
      <c r="G183" s="226">
        <f>G160/Corn!G206</f>
        <v>0.96238244514106575</v>
      </c>
      <c r="H183" s="226">
        <f>H160/Corn!H206</f>
        <v>0.90157480314960625</v>
      </c>
      <c r="I183" s="226">
        <f>I160/Corn!I206</f>
        <v>0.97033898305084754</v>
      </c>
      <c r="J183" s="226">
        <f>J160/Corn!J206</f>
        <v>0.87619047619047619</v>
      </c>
      <c r="K183" s="226">
        <f>K160/Corn!K206</f>
        <v>0.88257575757575757</v>
      </c>
      <c r="L183" s="226">
        <f>L160/Corn!L206</f>
        <v>0.88841201716738183</v>
      </c>
      <c r="M183" s="226">
        <f>M160/Corn!M206</f>
        <v>0.89864864864864868</v>
      </c>
      <c r="N183" s="226">
        <f>N160/Corn!N206</f>
        <v>0.87005649717514122</v>
      </c>
      <c r="O183" s="226">
        <f>O160/Corn!O206</f>
        <v>0.88076923076923075</v>
      </c>
      <c r="P183" s="226">
        <f>P160/Corn!P206</f>
        <v>0.86580086580086579</v>
      </c>
      <c r="Q183" s="226">
        <f>Q160/Corn!Q206</f>
        <v>0.91629955947136565</v>
      </c>
      <c r="R183" s="226">
        <f>R160/Corn!R206</f>
        <v>0.95</v>
      </c>
      <c r="S183" s="226">
        <f>S160/Corn!S206</f>
        <v>0.93103448275862077</v>
      </c>
      <c r="T183" s="226">
        <f>T160/Corn!T206</f>
        <v>0.97407407407407398</v>
      </c>
      <c r="U183" s="226">
        <f>U160/Corn!U206</f>
        <v>0.93150684931506855</v>
      </c>
      <c r="V183" s="226">
        <f>V160/Corn!V206</f>
        <v>1.0453074433656959</v>
      </c>
      <c r="W183" s="226">
        <f>W160/Corn!W206</f>
        <v>0.84014869888475829</v>
      </c>
      <c r="X183" s="226">
        <f>X160/Corn!X206</f>
        <v>0.87890625</v>
      </c>
      <c r="Y183" s="226">
        <f>Y160/Corn!Y206</f>
        <v>0.83009708737864074</v>
      </c>
      <c r="Z183" s="226">
        <f>Z160/Corn!Z206</f>
        <v>0.83769633507853414</v>
      </c>
      <c r="AA183" s="226">
        <f>AA160/Corn!AA206</f>
        <v>0.95959595959595956</v>
      </c>
      <c r="AB183" s="226">
        <f>AB160/Corn!AB206</f>
        <v>0.94923857868020312</v>
      </c>
      <c r="AC183" s="226">
        <f>AC160/Corn!AC206</f>
        <v>0.99141630901287547</v>
      </c>
      <c r="AD183" s="226">
        <f>AD160/Corn!AD206</f>
        <v>1.0209205020920502</v>
      </c>
      <c r="AE183" s="226">
        <f>AE160/Corn!AE206</f>
        <v>0.77830188679245271</v>
      </c>
      <c r="AF183" s="226">
        <f>AF160/Corn!AF206</f>
        <v>0.88500000000000001</v>
      </c>
      <c r="AG183" s="226">
        <f>AG160/Corn!AG206</f>
        <v>1.1573770491803279</v>
      </c>
      <c r="AH183" s="226">
        <f>AH160/Corn!AH206</f>
        <v>1.0402010050251256</v>
      </c>
      <c r="AI183" s="226">
        <f>AI160/Corn!AI206</f>
        <v>0.72935779816513757</v>
      </c>
      <c r="AJ183" s="226">
        <f>AJ160/Corn!AJ206</f>
        <v>0.89344262295081966</v>
      </c>
      <c r="AK183" s="226">
        <f>AK160/Corn!AK206</f>
        <v>1.0748987854251011</v>
      </c>
      <c r="AL183" s="226">
        <f>AL160/Corn!AL206</f>
        <v>0.99670510708401971</v>
      </c>
      <c r="AM183" s="226">
        <f>AM160/Corn!AM206</f>
        <v>0.96551724137931028</v>
      </c>
      <c r="AN183" s="226">
        <f>AN160/Corn!AN206</f>
        <v>0.95248868778280549</v>
      </c>
      <c r="AO183" s="226">
        <f>AO160/Corn!AO206</f>
        <v>1.0837696335078533</v>
      </c>
      <c r="AP183" s="226">
        <f>AP160/Corn!AP206</f>
        <v>0.85792349726775952</v>
      </c>
      <c r="AQ183" s="226">
        <f>AQ160/Corn!AQ206</f>
        <v>0.79117647058823526</v>
      </c>
      <c r="AR183" s="226">
        <f>AR160/Corn!AR206</f>
        <v>0.98176291793313064</v>
      </c>
      <c r="AS183" s="226">
        <f>AS160/Corn!AS206</f>
        <v>0.89887640449438211</v>
      </c>
      <c r="AT183" s="226">
        <f>AT160/Corn!AT206</f>
        <v>0.84960422163588389</v>
      </c>
      <c r="AU183" s="226">
        <f>AU160/Corn!AU206</f>
        <v>1.2405660377358489</v>
      </c>
      <c r="AV183" s="226">
        <f>AV160/Corn!AV206</f>
        <v>1.0861759425493716</v>
      </c>
      <c r="AW183" s="226">
        <f>AW160/Corn!AW206</f>
        <v>1.0030120481927711</v>
      </c>
      <c r="AX183" s="227">
        <f>AX160/Corn!AX206</f>
        <v>1.0265998020863401</v>
      </c>
      <c r="AY183" s="227">
        <f>AY160/Corn!AY206</f>
        <v>0.99925682366327184</v>
      </c>
      <c r="AZ183" s="226">
        <f>AZ160/Corn!AZ206</f>
        <v>1.0689855323237709</v>
      </c>
      <c r="BA183" s="226">
        <f>BA160/Corn!BA206</f>
        <v>1.0523831900618761</v>
      </c>
      <c r="BB183" s="226">
        <f>BB160/Corn!BB206</f>
        <v>1.0272311473041515</v>
      </c>
      <c r="BC183" s="226">
        <f>BC160/Corn!BC206</f>
        <v>1.0388528649313375</v>
      </c>
      <c r="BD183" s="226">
        <f>BD160/Corn!BD206</f>
        <v>1.0335866201191444</v>
      </c>
      <c r="BE183" s="226">
        <f>BE160/Corn!BE206</f>
        <v>1.0425443205338183</v>
      </c>
      <c r="BF183" s="226">
        <f>BF160/Corn!BF206</f>
        <v>1.0346912779721265</v>
      </c>
      <c r="BG183" s="226">
        <f>BG160/Corn!BG206</f>
        <v>1.0413277453640732</v>
      </c>
      <c r="BH183" s="226">
        <f>BH160/Corn!BH206</f>
        <v>1.0358719297633425</v>
      </c>
      <c r="BI183" s="226">
        <f>BI160/Corn!BI206</f>
        <v>1.0383990904258913</v>
      </c>
      <c r="BJ183" s="226">
        <f>BJ160/Corn!BJ206</f>
        <v>1.0388797564905412</v>
      </c>
      <c r="BK183" s="226">
        <f>BK160/Corn!BK206</f>
        <v>1.0272723689687875</v>
      </c>
      <c r="BL183" s="226">
        <f>BL160/Corn!BL206</f>
        <v>1.039862593832674</v>
      </c>
      <c r="BM183" s="226">
        <f>BM160/Corn!BM206</f>
        <v>1.0311057954463883</v>
      </c>
      <c r="BN183" s="226">
        <f>BN160/Corn!BN206</f>
        <v>1.0312507484313362</v>
      </c>
      <c r="BO183" s="226">
        <f>BO160/Corn!BO206</f>
        <v>1.0311560605715375</v>
      </c>
      <c r="BP183" s="226">
        <f>BP160/Corn!BP206</f>
        <v>1.0473011715868834</v>
      </c>
      <c r="BQ183" s="226">
        <f>BQ160/Corn!BQ206</f>
        <v>1.0499912259700195</v>
      </c>
      <c r="BR183" s="226">
        <f>BR160/Corn!BR206</f>
        <v>1.0501216970870551</v>
      </c>
    </row>
    <row r="184" spans="1:70">
      <c r="A184" t="s">
        <v>193</v>
      </c>
      <c r="B184" s="226">
        <f>B161/Corn!B207</f>
        <v>0.92338709677419362</v>
      </c>
      <c r="C184" s="226">
        <f>C161/Corn!C207</f>
        <v>0.84188034188034189</v>
      </c>
      <c r="D184" s="226">
        <f>D161/Corn!D207</f>
        <v>0.88177339901477847</v>
      </c>
      <c r="E184" s="226">
        <f>E161/Corn!E207</f>
        <v>0.91284403669724767</v>
      </c>
      <c r="F184" s="226">
        <f>F161/Corn!F207</f>
        <v>0.93305439330543927</v>
      </c>
      <c r="G184" s="226">
        <f>G161/Corn!G207</f>
        <v>0.92546583850931674</v>
      </c>
      <c r="H184" s="226">
        <f>H161/Corn!H207</f>
        <v>0.93442622950819665</v>
      </c>
      <c r="I184" s="226">
        <f>I161/Corn!I207</f>
        <v>0.96875</v>
      </c>
      <c r="J184" s="226">
        <f>J161/Corn!J207</f>
        <v>0.85209003215434087</v>
      </c>
      <c r="K184" s="226">
        <f>K161/Corn!K207</f>
        <v>0.87786259541984724</v>
      </c>
      <c r="L184" s="226">
        <f>L161/Corn!L207</f>
        <v>0.85775862068965525</v>
      </c>
      <c r="M184" s="226">
        <f>M161/Corn!M207</f>
        <v>0.92957746478873249</v>
      </c>
      <c r="N184" s="226">
        <f>N161/Corn!N207</f>
        <v>0.8797814207650273</v>
      </c>
      <c r="O184" s="226">
        <f>O161/Corn!O207</f>
        <v>0.87644787644787647</v>
      </c>
      <c r="P184" s="226">
        <f>P161/Corn!P207</f>
        <v>0.85344827586206906</v>
      </c>
      <c r="Q184" s="226">
        <f>Q161/Corn!Q207</f>
        <v>0.93534482758620696</v>
      </c>
      <c r="R184" s="226">
        <f>R161/Corn!R207</f>
        <v>0.95528455284552849</v>
      </c>
      <c r="S184" s="226">
        <f>S161/Corn!S207</f>
        <v>0.93</v>
      </c>
      <c r="T184" s="226">
        <f>T161/Corn!T207</f>
        <v>0.92114695340501784</v>
      </c>
      <c r="U184" s="226">
        <f>U161/Corn!U207</f>
        <v>0.92825112107623309</v>
      </c>
      <c r="V184" s="226">
        <f>V161/Corn!V207</f>
        <v>1.0356083086053414</v>
      </c>
      <c r="W184" s="226">
        <f>W161/Corn!W207</f>
        <v>0.88301886792452833</v>
      </c>
      <c r="X184" s="226">
        <f>X161/Corn!X207</f>
        <v>0.89019607843137261</v>
      </c>
      <c r="Y184" s="226">
        <f>Y161/Corn!Y207</f>
        <v>0.84390243902439033</v>
      </c>
      <c r="Z184" s="226">
        <f>Z161/Corn!Z207</f>
        <v>0.86363636363636365</v>
      </c>
      <c r="AA184" s="226">
        <f>AA161/Corn!AA207</f>
        <v>0.98979591836734693</v>
      </c>
      <c r="AB184" s="226">
        <f>AB161/Corn!AB207</f>
        <v>0.94818652849740936</v>
      </c>
      <c r="AC184" s="226">
        <f>AC161/Corn!AC207</f>
        <v>0.99145299145299148</v>
      </c>
      <c r="AD184" s="226">
        <f>AD161/Corn!AD207</f>
        <v>1.0229885057471264</v>
      </c>
      <c r="AE184" s="226">
        <f>AE161/Corn!AE207</f>
        <v>0.85128205128205126</v>
      </c>
      <c r="AF184" s="226">
        <f>AF161/Corn!AF207</f>
        <v>0.94059405940594054</v>
      </c>
      <c r="AG184" s="226">
        <f>AG161/Corn!AG207</f>
        <v>1.1308139534883721</v>
      </c>
      <c r="AH184" s="226">
        <f>AH161/Corn!AH207</f>
        <v>1.0308370044052864</v>
      </c>
      <c r="AI184" s="226">
        <f>AI161/Corn!AI207</f>
        <v>0.72868217054263562</v>
      </c>
      <c r="AJ184" s="226">
        <f>AJ161/Corn!AJ207</f>
        <v>0.85915492957746475</v>
      </c>
      <c r="AK184" s="226">
        <f>AK161/Corn!AK207</f>
        <v>1.0796460176991149</v>
      </c>
      <c r="AL184" s="226">
        <f>AL161/Corn!AL207</f>
        <v>0.9633757961783439</v>
      </c>
      <c r="AM184" s="226">
        <f>AM161/Corn!AM207</f>
        <v>0.96306818181818188</v>
      </c>
      <c r="AN184" s="226">
        <f>AN161/Corn!AN207</f>
        <v>0.98390804597701165</v>
      </c>
      <c r="AO184" s="226">
        <f>AO161/Corn!AO207</f>
        <v>1.1609498680738788</v>
      </c>
      <c r="AP184" s="226">
        <f>AP161/Corn!AP207</f>
        <v>0.86592178770949724</v>
      </c>
      <c r="AQ184" s="226">
        <f>AQ161/Corn!AQ207</f>
        <v>0.81686046511627908</v>
      </c>
      <c r="AR184" s="226">
        <f>AR161/Corn!AR207</f>
        <v>1</v>
      </c>
      <c r="AS184" s="226">
        <f>AS161/Corn!AS207</f>
        <v>0.90555555555555545</v>
      </c>
      <c r="AT184" s="226">
        <f>AT161/Corn!AT207</f>
        <v>0.86772486772486768</v>
      </c>
      <c r="AU184" s="226">
        <f>AU161/Corn!AU207</f>
        <v>1.3094736842105263</v>
      </c>
      <c r="AV184" s="226">
        <f>AV161/Corn!AV207</f>
        <v>1.0918032786885248</v>
      </c>
      <c r="AW184" s="227">
        <f>AW161/Corn!AW207</f>
        <v>1.1294797033346542</v>
      </c>
      <c r="AX184" s="227">
        <f>AX161/Corn!AX207</f>
        <v>1.2401034698315181</v>
      </c>
      <c r="AY184" s="227">
        <f>AY161/Corn!AY207</f>
        <v>1.0822086224421248</v>
      </c>
      <c r="AZ184" s="226">
        <f>AZ161/Corn!AZ207</f>
        <v>1.1681563315027121</v>
      </c>
      <c r="BA184" s="226">
        <f>BA161/Corn!BA207</f>
        <v>1.1553218879302545</v>
      </c>
      <c r="BB184" s="226">
        <f>BB161/Corn!BB207</f>
        <v>1.1504491614192927</v>
      </c>
      <c r="BC184" s="226">
        <f>BC161/Corn!BC207</f>
        <v>1.1618553687457402</v>
      </c>
      <c r="BD184" s="226">
        <f>BD161/Corn!BD207</f>
        <v>1.1393597000179807</v>
      </c>
      <c r="BE184" s="226">
        <f>BE161/Corn!BE207</f>
        <v>1.1532641449575223</v>
      </c>
      <c r="BF184" s="226">
        <f>BF161/Corn!BF207</f>
        <v>1.1473980057664999</v>
      </c>
      <c r="BG184" s="226">
        <f>BG161/Corn!BG207</f>
        <v>1.1571130458324499</v>
      </c>
      <c r="BH184" s="226">
        <f>BH161/Corn!BH207</f>
        <v>1.1491858966195641</v>
      </c>
      <c r="BI184" s="226">
        <f>BI161/Corn!BI207</f>
        <v>1.1501407678648898</v>
      </c>
      <c r="BJ184" s="226">
        <f>BJ161/Corn!BJ207</f>
        <v>1.1517794509538613</v>
      </c>
      <c r="BK184" s="226">
        <f>BK161/Corn!BK207</f>
        <v>1.1394338388288816</v>
      </c>
      <c r="BL184" s="226">
        <f>BL161/Corn!BL207</f>
        <v>1.1534546316570176</v>
      </c>
      <c r="BM184" s="226">
        <f>BM161/Corn!BM207</f>
        <v>1.1433068199092868</v>
      </c>
      <c r="BN184" s="226">
        <f>BN161/Corn!BN207</f>
        <v>1.1433425654884144</v>
      </c>
      <c r="BO184" s="226">
        <f>BO161/Corn!BO207</f>
        <v>1.1434733924376466</v>
      </c>
      <c r="BP184" s="226">
        <f>BP161/Corn!BP207</f>
        <v>1.161432910152568</v>
      </c>
      <c r="BQ184" s="226">
        <f>BQ161/Corn!BQ207</f>
        <v>1.1643790147283219</v>
      </c>
      <c r="BR184" s="226">
        <f>BR161/Corn!BR207</f>
        <v>1.1644896232655284</v>
      </c>
    </row>
    <row r="185" spans="1:70">
      <c r="A185" t="s">
        <v>194</v>
      </c>
      <c r="B185" s="226">
        <f>B162/Corn!B208</f>
        <v>0.92799999999999994</v>
      </c>
      <c r="C185" s="226">
        <f>C162/Corn!C208</f>
        <v>0.84680851063829787</v>
      </c>
      <c r="D185" s="226">
        <f>D162/Corn!D208</f>
        <v>0.88372093023255816</v>
      </c>
      <c r="E185" s="226">
        <f>E162/Corn!E208</f>
        <v>0.89189189189189177</v>
      </c>
      <c r="F185" s="226">
        <f>F162/Corn!F208</f>
        <v>0.94583333333333341</v>
      </c>
      <c r="G185" s="226">
        <f>G162/Corn!G208</f>
        <v>0.89230769230769225</v>
      </c>
      <c r="H185" s="226">
        <f>H162/Corn!H208</f>
        <v>0.91056910569105698</v>
      </c>
      <c r="I185" s="226">
        <f>I162/Corn!I208</f>
        <v>0.96678966789667897</v>
      </c>
      <c r="J185" s="226">
        <f>J162/Corn!J208</f>
        <v>0.84735202492211847</v>
      </c>
      <c r="K185" s="226">
        <f>K162/Corn!K208</f>
        <v>0.88764044943820231</v>
      </c>
      <c r="L185" s="226">
        <f>L162/Corn!L208</f>
        <v>0.89956331877729256</v>
      </c>
      <c r="M185" s="226">
        <f>M162/Corn!M208</f>
        <v>0.93197278911564629</v>
      </c>
      <c r="N185" s="226">
        <f>N162/Corn!N208</f>
        <v>0.88172043010752676</v>
      </c>
      <c r="O185" s="226">
        <f>O162/Corn!O208</f>
        <v>0.86923076923076914</v>
      </c>
      <c r="P185" s="226">
        <f>P162/Corn!P208</f>
        <v>0.87341772151898722</v>
      </c>
      <c r="Q185" s="226">
        <f>Q162/Corn!Q208</f>
        <v>0.92050209205020928</v>
      </c>
      <c r="R185" s="226">
        <f>R162/Corn!R208</f>
        <v>0.96787148594377503</v>
      </c>
      <c r="S185" s="226">
        <f>S162/Corn!S208</f>
        <v>0.89999999999999991</v>
      </c>
      <c r="T185" s="226">
        <f>T162/Corn!T208</f>
        <v>0.8905109489051094</v>
      </c>
      <c r="U185" s="226">
        <f>U162/Corn!U208</f>
        <v>0.91739130434782612</v>
      </c>
      <c r="V185" s="226">
        <f>V162/Corn!V208</f>
        <v>1.0398860398860399</v>
      </c>
      <c r="W185" s="226">
        <f>W162/Corn!W208</f>
        <v>0.87813620071684595</v>
      </c>
      <c r="X185" s="226">
        <f>X162/Corn!X208</f>
        <v>0.88235294117647067</v>
      </c>
      <c r="Y185" s="226">
        <f>Y162/Corn!Y208</f>
        <v>0.85922330097087374</v>
      </c>
      <c r="Z185" s="226">
        <f>Z162/Corn!Z208</f>
        <v>0.8866995073891627</v>
      </c>
      <c r="AA185" s="226">
        <f>AA162/Corn!AA208</f>
        <v>0.93877551020408168</v>
      </c>
      <c r="AB185" s="226">
        <f>AB162/Corn!AB208</f>
        <v>0.9329896907216495</v>
      </c>
      <c r="AC185" s="226">
        <f>AC162/Corn!AC208</f>
        <v>0.94849785407725318</v>
      </c>
      <c r="AD185" s="226">
        <f>AD162/Corn!AD208</f>
        <v>0.98545454545454547</v>
      </c>
      <c r="AE185" s="226">
        <f>AE162/Corn!AE208</f>
        <v>0.84158415841584155</v>
      </c>
      <c r="AF185" s="226">
        <f>AF162/Corn!AF208</f>
        <v>0.96116504854368934</v>
      </c>
      <c r="AG185" s="226">
        <f>AG162/Corn!AG208</f>
        <v>1.0583090379008746</v>
      </c>
      <c r="AH185" s="226">
        <f>AH162/Corn!AH208</f>
        <v>1.076595744680851</v>
      </c>
      <c r="AI185" s="226">
        <f>AI162/Corn!AI208</f>
        <v>0.78181818181818175</v>
      </c>
      <c r="AJ185" s="226">
        <f>AJ162/Corn!AJ208</f>
        <v>0.89577464788732408</v>
      </c>
      <c r="AK185" s="226">
        <f>AK162/Corn!AK208</f>
        <v>1.074141048824593</v>
      </c>
      <c r="AL185" s="226">
        <f>AL162/Corn!AL208</f>
        <v>0.96062992125984248</v>
      </c>
      <c r="AM185" s="226">
        <f>AM162/Corn!AM208</f>
        <v>0.95792426367461436</v>
      </c>
      <c r="AN185" s="226">
        <f>AN162/Corn!AN208</f>
        <v>1.0199115044247788</v>
      </c>
      <c r="AO185" s="226">
        <f>AO162/Corn!AO208</f>
        <v>1.1758530183727036</v>
      </c>
      <c r="AP185" s="226">
        <f>AP162/Corn!AP208</f>
        <v>0.89325842696629221</v>
      </c>
      <c r="AQ185" s="226">
        <f>AQ162/Corn!AQ208</f>
        <v>0.78510028653295127</v>
      </c>
      <c r="AR185" s="226">
        <f>AR162/Corn!AR208</f>
        <v>0.95726495726495731</v>
      </c>
      <c r="AS185" s="226">
        <f>AS162/Corn!AS208</f>
        <v>0.90858725761772852</v>
      </c>
      <c r="AT185" s="226">
        <f>AT162/Corn!AT208</f>
        <v>0.89130434782608692</v>
      </c>
      <c r="AU185" s="226">
        <f>AU162/Corn!AU208</f>
        <v>1.259713701431493</v>
      </c>
      <c r="AV185" s="226">
        <f>AV162/Corn!AV208</f>
        <v>1.0762195121951219</v>
      </c>
      <c r="AW185" s="227">
        <f>AW162/Corn!AW208</f>
        <v>1.1686649456792295</v>
      </c>
      <c r="AX185" s="227">
        <f>AX162/Corn!AX208</f>
        <v>1.2618178699200817</v>
      </c>
      <c r="AY185" s="227">
        <f>AY162/Corn!AY208</f>
        <v>1.1898060630368748</v>
      </c>
      <c r="AZ185" s="226">
        <f>AZ162/Corn!AZ208</f>
        <v>1.187512459581241</v>
      </c>
      <c r="BA185" s="226">
        <f>BA162/Corn!BA208</f>
        <v>1.1867754255326686</v>
      </c>
      <c r="BB185" s="226">
        <f>BB162/Corn!BB208</f>
        <v>1.1945723990554897</v>
      </c>
      <c r="BC185" s="226">
        <f>BC162/Corn!BC208</f>
        <v>1.2075823685271438</v>
      </c>
      <c r="BD185" s="226">
        <f>BD162/Corn!BD208</f>
        <v>1.1888111507371433</v>
      </c>
      <c r="BE185" s="226">
        <f>BE162/Corn!BE208</f>
        <v>1.1910351232947107</v>
      </c>
      <c r="BF185" s="226">
        <f>BF162/Corn!BF208</f>
        <v>1.1888635443631317</v>
      </c>
      <c r="BG185" s="226">
        <f>BG162/Corn!BG208</f>
        <v>1.2010515116385023</v>
      </c>
      <c r="BH185" s="226">
        <f>BH162/Corn!BH208</f>
        <v>1.1927329397119637</v>
      </c>
      <c r="BI185" s="226">
        <f>BI162/Corn!BI208</f>
        <v>1.1933940287969746</v>
      </c>
      <c r="BJ185" s="226">
        <f>BJ162/Corn!BJ208</f>
        <v>1.1937549513447279</v>
      </c>
      <c r="BK185" s="226">
        <f>BK162/Corn!BK208</f>
        <v>1.181831161668027</v>
      </c>
      <c r="BL185" s="226">
        <f>BL162/Corn!BL208</f>
        <v>1.1966342046227791</v>
      </c>
      <c r="BM185" s="226">
        <f>BM162/Corn!BM208</f>
        <v>1.1859747413381256</v>
      </c>
      <c r="BN185" s="226">
        <f>BN162/Corn!BN208</f>
        <v>1.1858732534174445</v>
      </c>
      <c r="BO185" s="226">
        <f>BO162/Corn!BO208</f>
        <v>1.1859105627326463</v>
      </c>
      <c r="BP185" s="226">
        <f>BP162/Corn!BP208</f>
        <v>1.2047031423875669</v>
      </c>
      <c r="BQ185" s="226">
        <f>BQ162/Corn!BQ208</f>
        <v>1.2077683801176238</v>
      </c>
      <c r="BR185" s="226">
        <f>BR162/Corn!BR208</f>
        <v>1.2078612430787401</v>
      </c>
    </row>
    <row r="186" spans="1:70">
      <c r="A186" t="s">
        <v>195</v>
      </c>
      <c r="B186" s="226">
        <f>B163/Corn!B209</f>
        <v>0.94308943089430886</v>
      </c>
      <c r="C186" s="226">
        <f>C163/Corn!C209</f>
        <v>0.83549783549783541</v>
      </c>
      <c r="D186" s="226">
        <f>D163/Corn!D209</f>
        <v>0.90624999999999978</v>
      </c>
      <c r="E186" s="226">
        <f>E163/Corn!E209</f>
        <v>0.88105726872246692</v>
      </c>
      <c r="F186" s="226">
        <f>F163/Corn!F209</f>
        <v>0.94067796610169507</v>
      </c>
      <c r="G186" s="226">
        <f>G163/Corn!G209</f>
        <v>0.90740740740740733</v>
      </c>
      <c r="H186" s="226">
        <f>H163/Corn!H209</f>
        <v>0.90196078431372551</v>
      </c>
      <c r="I186" s="226">
        <f>I163/Corn!I209</f>
        <v>0.93559322033898296</v>
      </c>
      <c r="J186" s="226">
        <f>J163/Corn!J209</f>
        <v>0.84337349397590355</v>
      </c>
      <c r="K186" s="226">
        <f>K163/Corn!K209</f>
        <v>0.92592592592592582</v>
      </c>
      <c r="L186" s="226">
        <f>L163/Corn!L209</f>
        <v>0.92608695652173911</v>
      </c>
      <c r="M186" s="226">
        <f>M163/Corn!M209</f>
        <v>0.94736842105263153</v>
      </c>
      <c r="N186" s="226">
        <f>N163/Corn!N209</f>
        <v>0.87765957446808507</v>
      </c>
      <c r="O186" s="226">
        <f>O163/Corn!O209</f>
        <v>0.92187499999999989</v>
      </c>
      <c r="P186" s="226">
        <f>P163/Corn!P209</f>
        <v>0.86852589641434275</v>
      </c>
      <c r="Q186" s="226">
        <f>Q163/Corn!Q209</f>
        <v>0.93801652892561982</v>
      </c>
      <c r="R186" s="226">
        <f>R163/Corn!R209</f>
        <v>0.96774193548387089</v>
      </c>
      <c r="S186" s="226">
        <f>S163/Corn!S209</f>
        <v>0.87499999999999989</v>
      </c>
      <c r="T186" s="226">
        <f>T163/Corn!T209</f>
        <v>0.8867924528301887</v>
      </c>
      <c r="U186" s="226">
        <f>U163/Corn!U209</f>
        <v>0.91101694915254239</v>
      </c>
      <c r="V186" s="226">
        <f>V163/Corn!V209</f>
        <v>1.0597402597402596</v>
      </c>
      <c r="W186" s="226">
        <f>W163/Corn!W209</f>
        <v>0.86785714285714299</v>
      </c>
      <c r="X186" s="226">
        <f>X163/Corn!X209</f>
        <v>0.87551867219917001</v>
      </c>
      <c r="Y186" s="226">
        <f>Y163/Corn!Y209</f>
        <v>0.84803921568627449</v>
      </c>
      <c r="Z186" s="226">
        <f>Z163/Corn!Z209</f>
        <v>0.89162561576354693</v>
      </c>
      <c r="AA186" s="226">
        <f>AA163/Corn!AA209</f>
        <v>0.89947089947089953</v>
      </c>
      <c r="AB186" s="226">
        <f>AB163/Corn!AB209</f>
        <v>0.91623036649214662</v>
      </c>
      <c r="AC186" s="226">
        <f>AC163/Corn!AC209</f>
        <v>0.9487179487179489</v>
      </c>
      <c r="AD186" s="226">
        <f>AD163/Corn!AD209</f>
        <v>0.98615916955017302</v>
      </c>
      <c r="AE186" s="226">
        <f>AE163/Corn!AE209</f>
        <v>0.83</v>
      </c>
      <c r="AF186" s="226">
        <f>AF163/Corn!AF209</f>
        <v>0.98104265402843605</v>
      </c>
      <c r="AG186" s="226">
        <f>AG163/Corn!AG209</f>
        <v>0.98525073746312675</v>
      </c>
      <c r="AH186" s="226">
        <f>AH163/Corn!AH209</f>
        <v>1.0136186770428015</v>
      </c>
      <c r="AI186" s="226">
        <f>AI163/Corn!AI209</f>
        <v>0.81038961038961044</v>
      </c>
      <c r="AJ186" s="226">
        <f>AJ163/Corn!AJ209</f>
        <v>0.88563049853372433</v>
      </c>
      <c r="AK186" s="226">
        <f>AK163/Corn!AK209</f>
        <v>1.0298742138364778</v>
      </c>
      <c r="AL186" s="226">
        <f>AL163/Corn!AL209</f>
        <v>0.93690851735015779</v>
      </c>
      <c r="AM186" s="226">
        <f>AM163/Corn!AM209</f>
        <v>0.93256814921090392</v>
      </c>
      <c r="AN186" s="226">
        <f>AN163/Corn!AN209</f>
        <v>1.0169851380042463</v>
      </c>
      <c r="AO186" s="226">
        <f>AO163/Corn!AO209</f>
        <v>1.1786666666666668</v>
      </c>
      <c r="AP186" s="226">
        <f>AP163/Corn!AP209</f>
        <v>0.84269662921348309</v>
      </c>
      <c r="AQ186" s="226">
        <f>AQ163/Corn!AQ209</f>
        <v>0.79883381924198249</v>
      </c>
      <c r="AR186" s="226">
        <f>AR163/Corn!AR209</f>
        <v>0.95810055865921795</v>
      </c>
      <c r="AS186" s="226">
        <f>AS163/Corn!AS209</f>
        <v>0.85552407932011332</v>
      </c>
      <c r="AT186" s="226">
        <f>AT163/Corn!AT209</f>
        <v>0.98176291793313064</v>
      </c>
      <c r="AU186" s="226">
        <f>AU163/Corn!AU209</f>
        <v>1.2335216572504708</v>
      </c>
      <c r="AV186" s="226">
        <f>AV163/Corn!AV209</f>
        <v>1.0437853107344632</v>
      </c>
      <c r="AW186" s="227">
        <f>AW163/Corn!AW209</f>
        <v>1.1875655409190811</v>
      </c>
      <c r="AX186" s="227">
        <f>AX163/Corn!AX209</f>
        <v>1.2791766220642624</v>
      </c>
      <c r="AY186" s="227">
        <f>AY163/Corn!AY209</f>
        <v>1.1833968833068926</v>
      </c>
      <c r="AZ186" s="226">
        <f>AZ163/Corn!AZ209</f>
        <v>1.1798713905142555</v>
      </c>
      <c r="BA186" s="226">
        <f>BA163/Corn!BA209</f>
        <v>1.1819306653273653</v>
      </c>
      <c r="BB186" s="226">
        <f>BB163/Corn!BB209</f>
        <v>1.1986262187157579</v>
      </c>
      <c r="BC186" s="226">
        <f>BC163/Corn!BC209</f>
        <v>1.2073549953821363</v>
      </c>
      <c r="BD186" s="226">
        <f>BD163/Corn!BD209</f>
        <v>1.1857435499269309</v>
      </c>
      <c r="BE186" s="226">
        <f>BE163/Corn!BE209</f>
        <v>1.1885978035904126</v>
      </c>
      <c r="BF186" s="226">
        <f>BF163/Corn!BF209</f>
        <v>1.1875406102680415</v>
      </c>
      <c r="BG186" s="226">
        <f>BG163/Corn!BG209</f>
        <v>1.200455444663963</v>
      </c>
      <c r="BH186" s="226">
        <f>BH163/Corn!BH209</f>
        <v>1.191193313043823</v>
      </c>
      <c r="BI186" s="226">
        <f>BI163/Corn!BI209</f>
        <v>1.1915973517165632</v>
      </c>
      <c r="BJ186" s="226">
        <f>BJ163/Corn!BJ209</f>
        <v>1.1922162221234529</v>
      </c>
      <c r="BK186" s="226">
        <f>BK163/Corn!BK209</f>
        <v>1.1804940601029463</v>
      </c>
      <c r="BL186" s="226">
        <f>BL163/Corn!BL209</f>
        <v>1.195275536023545</v>
      </c>
      <c r="BM186" s="226">
        <f>BM163/Corn!BM209</f>
        <v>1.1844658547450779</v>
      </c>
      <c r="BN186" s="226">
        <f>BN163/Corn!BN209</f>
        <v>1.1843691477643987</v>
      </c>
      <c r="BO186" s="226">
        <f>BO163/Corn!BO209</f>
        <v>1.1844655275693292</v>
      </c>
      <c r="BP186" s="226">
        <f>BP163/Corn!BP209</f>
        <v>1.2032533406238228</v>
      </c>
      <c r="BQ186" s="226">
        <f>BQ163/Corn!BQ209</f>
        <v>1.2062998907223415</v>
      </c>
      <c r="BR186" s="226">
        <f>BR163/Corn!BR209</f>
        <v>1.2063819671267075</v>
      </c>
    </row>
    <row r="187" spans="1:70">
      <c r="A187" t="s">
        <v>62</v>
      </c>
      <c r="B187" s="226">
        <f>B164/Corn!B210</f>
        <v>0.88888888888888884</v>
      </c>
      <c r="C187" s="226">
        <f>C164/Corn!C210</f>
        <v>0.79555555555555557</v>
      </c>
      <c r="D187" s="226">
        <f>D164/Corn!D210</f>
        <v>0.89519650655021821</v>
      </c>
      <c r="E187" s="226">
        <f>E164/Corn!E210</f>
        <v>0.87234042553191482</v>
      </c>
      <c r="F187" s="226">
        <f>F164/Corn!F210</f>
        <v>0.93388429752066104</v>
      </c>
      <c r="G187" s="226">
        <f>G164/Corn!G210</f>
        <v>0.89197530864197527</v>
      </c>
      <c r="H187" s="226">
        <f>H164/Corn!H210</f>
        <v>0.93846153846153846</v>
      </c>
      <c r="I187" s="226">
        <f>I164/Corn!I210</f>
        <v>0.93399339933993408</v>
      </c>
      <c r="J187" s="226">
        <f>J164/Corn!J210</f>
        <v>0.85029940119760483</v>
      </c>
      <c r="K187" s="226">
        <f>K164/Corn!K210</f>
        <v>0.94776119402985071</v>
      </c>
      <c r="L187" s="226">
        <f>L164/Corn!L210</f>
        <v>0.93305439330543927</v>
      </c>
      <c r="M187" s="226">
        <f>M164/Corn!M210</f>
        <v>0.90963855421686757</v>
      </c>
      <c r="N187" s="226">
        <f>N164/Corn!N210</f>
        <v>0.83505154639175261</v>
      </c>
      <c r="O187" s="226">
        <f>O164/Corn!O210</f>
        <v>0.87596899224806191</v>
      </c>
      <c r="P187" s="226">
        <f>P164/Corn!P210</f>
        <v>0.87022900763358768</v>
      </c>
      <c r="Q187" s="226">
        <f>Q164/Corn!Q210</f>
        <v>0.96638655462184875</v>
      </c>
      <c r="R187" s="226">
        <f>R164/Corn!R210</f>
        <v>0.96787148594377503</v>
      </c>
      <c r="S187" s="226">
        <f>S164/Corn!S210</f>
        <v>0.87383177570093462</v>
      </c>
      <c r="T187" s="226">
        <f>T164/Corn!T210</f>
        <v>0.90384615384615385</v>
      </c>
      <c r="U187" s="226">
        <f>U164/Corn!U210</f>
        <v>0.93801652892561982</v>
      </c>
      <c r="V187" s="226">
        <f>V164/Corn!V210</f>
        <v>1.0338164251207731</v>
      </c>
      <c r="W187" s="226">
        <f>W164/Corn!W210</f>
        <v>0.86988847583643114</v>
      </c>
      <c r="X187" s="226">
        <f>X164/Corn!X210</f>
        <v>0.88461538461538458</v>
      </c>
      <c r="Y187" s="226">
        <f>Y164/Corn!Y210</f>
        <v>0.81407035175879405</v>
      </c>
      <c r="Z187" s="226">
        <f>Z164/Corn!Z210</f>
        <v>0.88151658767772523</v>
      </c>
      <c r="AA187" s="226">
        <f>AA164/Corn!AA210</f>
        <v>0.98901098901098905</v>
      </c>
      <c r="AB187" s="226">
        <f>AB164/Corn!AB210</f>
        <v>0.92227979274611405</v>
      </c>
      <c r="AC187" s="226">
        <f>AC164/Corn!AC210</f>
        <v>0.9285714285714286</v>
      </c>
      <c r="AD187" s="226">
        <f>AD164/Corn!AD210</f>
        <v>0.94076655052264813</v>
      </c>
      <c r="AE187" s="226">
        <f>AE164/Corn!AE210</f>
        <v>0.86363636363636365</v>
      </c>
      <c r="AF187" s="226">
        <f>AF164/Corn!AF210</f>
        <v>1.0368663594470047</v>
      </c>
      <c r="AG187" s="226">
        <f>AG164/Corn!AG210</f>
        <v>1.0401146131805157</v>
      </c>
      <c r="AH187" s="226">
        <f>AH164/Corn!AH210</f>
        <v>0.99051233396584448</v>
      </c>
      <c r="AI187" s="226">
        <f>AI164/Corn!AI210</f>
        <v>0.84595959595959602</v>
      </c>
      <c r="AJ187" s="226">
        <f>AJ164/Corn!AJ210</f>
        <v>0.91666666666666663</v>
      </c>
      <c r="AK187" s="226">
        <f>AK164/Corn!AK210</f>
        <v>1.0284810126582278</v>
      </c>
      <c r="AL187" s="226">
        <f>AL164/Corn!AL210</f>
        <v>0.91798107255520511</v>
      </c>
      <c r="AM187" s="226">
        <f>AM164/Corn!AM210</f>
        <v>0.91535150645624108</v>
      </c>
      <c r="AN187" s="226">
        <f>AN164/Corn!AN210</f>
        <v>0.97664543524416125</v>
      </c>
      <c r="AO187" s="226">
        <f>AO164/Corn!AO210</f>
        <v>1.1648351648351649</v>
      </c>
      <c r="AP187" s="226">
        <f>AP164/Corn!AP210</f>
        <v>0.84510869565217384</v>
      </c>
      <c r="AQ187" s="226">
        <f>AQ164/Corn!AQ210</f>
        <v>0.84057971014492749</v>
      </c>
      <c r="AR187" s="226">
        <f>AR164/Corn!AR210</f>
        <v>0.93206521739130432</v>
      </c>
      <c r="AS187" s="226">
        <f>AS164/Corn!AS210</f>
        <v>0.87603305785123975</v>
      </c>
      <c r="AT187" s="226">
        <f>AT164/Corn!AT210</f>
        <v>1.0374999999999999</v>
      </c>
      <c r="AU187" s="226">
        <f>AU164/Corn!AU210</f>
        <v>1.1556683587140439</v>
      </c>
      <c r="AV187" s="226">
        <f>AV164/Corn!AV210</f>
        <v>1.0179063360881542</v>
      </c>
      <c r="AW187" s="227">
        <f>AW164/Corn!AW210</f>
        <v>1.2439183759966799</v>
      </c>
      <c r="AX187" s="227">
        <f>AX164/Corn!AX210</f>
        <v>1.2764848317274464</v>
      </c>
      <c r="AY187" s="227">
        <f>AY164/Corn!AY210</f>
        <v>1.1775764160589672</v>
      </c>
      <c r="AZ187" s="226">
        <f>AZ164/Corn!AZ210</f>
        <v>1.1696476902391821</v>
      </c>
      <c r="BA187" s="226">
        <f>BA164/Corn!BA210</f>
        <v>1.184763449847686</v>
      </c>
      <c r="BB187" s="226">
        <f>BB164/Corn!BB210</f>
        <v>1.2097368878225645</v>
      </c>
      <c r="BC187" s="226">
        <f>BC164/Corn!BC210</f>
        <v>1.2064049970045092</v>
      </c>
      <c r="BD187" s="226">
        <f>BD164/Corn!BD210</f>
        <v>1.1850379430135143</v>
      </c>
      <c r="BE187" s="226">
        <f>BE164/Corn!BE210</f>
        <v>1.1888763423202675</v>
      </c>
      <c r="BF187" s="226">
        <f>BF164/Corn!BF210</f>
        <v>1.190084167374607</v>
      </c>
      <c r="BG187" s="226">
        <f>BG164/Corn!BG210</f>
        <v>1.2029565106834115</v>
      </c>
      <c r="BH187" s="226">
        <f>BH164/Corn!BH210</f>
        <v>1.1919403695257591</v>
      </c>
      <c r="BI187" s="226">
        <f>BI164/Corn!BI210</f>
        <v>1.1926747921410807</v>
      </c>
      <c r="BJ187" s="226">
        <f>BJ164/Corn!BJ210</f>
        <v>1.1936542938459969</v>
      </c>
      <c r="BK187" s="226">
        <f>BK164/Corn!BK210</f>
        <v>1.1821563071692875</v>
      </c>
      <c r="BL187" s="226">
        <f>BL164/Corn!BL210</f>
        <v>1.1967736863906302</v>
      </c>
      <c r="BM187" s="226">
        <f>BM164/Corn!BM210</f>
        <v>1.1857386780408437</v>
      </c>
      <c r="BN187" s="226">
        <f>BN164/Corn!BN210</f>
        <v>1.1857538007436661</v>
      </c>
      <c r="BO187" s="226">
        <f>BO164/Corn!BO210</f>
        <v>1.1859164542086875</v>
      </c>
      <c r="BP187" s="226">
        <f>BP164/Corn!BP210</f>
        <v>1.2047321831862665</v>
      </c>
      <c r="BQ187" s="226">
        <f>BQ164/Corn!BQ210</f>
        <v>1.2077455769487844</v>
      </c>
      <c r="BR187" s="226">
        <f>BR164/Corn!BR210</f>
        <v>1.2078204997143496</v>
      </c>
    </row>
    <row r="188" spans="1:70">
      <c r="A188" t="s">
        <v>196</v>
      </c>
      <c r="B188" s="226">
        <f>B165/Corn!B211</f>
        <v>0.87591240875912402</v>
      </c>
      <c r="C188" s="226">
        <f>C165/Corn!C211</f>
        <v>0.82547169811320753</v>
      </c>
      <c r="D188" s="226">
        <f>D165/Corn!D211</f>
        <v>0.89473684210526327</v>
      </c>
      <c r="E188" s="226">
        <f>E165/Corn!E211</f>
        <v>0.96787148594377503</v>
      </c>
      <c r="F188" s="226">
        <f>F165/Corn!F211</f>
        <v>1.0080321285140561</v>
      </c>
      <c r="G188" s="226">
        <f>G165/Corn!G211</f>
        <v>0.88958990536277605</v>
      </c>
      <c r="H188" s="226">
        <f>H165/Corn!H211</f>
        <v>0.91050583657587547</v>
      </c>
      <c r="I188" s="226">
        <f>I165/Corn!I211</f>
        <v>0.93092105263157898</v>
      </c>
      <c r="J188" s="226">
        <f>J165/Corn!J211</f>
        <v>0.82440476190476197</v>
      </c>
      <c r="K188" s="226">
        <f>K165/Corn!K211</f>
        <v>0.95833333333333326</v>
      </c>
      <c r="L188" s="226">
        <f>L165/Corn!L211</f>
        <v>0.82758620689655171</v>
      </c>
      <c r="M188" s="226">
        <f>M165/Corn!M211</f>
        <v>0.92307692307692313</v>
      </c>
      <c r="N188" s="226">
        <f>N165/Corn!N211</f>
        <v>0.95850622406638997</v>
      </c>
      <c r="O188" s="226">
        <f>O165/Corn!O211</f>
        <v>0.86507936507936511</v>
      </c>
      <c r="P188" s="226">
        <f>P165/Corn!P211</f>
        <v>0.9125475285171103</v>
      </c>
      <c r="Q188" s="226">
        <f>Q165/Corn!Q211</f>
        <v>0.94372294372294374</v>
      </c>
      <c r="R188" s="226">
        <f>R165/Corn!R211</f>
        <v>0.95546558704453433</v>
      </c>
      <c r="S188" s="226">
        <f>S165/Corn!S211</f>
        <v>0.90909090909090906</v>
      </c>
      <c r="T188" s="226">
        <f>T165/Corn!T211</f>
        <v>0.90804597701149437</v>
      </c>
      <c r="U188" s="226">
        <f>U165/Corn!U211</f>
        <v>1.0517928286852591</v>
      </c>
      <c r="V188" s="226">
        <f>V165/Corn!V211</f>
        <v>0.91428571428571426</v>
      </c>
      <c r="W188" s="226">
        <f>W165/Corn!W211</f>
        <v>0.89843749999999989</v>
      </c>
      <c r="X188" s="226">
        <f>X165/Corn!X211</f>
        <v>0.97368421052631593</v>
      </c>
      <c r="Y188" s="226">
        <f>Y165/Corn!Y211</f>
        <v>0.81218274111675137</v>
      </c>
      <c r="Z188" s="226">
        <f>Z165/Corn!Z211</f>
        <v>0.97382198952879595</v>
      </c>
      <c r="AA188" s="226">
        <f>AA165/Corn!AA211</f>
        <v>1.1534090909090908</v>
      </c>
      <c r="AB188" s="226">
        <f>AB165/Corn!AB211</f>
        <v>1.086294416243655</v>
      </c>
      <c r="AC188" s="226">
        <f>AC165/Corn!AC211</f>
        <v>0.86324786324786329</v>
      </c>
      <c r="AD188" s="226">
        <f>AD165/Corn!AD211</f>
        <v>0.91756272401433692</v>
      </c>
      <c r="AE188" s="226">
        <f>AE165/Corn!AE211</f>
        <v>1.0394088669950738</v>
      </c>
      <c r="AF188" s="226">
        <f>AF165/Corn!AF211</f>
        <v>1.0327102803738317</v>
      </c>
      <c r="AG188" s="226">
        <f>AG165/Corn!AG211</f>
        <v>0.96883852691218131</v>
      </c>
      <c r="AH188" s="226">
        <f>AH165/Corn!AH211</f>
        <v>1.0347349177330896</v>
      </c>
      <c r="AI188" s="226">
        <f>AI165/Corn!AI211</f>
        <v>0.87780548628428934</v>
      </c>
      <c r="AJ188" s="226">
        <f>AJ165/Corn!AJ211</f>
        <v>0.88269794721407613</v>
      </c>
      <c r="AK188" s="226">
        <f>AK165/Corn!AK211</f>
        <v>0.92163009404388718</v>
      </c>
      <c r="AL188" s="226">
        <f>AL165/Corn!AL211</f>
        <v>0.83987441130298268</v>
      </c>
      <c r="AM188" s="226">
        <f>AM165/Corn!AM211</f>
        <v>0.89239598278335719</v>
      </c>
      <c r="AN188" s="226">
        <f>AN165/Corn!AN211</f>
        <v>0.93777777777777771</v>
      </c>
      <c r="AO188" s="226">
        <f>AO165/Corn!AO211</f>
        <v>1.2200557103064067</v>
      </c>
      <c r="AP188" s="226">
        <f>AP165/Corn!AP211</f>
        <v>0.92670157068062831</v>
      </c>
      <c r="AQ188" s="226">
        <f>AQ165/Corn!AQ211</f>
        <v>0.81234679524288234</v>
      </c>
      <c r="AR188" s="226">
        <f>AR165/Corn!AR211</f>
        <v>1.1033519553072626</v>
      </c>
      <c r="AS188" s="226">
        <f>AS165/Corn!AS211</f>
        <v>0.9120603015075377</v>
      </c>
      <c r="AT188" s="226">
        <f>AT165/Corn!AT211</f>
        <v>1.1424050632911391</v>
      </c>
      <c r="AU188" s="226">
        <f>AU165/Corn!AU211</f>
        <v>1.1016666666666668</v>
      </c>
      <c r="AV188" s="226">
        <f>AV165/Corn!AV211</f>
        <v>0.8276797829036634</v>
      </c>
      <c r="AW188" s="227">
        <f>AW165/Corn!AW211</f>
        <v>1.2405255141915228</v>
      </c>
      <c r="AX188" s="227">
        <f>AX165/Corn!AX211</f>
        <v>1.2469912593503214</v>
      </c>
      <c r="AY188" s="227">
        <f>AY165/Corn!AY211</f>
        <v>1.1703993432054876</v>
      </c>
      <c r="AZ188" s="226">
        <f>AZ165/Corn!AZ211</f>
        <v>1.1023404460285307</v>
      </c>
      <c r="BA188" s="226">
        <f>BA165/Corn!BA211</f>
        <v>1.1139325826106696</v>
      </c>
      <c r="BB188" s="226">
        <f>BB165/Corn!BB211</f>
        <v>1.1751124315263186</v>
      </c>
      <c r="BC188" s="226">
        <f>BC165/Corn!BC211</f>
        <v>1.1632553392954239</v>
      </c>
      <c r="BD188" s="226">
        <f>BD165/Corn!BD211</f>
        <v>1.1396384142415685</v>
      </c>
      <c r="BE188" s="226">
        <f>BE165/Corn!BE211</f>
        <v>1.1362404412101101</v>
      </c>
      <c r="BF188" s="226">
        <f>BF165/Corn!BF211</f>
        <v>1.1407709789583118</v>
      </c>
      <c r="BG188" s="226">
        <f>BG165/Corn!BG211</f>
        <v>1.1576611519326776</v>
      </c>
      <c r="BH188" s="226">
        <f>BH165/Corn!BH211</f>
        <v>1.1448511577138525</v>
      </c>
      <c r="BI188" s="226">
        <f>BI165/Corn!BI211</f>
        <v>1.1446713237626633</v>
      </c>
      <c r="BJ188" s="226">
        <f>BJ165/Corn!BJ211</f>
        <v>1.1451459613443793</v>
      </c>
      <c r="BK188" s="226">
        <f>BK165/Corn!BK211</f>
        <v>1.1350080190023157</v>
      </c>
      <c r="BL188" s="226">
        <f>BL165/Corn!BL211</f>
        <v>1.1494335090201402</v>
      </c>
      <c r="BM188" s="226">
        <f>BM165/Corn!BM211</f>
        <v>1.1383459462816983</v>
      </c>
      <c r="BN188" s="226">
        <f>BN165/Corn!BN211</f>
        <v>1.1382445624146573</v>
      </c>
      <c r="BO188" s="226">
        <f>BO165/Corn!BO211</f>
        <v>1.1384464403411663</v>
      </c>
      <c r="BP188" s="226">
        <f>BP165/Corn!BP211</f>
        <v>1.1566673439529924</v>
      </c>
      <c r="BQ188" s="226">
        <f>BQ165/Corn!BQ211</f>
        <v>1.159557846712836</v>
      </c>
      <c r="BR188" s="226">
        <f>BR165/Corn!BR211</f>
        <v>1.15958453985106</v>
      </c>
    </row>
    <row r="189" spans="1:70">
      <c r="A189" t="s">
        <v>197</v>
      </c>
      <c r="B189" s="226">
        <f>B166/Corn!B212</f>
        <v>0.90070921985815611</v>
      </c>
      <c r="C189" s="226">
        <f>C166/Corn!C212</f>
        <v>0.84574468085106391</v>
      </c>
      <c r="D189" s="226">
        <f>D166/Corn!D212</f>
        <v>0.90740740740740733</v>
      </c>
      <c r="E189" s="226">
        <f>E166/Corn!E212</f>
        <v>0.94696969696969691</v>
      </c>
      <c r="F189" s="226">
        <f>F166/Corn!F212</f>
        <v>1.0146520146520146</v>
      </c>
      <c r="G189" s="226">
        <f>G166/Corn!G212</f>
        <v>0.86305732484076425</v>
      </c>
      <c r="H189" s="226">
        <f>H166/Corn!H212</f>
        <v>0.88800000000000012</v>
      </c>
      <c r="I189" s="226">
        <f>I166/Corn!I212</f>
        <v>0.90095846645367406</v>
      </c>
      <c r="J189" s="226">
        <f>J166/Corn!J212</f>
        <v>0.78787878787878796</v>
      </c>
      <c r="K189" s="226">
        <f>K166/Corn!K212</f>
        <v>0.86923076923076914</v>
      </c>
      <c r="L189" s="226">
        <f>L166/Corn!L212</f>
        <v>0.85499999999999998</v>
      </c>
      <c r="M189" s="226">
        <f>M166/Corn!M212</f>
        <v>0.93124999999999991</v>
      </c>
      <c r="N189" s="226">
        <f>N166/Corn!N212</f>
        <v>0.93749999999999989</v>
      </c>
      <c r="O189" s="226">
        <f>O166/Corn!O212</f>
        <v>0.90688259109311742</v>
      </c>
      <c r="P189" s="226">
        <f>P166/Corn!P212</f>
        <v>0.95038167938931306</v>
      </c>
      <c r="Q189" s="226">
        <f>Q166/Corn!Q212</f>
        <v>0.97356828193832601</v>
      </c>
      <c r="R189" s="226">
        <f>R166/Corn!R212</f>
        <v>0.91845493562231761</v>
      </c>
      <c r="S189" s="226">
        <f>S166/Corn!S212</f>
        <v>0.93693693693693691</v>
      </c>
      <c r="T189" s="226">
        <f>T166/Corn!T212</f>
        <v>0.90829694323144106</v>
      </c>
      <c r="U189" s="226">
        <f>U166/Corn!U212</f>
        <v>1.0190114068441065</v>
      </c>
      <c r="V189" s="226">
        <f>V166/Corn!V212</f>
        <v>0.83521444695259606</v>
      </c>
      <c r="W189" s="226">
        <f>W166/Corn!W212</f>
        <v>0.91322314049586784</v>
      </c>
      <c r="X189" s="226">
        <f>X166/Corn!X212</f>
        <v>0.9726027397260274</v>
      </c>
      <c r="Y189" s="226">
        <f>Y166/Corn!Y212</f>
        <v>0.90804597701149425</v>
      </c>
      <c r="Z189" s="226">
        <f>Z166/Corn!Z212</f>
        <v>0.96341463414634154</v>
      </c>
      <c r="AA189" s="226">
        <f>AA166/Corn!AA212</f>
        <v>1.1122994652406417</v>
      </c>
      <c r="AB189" s="226">
        <f>AB166/Corn!AB212</f>
        <v>1.0657276995305165</v>
      </c>
      <c r="AC189" s="226">
        <f>AC166/Corn!AC212</f>
        <v>0.93548387096774188</v>
      </c>
      <c r="AD189" s="226">
        <f>AD166/Corn!AD212</f>
        <v>0.95219123505976111</v>
      </c>
      <c r="AE189" s="226">
        <f>AE166/Corn!AE212</f>
        <v>1.04739336492891</v>
      </c>
      <c r="AF189" s="226">
        <f>AF166/Corn!AF212</f>
        <v>1.205607476635514</v>
      </c>
      <c r="AG189" s="226">
        <f>AG166/Corn!AG212</f>
        <v>0.93072289156626509</v>
      </c>
      <c r="AH189" s="226">
        <f>AH166/Corn!AH212</f>
        <v>0.96571428571428575</v>
      </c>
      <c r="AI189" s="226">
        <f>AI166/Corn!AI212</f>
        <v>0.80833333333333335</v>
      </c>
      <c r="AJ189" s="226">
        <f>AJ166/Corn!AJ212</f>
        <v>0.95702005730659012</v>
      </c>
      <c r="AK189" s="226">
        <f>AK166/Corn!AK212</f>
        <v>0.91943127962085314</v>
      </c>
      <c r="AL189" s="226">
        <f>AL166/Corn!AL212</f>
        <v>0.83193277310924374</v>
      </c>
      <c r="AM189" s="226">
        <f>AM166/Corn!AM212</f>
        <v>0.79381443298969068</v>
      </c>
      <c r="AN189" s="226">
        <f>AN166/Corn!AN212</f>
        <v>1.0197044334975369</v>
      </c>
      <c r="AO189" s="226">
        <f>AO166/Corn!AO212</f>
        <v>1.131578947368421</v>
      </c>
      <c r="AP189" s="226">
        <f>AP166/Corn!AP212</f>
        <v>0.94722222222222219</v>
      </c>
      <c r="AQ189" s="226">
        <f>AQ166/Corn!AQ212</f>
        <v>0.80929237331714909</v>
      </c>
      <c r="AR189" s="226">
        <f>AR166/Corn!AR212</f>
        <v>1.095100864553314</v>
      </c>
      <c r="AS189" s="226">
        <f>AS166/Corn!AS212</f>
        <v>0.94711538461538458</v>
      </c>
      <c r="AT189" s="226">
        <f>AT166/Corn!AT212</f>
        <v>1.2647975077881619</v>
      </c>
      <c r="AU189" s="226">
        <f>AU166/Corn!AU212</f>
        <v>0.97875816993464049</v>
      </c>
      <c r="AV189" s="226">
        <f>AV166/Corn!AV212</f>
        <v>0.76275862068965516</v>
      </c>
      <c r="AW189" s="227">
        <f>AW166/Corn!AW212</f>
        <v>1.2629630890449326</v>
      </c>
      <c r="AX189" s="227">
        <f>AX166/Corn!AX212</f>
        <v>1.2881486716004649</v>
      </c>
      <c r="AY189" s="227">
        <f>AY166/Corn!AY212</f>
        <v>1.2583186636460024</v>
      </c>
      <c r="AZ189" s="226">
        <f>AZ166/Corn!AZ212</f>
        <v>1.0800729725892604</v>
      </c>
      <c r="BA189" s="226">
        <f>BA166/Corn!BA212</f>
        <v>1.1145316364806277</v>
      </c>
      <c r="BB189" s="226">
        <f>BB166/Corn!BB212</f>
        <v>1.1980223316955645</v>
      </c>
      <c r="BC189" s="226">
        <f>BC166/Corn!BC212</f>
        <v>1.1861201386187235</v>
      </c>
      <c r="BD189" s="226">
        <f>BD166/Corn!BD212</f>
        <v>1.1589615618452318</v>
      </c>
      <c r="BE189" s="226">
        <f>BE166/Corn!BE212</f>
        <v>1.1438986038572152</v>
      </c>
      <c r="BF189" s="226">
        <f>BF166/Corn!BF212</f>
        <v>1.155122193002692</v>
      </c>
      <c r="BG189" s="226">
        <f>BG166/Corn!BG212</f>
        <v>1.1751100527566323</v>
      </c>
      <c r="BH189" s="226">
        <f>BH166/Corn!BH212</f>
        <v>1.1610545788095106</v>
      </c>
      <c r="BI189" s="226">
        <f>BI166/Corn!BI212</f>
        <v>1.1596280736339242</v>
      </c>
      <c r="BJ189" s="226">
        <f>BJ166/Corn!BJ212</f>
        <v>1.1592191452222651</v>
      </c>
      <c r="BK189" s="226">
        <f>BK166/Corn!BK212</f>
        <v>1.1502698014735317</v>
      </c>
      <c r="BL189" s="226">
        <f>BL166/Corn!BL212</f>
        <v>1.1650992042860973</v>
      </c>
      <c r="BM189" s="226">
        <f>BM166/Corn!BM212</f>
        <v>1.1535048625069393</v>
      </c>
      <c r="BN189" s="226">
        <f>BN166/Corn!BN212</f>
        <v>1.1532010799454282</v>
      </c>
      <c r="BO189" s="226">
        <f>BO166/Corn!BO212</f>
        <v>1.1534234648578776</v>
      </c>
      <c r="BP189" s="226">
        <f>BP166/Corn!BP212</f>
        <v>1.1720997015243659</v>
      </c>
      <c r="BQ189" s="226">
        <f>BQ166/Corn!BQ212</f>
        <v>1.1750083688008264</v>
      </c>
      <c r="BR189" s="226">
        <f>BR166/Corn!BR212</f>
        <v>1.1749967530064687</v>
      </c>
    </row>
    <row r="190" spans="1:70">
      <c r="A190" t="s">
        <v>198</v>
      </c>
      <c r="B190" s="226">
        <f>B167/Corn!B213</f>
        <v>0.85606060606060597</v>
      </c>
      <c r="C190" s="226">
        <f>C167/Corn!C213</f>
        <v>0.90184049079754602</v>
      </c>
      <c r="D190" s="226">
        <f>D167/Corn!D213</f>
        <v>0.94029850746268662</v>
      </c>
      <c r="E190" s="226">
        <f>E167/Corn!E213</f>
        <v>0.94094488188976377</v>
      </c>
      <c r="F190" s="226">
        <f>F167/Corn!F213</f>
        <v>0.98287671232876717</v>
      </c>
      <c r="G190" s="226">
        <f>G167/Corn!G213</f>
        <v>0.88850174216027866</v>
      </c>
      <c r="H190" s="226">
        <f>H167/Corn!H213</f>
        <v>0.96086956521739131</v>
      </c>
      <c r="I190" s="226">
        <f>I167/Corn!I213</f>
        <v>0.88358208955223883</v>
      </c>
      <c r="J190" s="226">
        <f>J167/Corn!J213</f>
        <v>0.82051282051282048</v>
      </c>
      <c r="K190" s="226">
        <f>K167/Corn!K213</f>
        <v>0.85655737704918034</v>
      </c>
      <c r="L190" s="226">
        <f>L167/Corn!L213</f>
        <v>0.86127167630057799</v>
      </c>
      <c r="M190" s="226">
        <f>M167/Corn!M213</f>
        <v>0.95918367346938771</v>
      </c>
      <c r="N190" s="226">
        <f>N167/Corn!N213</f>
        <v>0.93207547169811333</v>
      </c>
      <c r="O190" s="226">
        <f>O167/Corn!O213</f>
        <v>0.93832599118942728</v>
      </c>
      <c r="P190" s="226">
        <f>P167/Corn!P213</f>
        <v>0.92430278884462158</v>
      </c>
      <c r="Q190" s="226">
        <f>Q167/Corn!Q213</f>
        <v>0.96566523605150212</v>
      </c>
      <c r="R190" s="226">
        <f>R167/Corn!R213</f>
        <v>0.98139534883720925</v>
      </c>
      <c r="S190" s="226">
        <f>S167/Corn!S213</f>
        <v>0.94222222222222229</v>
      </c>
      <c r="T190" s="226">
        <f>T167/Corn!T213</f>
        <v>0.96759259259259245</v>
      </c>
      <c r="U190" s="226">
        <f>U167/Corn!U213</f>
        <v>0.98859315589353625</v>
      </c>
      <c r="V190" s="226">
        <f>V167/Corn!V213</f>
        <v>0.80930232558139537</v>
      </c>
      <c r="W190" s="226">
        <f>W167/Corn!W213</f>
        <v>0.91600000000000004</v>
      </c>
      <c r="X190" s="226">
        <f>X167/Corn!X213</f>
        <v>0.98412698412698418</v>
      </c>
      <c r="Y190" s="226">
        <f>Y167/Corn!Y213</f>
        <v>0.91428571428571437</v>
      </c>
      <c r="Z190" s="226">
        <f>Z167/Corn!Z213</f>
        <v>1.006578947368421</v>
      </c>
      <c r="AA190" s="226">
        <f>AA167/Corn!AA213</f>
        <v>1.0263157894736843</v>
      </c>
      <c r="AB190" s="226">
        <f>AB167/Corn!AB213</f>
        <v>0.99159663865546221</v>
      </c>
      <c r="AC190" s="226">
        <f>AC167/Corn!AC213</f>
        <v>1.0232558139534884</v>
      </c>
      <c r="AD190" s="226">
        <f>AD167/Corn!AD213</f>
        <v>0.96153846153846156</v>
      </c>
      <c r="AE190" s="226">
        <f>AE167/Corn!AE213</f>
        <v>1.0615384615384615</v>
      </c>
      <c r="AF190" s="226">
        <f>AF167/Corn!AF213</f>
        <v>1.167464114832536</v>
      </c>
      <c r="AG190" s="226">
        <f>AG167/Corn!AG213</f>
        <v>1.0184049079754602</v>
      </c>
      <c r="AH190" s="226">
        <f>AH167/Corn!AH213</f>
        <v>0.89353612167300389</v>
      </c>
      <c r="AI190" s="226">
        <f>AI167/Corn!AI213</f>
        <v>0.90090090090090091</v>
      </c>
      <c r="AJ190" s="226">
        <f>AJ167/Corn!AJ213</f>
        <v>0.97534246575342465</v>
      </c>
      <c r="AK190" s="226">
        <f>AK167/Corn!AK213</f>
        <v>0.87063953488372092</v>
      </c>
      <c r="AL190" s="226">
        <f>AL167/Corn!AL213</f>
        <v>0.82961992136304064</v>
      </c>
      <c r="AM190" s="226">
        <f>AM167/Corn!AM213</f>
        <v>0.79549114331723036</v>
      </c>
      <c r="AN190" s="226">
        <f>AN167/Corn!AN213</f>
        <v>1.0991735537190084</v>
      </c>
      <c r="AO190" s="226">
        <f>AO167/Corn!AO213</f>
        <v>1.201086956521739</v>
      </c>
      <c r="AP190" s="226">
        <f>AP167/Corn!AP213</f>
        <v>0.95638629283489096</v>
      </c>
      <c r="AQ190" s="226">
        <f>AQ167/Corn!AQ213</f>
        <v>0.87007808782370544</v>
      </c>
      <c r="AR190" s="226">
        <f>AR167/Corn!AR213</f>
        <v>1.0803571428571428</v>
      </c>
      <c r="AS190" s="226">
        <f>AS167/Corn!AS213</f>
        <v>0.83715012722646309</v>
      </c>
      <c r="AT190" s="226">
        <f>AT167/Corn!AT213</f>
        <v>1.1346153846153846</v>
      </c>
      <c r="AU190" s="226">
        <f>AU167/Corn!AU213</f>
        <v>0.90348101265822778</v>
      </c>
      <c r="AV190" s="226">
        <f>AV167/Corn!AV213</f>
        <v>0.89779005524861877</v>
      </c>
      <c r="AW190" s="227">
        <f>AW167/Corn!AW213</f>
        <v>1.3327521596648675</v>
      </c>
      <c r="AX190" s="227">
        <f>AX167/Corn!AX213</f>
        <v>1.4298397322466927</v>
      </c>
      <c r="AY190" s="227">
        <f>AY167/Corn!AY213</f>
        <v>1.3393634693543375</v>
      </c>
      <c r="AZ190" s="226">
        <f>AZ167/Corn!AZ213</f>
        <v>1.1351626063392564</v>
      </c>
      <c r="BA190" s="226">
        <f>BA167/Corn!BA213</f>
        <v>1.2050507986413397</v>
      </c>
      <c r="BB190" s="226">
        <f>BB167/Corn!BB213</f>
        <v>1.2802737049979367</v>
      </c>
      <c r="BC190" s="226">
        <f>BC167/Corn!BC213</f>
        <v>1.2722718191859772</v>
      </c>
      <c r="BD190" s="226">
        <f>BD167/Corn!BD213</f>
        <v>1.2363820474591345</v>
      </c>
      <c r="BE190" s="226">
        <f>BE167/Corn!BE213</f>
        <v>1.2209897422485625</v>
      </c>
      <c r="BF190" s="226">
        <f>BF167/Corn!BF213</f>
        <v>1.237334547695158</v>
      </c>
      <c r="BG190" s="226">
        <f>BG167/Corn!BG213</f>
        <v>1.2564586880864246</v>
      </c>
      <c r="BH190" s="226">
        <f>BH167/Corn!BH213</f>
        <v>1.2416227095626546</v>
      </c>
      <c r="BI190" s="226">
        <f>BI167/Corn!BI213</f>
        <v>1.239388191346481</v>
      </c>
      <c r="BJ190" s="226">
        <f>BJ167/Corn!BJ213</f>
        <v>1.2394103135109722</v>
      </c>
      <c r="BK190" s="226">
        <f>BK167/Corn!BK213</f>
        <v>1.2302812037251432</v>
      </c>
      <c r="BL190" s="226">
        <f>BL167/Corn!BL213</f>
        <v>1.2457478319658579</v>
      </c>
      <c r="BM190" s="226">
        <f>BM167/Corn!BM213</f>
        <v>1.2333555801793665</v>
      </c>
      <c r="BN190" s="226">
        <f>BN167/Corn!BN213</f>
        <v>1.2329902501359089</v>
      </c>
      <c r="BO190" s="226">
        <f>BO167/Corn!BO213</f>
        <v>1.233327147746238</v>
      </c>
      <c r="BP190" s="226">
        <f>BP167/Corn!BP213</f>
        <v>1.2533216307147039</v>
      </c>
      <c r="BQ190" s="226">
        <f>BQ167/Corn!BQ213</f>
        <v>1.2563792522759243</v>
      </c>
      <c r="BR190" s="226">
        <f>BR167/Corn!BR213</f>
        <v>1.2563707294565543</v>
      </c>
    </row>
    <row r="191" spans="1:70" ht="13.5" thickBot="1">
      <c r="A191" t="s">
        <v>228</v>
      </c>
      <c r="B191" s="226">
        <f>B168/Corn!B214</f>
        <v>0.92913385826771644</v>
      </c>
      <c r="C191" s="226">
        <f>C168/Corn!C214</f>
        <v>0.88636363636363624</v>
      </c>
      <c r="D191" s="226">
        <f>D168/Corn!D214</f>
        <v>0.88442211055276387</v>
      </c>
      <c r="E191" s="226">
        <f>E168/Corn!E214</f>
        <v>0.93693693693693691</v>
      </c>
      <c r="F191" s="226">
        <f>F168/Corn!F214</f>
        <v>0.95564516129032262</v>
      </c>
      <c r="G191" s="226">
        <f>G168/Corn!G214</f>
        <v>0.93269230769230771</v>
      </c>
      <c r="H191" s="226">
        <f>H168/Corn!H214</f>
        <v>0.90688259109311742</v>
      </c>
      <c r="I191" s="226">
        <f>I168/Corn!I214</f>
        <v>0.96484375000000011</v>
      </c>
      <c r="J191" s="226">
        <f>J168/Corn!J214</f>
        <v>0.85669781931464173</v>
      </c>
      <c r="K191" s="226">
        <f>K168/Corn!K214</f>
        <v>0.87452471482889749</v>
      </c>
      <c r="L191" s="226">
        <f>L168/Corn!L214</f>
        <v>0.86547085201793716</v>
      </c>
      <c r="M191" s="226">
        <f>M168/Corn!M214</f>
        <v>0.91333333333333344</v>
      </c>
      <c r="N191" s="226">
        <f>N168/Corn!N214</f>
        <v>0.87628865979381443</v>
      </c>
      <c r="O191" s="226">
        <f>O168/Corn!O214</f>
        <v>0.89370078740157477</v>
      </c>
      <c r="P191" s="226">
        <f>P168/Corn!P214</f>
        <v>0.88983050847457634</v>
      </c>
      <c r="Q191" s="226">
        <f>Q168/Corn!Q214</f>
        <v>0.92543859649122795</v>
      </c>
      <c r="R191" s="226">
        <f>R168/Corn!R214</f>
        <v>0.94936708860759489</v>
      </c>
      <c r="S191" s="226">
        <f>S168/Corn!S214</f>
        <v>0.93236714975845414</v>
      </c>
      <c r="T191" s="226">
        <f>T168/Corn!T214</f>
        <v>0.92400000000000004</v>
      </c>
      <c r="U191" s="226">
        <f>U168/Corn!U214</f>
        <v>0.9424778761061946</v>
      </c>
      <c r="V191" s="226">
        <f>V168/Corn!V214</f>
        <v>0.98148148148148151</v>
      </c>
      <c r="W191" s="226">
        <f>W168/Corn!W214</f>
        <v>0.86346863468634683</v>
      </c>
      <c r="X191" s="226">
        <f>X168/Corn!X214</f>
        <v>0.90946502057613166</v>
      </c>
      <c r="Y191" s="226">
        <f>Y168/Corn!Y214</f>
        <v>0.85567010309278357</v>
      </c>
      <c r="Z191" s="226">
        <f>Z168/Corn!Z214</f>
        <v>0.86263736263736268</v>
      </c>
      <c r="AA191" s="226">
        <f>AA168/Corn!AA214</f>
        <v>1.0108108108108109</v>
      </c>
      <c r="AB191" s="226">
        <f>AB168/Corn!AB214</f>
        <v>0.98477157360406087</v>
      </c>
      <c r="AC191" s="226">
        <f>AC168/Corn!AC214</f>
        <v>0.99568965517241392</v>
      </c>
      <c r="AD191" s="226">
        <f>AD168/Corn!AD214</f>
        <v>0.98760330578512401</v>
      </c>
      <c r="AE191" s="226">
        <f>AE168/Corn!AE214</f>
        <v>0.8689320388349514</v>
      </c>
      <c r="AF191" s="226">
        <f>AF168/Corn!AF214</f>
        <v>0.93</v>
      </c>
      <c r="AG191" s="226">
        <f>AG168/Corn!AG214</f>
        <v>1.0858085808580857</v>
      </c>
      <c r="AH191" s="226">
        <f>AH168/Corn!AH214</f>
        <v>0.97142857142857142</v>
      </c>
      <c r="AI191" s="226">
        <f>AI168/Corn!AI214</f>
        <v>0.78817733990147776</v>
      </c>
      <c r="AJ191" s="226">
        <f>AJ168/Corn!AJ214</f>
        <v>0.90704225352112677</v>
      </c>
      <c r="AK191" s="226">
        <f>AK168/Corn!AK214</f>
        <v>0.96911196911196928</v>
      </c>
      <c r="AL191" s="226">
        <f>AL168/Corn!AL214</f>
        <v>0.96463022508038587</v>
      </c>
      <c r="AM191" s="226">
        <f>AM168/Corn!AM214</f>
        <v>0.91727140783744554</v>
      </c>
      <c r="AN191" s="226">
        <f>AN168/Corn!AN214</f>
        <v>0.95964125560538127</v>
      </c>
      <c r="AO191" s="226">
        <f>AO168/Corn!AO214</f>
        <v>1.0810810810810809</v>
      </c>
      <c r="AP191" s="226">
        <f>AP168/Corn!AP214</f>
        <v>0.91689750692520777</v>
      </c>
      <c r="AQ191" s="226">
        <f>AQ168/Corn!AQ214</f>
        <v>0.80059523809523814</v>
      </c>
      <c r="AR191" s="226">
        <f>AR168/Corn!AR214</f>
        <v>0.94798822374877356</v>
      </c>
      <c r="AS191" s="226">
        <f>AS168/Corn!AS214</f>
        <v>0.89376285126799171</v>
      </c>
      <c r="AT191" s="226">
        <f>AT168/Corn!AT214</f>
        <v>0.94819020581973035</v>
      </c>
      <c r="AU191" s="226">
        <f>AU168/Corn!AU214</f>
        <v>1.0390946502057614</v>
      </c>
      <c r="AV191" s="226">
        <f>AV168/Corn!AV214</f>
        <v>0.93735130848532933</v>
      </c>
      <c r="AW191" s="227">
        <f>AW168/Corn!AW214</f>
        <v>1.1028680688336518</v>
      </c>
      <c r="AX191" s="227">
        <f>AX168/Corn!AX214</f>
        <v>1.1028944427230776</v>
      </c>
      <c r="AY191" s="227">
        <f>AY168/Corn!AY214</f>
        <v>1.0922697183802574</v>
      </c>
      <c r="AZ191" s="226">
        <f>AZ168/Corn!AZ214</f>
        <v>1.0591836734693878</v>
      </c>
      <c r="BA191" s="226">
        <f>BA168/Corn!BA214</f>
        <v>1.0708333333333331</v>
      </c>
      <c r="BB191" s="226">
        <f>BB168/Corn!BB214</f>
        <v>1.0854166666666665</v>
      </c>
      <c r="BC191" s="226">
        <f>BC168/Corn!BC214</f>
        <v>1.0869565217391304</v>
      </c>
      <c r="BD191" s="226">
        <f>BD168/Corn!BD214</f>
        <v>1.076086956521739</v>
      </c>
      <c r="BE191" s="226">
        <f>BE168/Corn!BE214</f>
        <v>1.0744680851063828</v>
      </c>
      <c r="BF191" s="226">
        <f>BF168/Corn!BF214</f>
        <v>1.0744680851063828</v>
      </c>
      <c r="BG191" s="226">
        <f>BG168/Corn!BG214</f>
        <v>1.0851063829787235</v>
      </c>
      <c r="BH191" s="226">
        <f>BH168/Corn!BH214</f>
        <v>1.0777777777777779</v>
      </c>
      <c r="BI191" s="226">
        <f>BI168/Corn!BI214</f>
        <v>1.0772727272727272</v>
      </c>
      <c r="BJ191" s="226">
        <f>BJ168/Corn!BJ214</f>
        <v>1.0772727272727272</v>
      </c>
      <c r="BK191" s="226">
        <f>BK168/Corn!BK214</f>
        <v>1.0674418604651164</v>
      </c>
      <c r="BL191" s="226">
        <f>BL168/Corn!BL214</f>
        <v>1.0809523809523809</v>
      </c>
      <c r="BM191" s="226">
        <f>BM168/Corn!BM214</f>
        <v>1.07</v>
      </c>
      <c r="BN191" s="226">
        <f>BN168/Corn!BN214</f>
        <v>1.07</v>
      </c>
      <c r="BO191" s="226">
        <f>BO168/Corn!BO214</f>
        <v>1.07</v>
      </c>
      <c r="BP191" s="226">
        <f>BP168/Corn!BP214</f>
        <v>1.087777777777778</v>
      </c>
      <c r="BQ191" s="226">
        <f>BQ168/Corn!BQ214</f>
        <v>1.0907514450867053</v>
      </c>
      <c r="BR191" s="226">
        <f>BR168/Corn!BR214</f>
        <v>1.0911111111111111</v>
      </c>
    </row>
    <row r="192" spans="1:70">
      <c r="A192" s="183"/>
      <c r="B192" s="183"/>
      <c r="C192" s="183"/>
      <c r="D192" s="183"/>
      <c r="E192" s="183"/>
      <c r="F192" s="183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3"/>
      <c r="V192" s="183"/>
      <c r="W192" s="183"/>
      <c r="X192" s="183"/>
      <c r="Y192" s="183"/>
      <c r="Z192" s="183"/>
      <c r="AA192" s="183"/>
      <c r="AB192" s="183"/>
      <c r="AC192" s="183"/>
      <c r="AD192" s="183"/>
      <c r="AE192" s="183"/>
      <c r="AF192" s="183"/>
      <c r="AG192" s="183"/>
      <c r="AH192" s="183"/>
      <c r="AI192" s="183"/>
      <c r="AJ192" s="183"/>
      <c r="AK192" s="183"/>
      <c r="AL192" s="183"/>
      <c r="AM192" s="183"/>
      <c r="AN192" s="183"/>
      <c r="AO192" s="183"/>
      <c r="AP192" s="183"/>
      <c r="AQ192" s="183"/>
      <c r="AR192" s="183"/>
      <c r="AS192" s="183"/>
      <c r="AT192" s="183"/>
      <c r="AU192" s="183"/>
      <c r="AV192" s="183"/>
      <c r="AW192" s="183"/>
      <c r="AX192" s="183"/>
      <c r="AY192" s="183"/>
      <c r="AZ192" s="183"/>
      <c r="BA192" s="183"/>
      <c r="BB192" s="183"/>
      <c r="BC192" s="183"/>
      <c r="BD192" s="183"/>
      <c r="BE192" s="183"/>
      <c r="BF192" s="183"/>
      <c r="BG192" s="183"/>
      <c r="BH192" s="183"/>
      <c r="BI192" s="183"/>
      <c r="BJ192" s="183"/>
      <c r="BK192" s="183"/>
      <c r="BL192" s="183"/>
      <c r="BM192" s="183"/>
      <c r="BN192" s="183"/>
      <c r="BO192" s="183"/>
      <c r="BP192" s="183"/>
      <c r="BQ192" s="183"/>
      <c r="BR192" s="183"/>
    </row>
    <row r="193" spans="1:70" ht="17.25" thickBot="1">
      <c r="A193" s="167" t="s">
        <v>234</v>
      </c>
      <c r="B193" s="200"/>
      <c r="C193" s="228"/>
    </row>
    <row r="194" spans="1:70" ht="17.25" thickBot="1">
      <c r="A194" s="186"/>
      <c r="B194" s="187" t="str">
        <f>B2</f>
        <v xml:space="preserve">75/76 </v>
      </c>
      <c r="C194" s="187" t="str">
        <f t="shared" ref="C194:BN194" si="183">C2</f>
        <v xml:space="preserve">76/77 </v>
      </c>
      <c r="D194" s="187" t="str">
        <f t="shared" si="183"/>
        <v xml:space="preserve">77/78 </v>
      </c>
      <c r="E194" s="187" t="str">
        <f t="shared" si="183"/>
        <v xml:space="preserve">78/79 </v>
      </c>
      <c r="F194" s="187" t="str">
        <f t="shared" si="183"/>
        <v xml:space="preserve">79/80 </v>
      </c>
      <c r="G194" s="187" t="str">
        <f t="shared" si="183"/>
        <v xml:space="preserve">80/81 </v>
      </c>
      <c r="H194" s="187" t="str">
        <f t="shared" si="183"/>
        <v xml:space="preserve">81/82 </v>
      </c>
      <c r="I194" s="187" t="str">
        <f t="shared" si="183"/>
        <v xml:space="preserve">82/83 </v>
      </c>
      <c r="J194" s="187" t="str">
        <f t="shared" si="183"/>
        <v xml:space="preserve">83/84 </v>
      </c>
      <c r="K194" s="187" t="str">
        <f t="shared" si="183"/>
        <v xml:space="preserve">84/85 </v>
      </c>
      <c r="L194" s="187" t="str">
        <f t="shared" si="183"/>
        <v xml:space="preserve">85/86 </v>
      </c>
      <c r="M194" s="187" t="str">
        <f t="shared" si="183"/>
        <v xml:space="preserve">86/87 </v>
      </c>
      <c r="N194" s="187" t="str">
        <f t="shared" si="183"/>
        <v xml:space="preserve">87/88 </v>
      </c>
      <c r="O194" s="187" t="str">
        <f t="shared" si="183"/>
        <v xml:space="preserve">88/89 </v>
      </c>
      <c r="P194" s="187" t="str">
        <f t="shared" si="183"/>
        <v xml:space="preserve">89/90 </v>
      </c>
      <c r="Q194" s="187" t="str">
        <f t="shared" si="183"/>
        <v xml:space="preserve">90/91 </v>
      </c>
      <c r="R194" s="187" t="str">
        <f t="shared" si="183"/>
        <v xml:space="preserve">91/92 </v>
      </c>
      <c r="S194" s="187" t="str">
        <f t="shared" si="183"/>
        <v xml:space="preserve">92/93 </v>
      </c>
      <c r="T194" s="187" t="str">
        <f t="shared" si="183"/>
        <v xml:space="preserve">93/94 </v>
      </c>
      <c r="U194" s="187" t="str">
        <f t="shared" si="183"/>
        <v xml:space="preserve">94/95 </v>
      </c>
      <c r="V194" s="187" t="str">
        <f t="shared" si="183"/>
        <v xml:space="preserve">95/96 </v>
      </c>
      <c r="W194" s="187" t="str">
        <f t="shared" si="183"/>
        <v xml:space="preserve">96/97 </v>
      </c>
      <c r="X194" s="187" t="str">
        <f t="shared" si="183"/>
        <v xml:space="preserve">97/98 </v>
      </c>
      <c r="Y194" s="187" t="str">
        <f t="shared" si="183"/>
        <v xml:space="preserve">98/99 </v>
      </c>
      <c r="Z194" s="187" t="str">
        <f t="shared" si="183"/>
        <v xml:space="preserve">99/00 </v>
      </c>
      <c r="AA194" s="187" t="str">
        <f t="shared" si="183"/>
        <v xml:space="preserve">00/01 </v>
      </c>
      <c r="AB194" s="187" t="str">
        <f t="shared" si="183"/>
        <v xml:space="preserve">01/02 </v>
      </c>
      <c r="AC194" s="187" t="str">
        <f t="shared" si="183"/>
        <v xml:space="preserve">02/03 </v>
      </c>
      <c r="AD194" s="187" t="str">
        <f t="shared" si="183"/>
        <v xml:space="preserve">03/04 </v>
      </c>
      <c r="AE194" s="187" t="str">
        <f t="shared" si="183"/>
        <v xml:space="preserve">04/05 </v>
      </c>
      <c r="AF194" s="187" t="str">
        <f t="shared" si="183"/>
        <v xml:space="preserve">05/06 </v>
      </c>
      <c r="AG194" s="187" t="str">
        <f t="shared" si="183"/>
        <v xml:space="preserve">06/07 </v>
      </c>
      <c r="AH194" s="187" t="str">
        <f t="shared" si="183"/>
        <v xml:space="preserve">07/08 </v>
      </c>
      <c r="AI194" s="187" t="str">
        <f t="shared" si="183"/>
        <v xml:space="preserve">08/09 </v>
      </c>
      <c r="AJ194" s="187" t="str">
        <f t="shared" si="183"/>
        <v xml:space="preserve">09/10 </v>
      </c>
      <c r="AK194" s="187" t="str">
        <f t="shared" si="183"/>
        <v xml:space="preserve">10/11 </v>
      </c>
      <c r="AL194" s="187" t="str">
        <f t="shared" si="183"/>
        <v xml:space="preserve">11/12 </v>
      </c>
      <c r="AM194" s="187" t="str">
        <f t="shared" si="183"/>
        <v xml:space="preserve">12/13 </v>
      </c>
      <c r="AN194" s="187" t="str">
        <f t="shared" si="183"/>
        <v xml:space="preserve">13/14 </v>
      </c>
      <c r="AO194" s="187" t="str">
        <f t="shared" si="183"/>
        <v xml:space="preserve">14/15 </v>
      </c>
      <c r="AP194" s="187" t="str">
        <f t="shared" si="183"/>
        <v xml:space="preserve">15/16 </v>
      </c>
      <c r="AQ194" s="187" t="str">
        <f t="shared" si="183"/>
        <v xml:space="preserve">16/17 </v>
      </c>
      <c r="AR194" s="187" t="str">
        <f t="shared" si="183"/>
        <v xml:space="preserve">17/18 </v>
      </c>
      <c r="AS194" s="187" t="str">
        <f t="shared" si="183"/>
        <v xml:space="preserve">18/19 </v>
      </c>
      <c r="AT194" s="187" t="str">
        <f t="shared" si="183"/>
        <v>19/20</v>
      </c>
      <c r="AU194" s="187" t="str">
        <f t="shared" si="183"/>
        <v>20/21</v>
      </c>
      <c r="AV194" s="187" t="str">
        <f t="shared" si="183"/>
        <v>21/22</v>
      </c>
      <c r="AW194" s="187" t="str">
        <f t="shared" si="183"/>
        <v>22/23</v>
      </c>
      <c r="AX194" s="187" t="str">
        <f t="shared" si="183"/>
        <v>23/24</v>
      </c>
      <c r="AY194" s="187" t="str">
        <f t="shared" si="183"/>
        <v>24/25</v>
      </c>
      <c r="AZ194" s="187" t="str">
        <f t="shared" si="183"/>
        <v>25/26</v>
      </c>
      <c r="BA194" s="187" t="str">
        <f t="shared" si="183"/>
        <v>26/27</v>
      </c>
      <c r="BB194" s="187" t="str">
        <f t="shared" si="183"/>
        <v>27/28</v>
      </c>
      <c r="BC194" s="187" t="str">
        <f t="shared" si="183"/>
        <v>28/29</v>
      </c>
      <c r="BD194" s="187" t="str">
        <f t="shared" si="183"/>
        <v>29/30</v>
      </c>
      <c r="BE194" s="187" t="str">
        <f t="shared" si="183"/>
        <v>30/31</v>
      </c>
      <c r="BF194" s="187" t="str">
        <f t="shared" si="183"/>
        <v>31/32</v>
      </c>
      <c r="BG194" s="187" t="str">
        <f t="shared" si="183"/>
        <v>32/33</v>
      </c>
      <c r="BH194" s="187" t="str">
        <f t="shared" si="183"/>
        <v>33/34</v>
      </c>
      <c r="BI194" s="187" t="str">
        <f t="shared" si="183"/>
        <v>34/35</v>
      </c>
      <c r="BJ194" s="187" t="str">
        <f t="shared" si="183"/>
        <v>35/36</v>
      </c>
      <c r="BK194" s="187" t="str">
        <f t="shared" si="183"/>
        <v>36/37</v>
      </c>
      <c r="BL194" s="187" t="str">
        <f t="shared" si="183"/>
        <v>37/38</v>
      </c>
      <c r="BM194" s="187" t="str">
        <f t="shared" si="183"/>
        <v>38/39</v>
      </c>
      <c r="BN194" s="187" t="str">
        <f t="shared" si="183"/>
        <v>39/40</v>
      </c>
      <c r="BO194" s="187" t="str">
        <f t="shared" ref="BO194:CG194" si="184">BO2</f>
        <v>40/41</v>
      </c>
      <c r="BP194" s="187" t="str">
        <f t="shared" si="184"/>
        <v>41/42</v>
      </c>
      <c r="BQ194" s="187" t="str">
        <f t="shared" si="184"/>
        <v>42/43</v>
      </c>
      <c r="BR194" s="187" t="str">
        <f t="shared" si="184"/>
        <v>43/44</v>
      </c>
    </row>
    <row r="195" spans="1:70">
      <c r="A195" t="s">
        <v>182</v>
      </c>
      <c r="B195" s="93">
        <v>7.0264765784114058E-2</v>
      </c>
      <c r="C195" s="93">
        <v>0.10397196261682239</v>
      </c>
      <c r="D195" s="93">
        <v>9.6209912536443162E-2</v>
      </c>
      <c r="E195" s="93">
        <v>4.8216007714561228E-2</v>
      </c>
      <c r="F195" s="93">
        <v>8.1952117863720059E-2</v>
      </c>
      <c r="G195" s="93">
        <v>7.6845298281092003E-2</v>
      </c>
      <c r="H195" s="93">
        <v>6.6666666666666652E-2</v>
      </c>
      <c r="I195" s="93">
        <v>6.944444444444442E-2</v>
      </c>
      <c r="J195" s="93">
        <v>8.4693877551020397E-2</v>
      </c>
      <c r="K195" s="93">
        <v>6.4842958459979727E-2</v>
      </c>
      <c r="L195" s="93">
        <v>6.598984771573603E-2</v>
      </c>
      <c r="M195" s="93">
        <v>4.4999999999999998E-2</v>
      </c>
      <c r="N195" s="93">
        <v>8.7999999999999995E-2</v>
      </c>
      <c r="O195" s="93">
        <v>8.1000000000000003E-2</v>
      </c>
      <c r="P195" s="93">
        <v>6.9000000000000006E-2</v>
      </c>
      <c r="Q195" s="93">
        <v>4.4999999999999998E-2</v>
      </c>
      <c r="R195" s="93">
        <v>0.106</v>
      </c>
      <c r="S195" s="93">
        <v>6.3E-2</v>
      </c>
      <c r="T195" s="93">
        <v>7.8E-2</v>
      </c>
      <c r="U195" s="93">
        <v>6.9000000000000006E-2</v>
      </c>
      <c r="V195" s="93">
        <v>4.1000000000000002E-2</v>
      </c>
      <c r="W195" s="93">
        <v>3.3000000000000002E-2</v>
      </c>
      <c r="X195" s="93">
        <v>0.10100000000000001</v>
      </c>
      <c r="Y195" s="93">
        <v>7.3999999999999996E-2</v>
      </c>
      <c r="Z195" s="93">
        <v>6.7000000000000004E-2</v>
      </c>
      <c r="AA195" s="93">
        <v>8.6999999999999994E-2</v>
      </c>
      <c r="AB195" s="93">
        <v>7.5999999999999998E-2</v>
      </c>
      <c r="AC195" s="93">
        <v>8.7999999999999995E-2</v>
      </c>
      <c r="AD195" s="93">
        <v>5.2999999999999999E-2</v>
      </c>
      <c r="AE195" s="93">
        <v>0.05</v>
      </c>
      <c r="AF195" s="93">
        <v>7.0999999999999994E-2</v>
      </c>
      <c r="AG195" s="93">
        <v>4.1000000000000002E-2</v>
      </c>
      <c r="AH195" s="93">
        <v>8.1000000000000003E-2</v>
      </c>
      <c r="AI195" s="93">
        <v>3.9E-2</v>
      </c>
      <c r="AJ195" s="93">
        <v>7.5999999999999998E-2</v>
      </c>
      <c r="AK195" s="93">
        <v>7.0000000000000007E-2</v>
      </c>
      <c r="AL195" s="93">
        <v>2.5999999999999999E-2</v>
      </c>
      <c r="AM195" s="93">
        <v>6.4000000000000001E-2</v>
      </c>
      <c r="AN195" s="93">
        <v>6.0999999999999999E-2</v>
      </c>
      <c r="AO195" s="93">
        <v>6.4000000000000001E-2</v>
      </c>
      <c r="AP195" s="93">
        <v>6.9000000000000006E-2</v>
      </c>
      <c r="AQ195" s="93">
        <v>5.5E-2</v>
      </c>
      <c r="AR195" s="93">
        <v>4.5999999999999999E-2</v>
      </c>
      <c r="AS195" s="93">
        <v>2.5999999999999999E-2</v>
      </c>
      <c r="AT195" s="93">
        <v>2.8000000000000001E-2</v>
      </c>
      <c r="AU195" s="93">
        <v>0.05</v>
      </c>
      <c r="AV195" s="93">
        <v>5.7000000000000002E-2</v>
      </c>
      <c r="AW195" s="199">
        <f>AVERAGE(AR195:AV195)</f>
        <v>4.1399999999999999E-2</v>
      </c>
      <c r="AX195" s="199">
        <f t="shared" ref="AX195:BM206" si="185">AVERAGE(AS195:AW195)</f>
        <v>4.0480000000000002E-2</v>
      </c>
      <c r="AY195" s="199">
        <f t="shared" si="185"/>
        <v>4.3376000000000005E-2</v>
      </c>
      <c r="AZ195" s="199">
        <f t="shared" si="185"/>
        <v>4.6451199999999998E-2</v>
      </c>
      <c r="BA195" s="199">
        <f t="shared" si="185"/>
        <v>4.5741440000000001E-2</v>
      </c>
      <c r="BB195" s="199">
        <f t="shared" si="185"/>
        <v>4.3489727999999998E-2</v>
      </c>
      <c r="BC195" s="199">
        <f t="shared" si="185"/>
        <v>4.3907673600000002E-2</v>
      </c>
      <c r="BD195" s="199">
        <f t="shared" si="185"/>
        <v>4.4593208320000001E-2</v>
      </c>
      <c r="BE195" s="199">
        <f t="shared" si="185"/>
        <v>4.4836649983999999E-2</v>
      </c>
      <c r="BF195" s="199">
        <f t="shared" si="185"/>
        <v>4.45137399808E-2</v>
      </c>
      <c r="BG195" s="199">
        <f t="shared" si="185"/>
        <v>4.426819997696E-2</v>
      </c>
      <c r="BH195" s="199">
        <f t="shared" si="185"/>
        <v>4.4423894372351995E-2</v>
      </c>
      <c r="BI195" s="199">
        <f t="shared" si="185"/>
        <v>4.4527138526822399E-2</v>
      </c>
      <c r="BJ195" s="199">
        <f t="shared" si="185"/>
        <v>4.4513924568186883E-2</v>
      </c>
      <c r="BK195" s="199">
        <f t="shared" si="185"/>
        <v>4.4449379485024254E-2</v>
      </c>
      <c r="BL195" s="199">
        <f t="shared" si="185"/>
        <v>4.4436507385869108E-2</v>
      </c>
      <c r="BM195" s="199">
        <f t="shared" si="185"/>
        <v>4.4470168867650921E-2</v>
      </c>
      <c r="BN195" s="199">
        <f t="shared" ref="BN195:BR206" si="186">AVERAGE(BI195:BM195)</f>
        <v>4.4479423766710713E-2</v>
      </c>
      <c r="BO195" s="199">
        <f t="shared" si="186"/>
        <v>4.4469880814688376E-2</v>
      </c>
      <c r="BP195" s="199">
        <f t="shared" si="186"/>
        <v>4.4461072063988673E-2</v>
      </c>
      <c r="BQ195" s="199">
        <f t="shared" si="186"/>
        <v>4.4463410579781551E-2</v>
      </c>
      <c r="BR195" s="199">
        <f t="shared" si="186"/>
        <v>4.4468791218564049E-2</v>
      </c>
    </row>
    <row r="196" spans="1:70">
      <c r="A196" t="s">
        <v>184</v>
      </c>
      <c r="B196" s="93">
        <v>0.1354378818737271</v>
      </c>
      <c r="C196" s="93">
        <v>0.16822429906542052</v>
      </c>
      <c r="D196" s="93">
        <v>0.14868804664723034</v>
      </c>
      <c r="E196" s="93">
        <v>0.1456123432979749</v>
      </c>
      <c r="F196" s="93">
        <v>0.13812154696132595</v>
      </c>
      <c r="G196" s="93">
        <v>0.16986855409504545</v>
      </c>
      <c r="H196" s="93">
        <v>9.3896713615023469E-2</v>
      </c>
      <c r="I196" s="93">
        <v>9.9358974358974339E-2</v>
      </c>
      <c r="J196" s="93">
        <v>0.13979591836734689</v>
      </c>
      <c r="K196" s="93">
        <v>0.11043566362715297</v>
      </c>
      <c r="L196" s="93">
        <v>0.16040609137055836</v>
      </c>
      <c r="M196" s="93">
        <v>0.10100000000000001</v>
      </c>
      <c r="N196" s="93">
        <v>0.11899999999999999</v>
      </c>
      <c r="O196" s="93">
        <v>0.14799999999999999</v>
      </c>
      <c r="P196" s="93">
        <v>0.219</v>
      </c>
      <c r="Q196" s="93">
        <v>0.25</v>
      </c>
      <c r="R196" s="93">
        <v>0.20699999999999999</v>
      </c>
      <c r="S196" s="93">
        <v>0.161</v>
      </c>
      <c r="T196" s="93">
        <v>0.14299999999999999</v>
      </c>
      <c r="U196" s="93">
        <v>0.152</v>
      </c>
      <c r="V196" s="93">
        <v>0.309</v>
      </c>
      <c r="W196" s="93">
        <v>0.125</v>
      </c>
      <c r="X196" s="93">
        <v>0.159</v>
      </c>
      <c r="Y196" s="93">
        <v>0.185</v>
      </c>
      <c r="Z196" s="93">
        <v>0.151</v>
      </c>
      <c r="AA196" s="93">
        <v>0.13700000000000001</v>
      </c>
      <c r="AB196" s="93">
        <v>0.11799999999999999</v>
      </c>
      <c r="AC196" s="93">
        <v>7.0000000000000007E-2</v>
      </c>
      <c r="AD196" s="93">
        <v>0.11899999999999999</v>
      </c>
      <c r="AE196" s="93">
        <v>7.3999999999999996E-2</v>
      </c>
      <c r="AF196" s="93">
        <v>9.4E-2</v>
      </c>
      <c r="AG196" s="93">
        <v>0.122</v>
      </c>
      <c r="AH196" s="93">
        <v>0.13700000000000001</v>
      </c>
      <c r="AI196" s="93">
        <v>3.1E-2</v>
      </c>
      <c r="AJ196" s="93">
        <v>5.0999999999999997E-2</v>
      </c>
      <c r="AK196" s="93">
        <v>0.28000000000000003</v>
      </c>
      <c r="AL196" s="93">
        <v>8.1000000000000003E-2</v>
      </c>
      <c r="AM196" s="93">
        <v>0.122</v>
      </c>
      <c r="AN196" s="93">
        <v>8.5000000000000006E-2</v>
      </c>
      <c r="AO196" s="93">
        <v>0.10299999999999999</v>
      </c>
      <c r="AP196" s="93">
        <v>0.11899999999999999</v>
      </c>
      <c r="AQ196" s="93">
        <v>0.17199999999999999</v>
      </c>
      <c r="AR196" s="93">
        <v>8.5000000000000006E-2</v>
      </c>
      <c r="AS196" s="93">
        <v>4.3999999999999997E-2</v>
      </c>
      <c r="AT196" s="93">
        <v>0.129</v>
      </c>
      <c r="AU196" s="93">
        <v>0.23</v>
      </c>
      <c r="AV196" s="93">
        <v>0.13600000000000001</v>
      </c>
      <c r="AW196" s="199">
        <f t="shared" ref="AW196:AW206" si="187">AVERAGE(AR196:AV196)</f>
        <v>0.12479999999999999</v>
      </c>
      <c r="AX196" s="199">
        <f t="shared" si="185"/>
        <v>0.13276000000000002</v>
      </c>
      <c r="AY196" s="199">
        <f t="shared" si="185"/>
        <v>0.15051200000000001</v>
      </c>
      <c r="AZ196" s="199">
        <f t="shared" si="185"/>
        <v>0.15481439999999999</v>
      </c>
      <c r="BA196" s="199">
        <f t="shared" si="185"/>
        <v>0.13977728</v>
      </c>
      <c r="BB196" s="199">
        <f t="shared" si="185"/>
        <v>0.14053273599999999</v>
      </c>
      <c r="BC196" s="199">
        <f t="shared" si="185"/>
        <v>0.14367928320000001</v>
      </c>
      <c r="BD196" s="199">
        <f t="shared" si="185"/>
        <v>0.14586313984000002</v>
      </c>
      <c r="BE196" s="199">
        <f t="shared" si="185"/>
        <v>0.14493336780800001</v>
      </c>
      <c r="BF196" s="199">
        <f t="shared" si="185"/>
        <v>0.14295716136960002</v>
      </c>
      <c r="BG196" s="199">
        <f t="shared" si="185"/>
        <v>0.14359313764352002</v>
      </c>
      <c r="BH196" s="199">
        <f t="shared" si="185"/>
        <v>0.14420521797222402</v>
      </c>
      <c r="BI196" s="199">
        <f t="shared" si="185"/>
        <v>0.1443104049266688</v>
      </c>
      <c r="BJ196" s="199">
        <f t="shared" si="185"/>
        <v>0.14399985794400258</v>
      </c>
      <c r="BK196" s="199">
        <f t="shared" si="185"/>
        <v>0.14381315597120309</v>
      </c>
      <c r="BL196" s="199">
        <f t="shared" si="185"/>
        <v>0.1439843548915237</v>
      </c>
      <c r="BM196" s="199">
        <f t="shared" si="185"/>
        <v>0.14406259834112445</v>
      </c>
      <c r="BN196" s="199">
        <f t="shared" si="186"/>
        <v>0.14403407441490451</v>
      </c>
      <c r="BO196" s="199">
        <f t="shared" si="186"/>
        <v>0.14397880831255166</v>
      </c>
      <c r="BP196" s="199">
        <f t="shared" si="186"/>
        <v>0.14397459838626148</v>
      </c>
      <c r="BQ196" s="199">
        <f t="shared" si="186"/>
        <v>0.14400688686927315</v>
      </c>
      <c r="BR196" s="199">
        <f t="shared" si="186"/>
        <v>0.14401139326482304</v>
      </c>
    </row>
    <row r="197" spans="1:70">
      <c r="A197" t="s">
        <v>186</v>
      </c>
      <c r="B197" s="93">
        <v>0.12525458248472507</v>
      </c>
      <c r="C197" s="93">
        <v>0.12850467289719622</v>
      </c>
      <c r="D197" s="93">
        <v>0.15840621963070944</v>
      </c>
      <c r="E197" s="93">
        <v>0.11282545805207327</v>
      </c>
      <c r="F197" s="93">
        <v>0.11970534069981584</v>
      </c>
      <c r="G197" s="93">
        <v>0.17290192113245698</v>
      </c>
      <c r="H197" s="93">
        <v>0.15117370892018778</v>
      </c>
      <c r="I197" s="93">
        <v>0.16025641025641021</v>
      </c>
      <c r="J197" s="93">
        <v>0.11836734693877547</v>
      </c>
      <c r="K197" s="93">
        <v>0.20060790273556231</v>
      </c>
      <c r="L197" s="93">
        <v>0.24568527918781724</v>
      </c>
      <c r="M197" s="93">
        <v>0.216</v>
      </c>
      <c r="N197" s="93">
        <v>0.14399999999999999</v>
      </c>
      <c r="O197" s="93">
        <v>0.1</v>
      </c>
      <c r="P197" s="93">
        <v>0.20200000000000001</v>
      </c>
      <c r="Q197" s="93">
        <v>0.125</v>
      </c>
      <c r="R197" s="93">
        <v>8.1000000000000003E-2</v>
      </c>
      <c r="S197" s="93">
        <v>0.182</v>
      </c>
      <c r="T197" s="93">
        <v>0.19700000000000001</v>
      </c>
      <c r="U197" s="93">
        <v>0.14099999999999999</v>
      </c>
      <c r="V197" s="93">
        <v>0.153</v>
      </c>
      <c r="W197" s="93">
        <v>0.14499999999999999</v>
      </c>
      <c r="X197" s="93">
        <v>0.157</v>
      </c>
      <c r="Y197" s="93">
        <v>0.124</v>
      </c>
      <c r="Z197" s="93">
        <v>0.128</v>
      </c>
      <c r="AA197" s="93">
        <v>8.1000000000000003E-2</v>
      </c>
      <c r="AB197" s="93">
        <v>0.17499999999999999</v>
      </c>
      <c r="AC197" s="93">
        <v>0.19600000000000001</v>
      </c>
      <c r="AD197" s="93">
        <v>0.152</v>
      </c>
      <c r="AE197" s="93">
        <v>0.152</v>
      </c>
      <c r="AF197" s="93">
        <v>0.191</v>
      </c>
      <c r="AG197" s="93">
        <v>0.23300000000000001</v>
      </c>
      <c r="AH197" s="93">
        <v>0.19800000000000001</v>
      </c>
      <c r="AI197" s="93">
        <v>0.114</v>
      </c>
      <c r="AJ197" s="93">
        <v>0.19700000000000001</v>
      </c>
      <c r="AK197" s="93">
        <v>0.13800000000000001</v>
      </c>
      <c r="AL197" s="93">
        <v>0.16400000000000001</v>
      </c>
      <c r="AM197" s="93">
        <v>0.17699999999999999</v>
      </c>
      <c r="AN197" s="93">
        <v>0.154</v>
      </c>
      <c r="AO197" s="93">
        <v>0.21199999999999999</v>
      </c>
      <c r="AP197" s="93">
        <v>0.14499999999999999</v>
      </c>
      <c r="AQ197" s="93">
        <v>0.18099999999999999</v>
      </c>
      <c r="AR197" s="93">
        <v>0.247</v>
      </c>
      <c r="AS197" s="93">
        <v>0.19900000000000001</v>
      </c>
      <c r="AT197" s="93">
        <v>0.17499999999999999</v>
      </c>
      <c r="AU197" s="93">
        <v>0.26</v>
      </c>
      <c r="AV197" s="93">
        <v>0.20200000000000001</v>
      </c>
      <c r="AW197" s="199">
        <f t="shared" si="187"/>
        <v>0.21659999999999999</v>
      </c>
      <c r="AX197" s="199">
        <f t="shared" si="185"/>
        <v>0.21051999999999998</v>
      </c>
      <c r="AY197" s="199">
        <f t="shared" si="185"/>
        <v>0.21282399999999999</v>
      </c>
      <c r="AZ197" s="199">
        <f t="shared" si="185"/>
        <v>0.22038879999999997</v>
      </c>
      <c r="BA197" s="199">
        <f t="shared" si="185"/>
        <v>0.21246655999999997</v>
      </c>
      <c r="BB197" s="199">
        <f t="shared" si="185"/>
        <v>0.21455987199999998</v>
      </c>
      <c r="BC197" s="199">
        <f t="shared" si="185"/>
        <v>0.21415184639999998</v>
      </c>
      <c r="BD197" s="199">
        <f t="shared" si="185"/>
        <v>0.21487821567999998</v>
      </c>
      <c r="BE197" s="199">
        <f t="shared" si="185"/>
        <v>0.215289058816</v>
      </c>
      <c r="BF197" s="199">
        <f t="shared" si="185"/>
        <v>0.21426911057919998</v>
      </c>
      <c r="BG197" s="199">
        <f t="shared" si="185"/>
        <v>0.21462962069503999</v>
      </c>
      <c r="BH197" s="199">
        <f t="shared" si="185"/>
        <v>0.21464357043404797</v>
      </c>
      <c r="BI197" s="199">
        <f t="shared" si="185"/>
        <v>0.21474191524085756</v>
      </c>
      <c r="BJ197" s="199">
        <f t="shared" si="185"/>
        <v>0.21471465515302909</v>
      </c>
      <c r="BK197" s="199">
        <f t="shared" si="185"/>
        <v>0.21459977442043493</v>
      </c>
      <c r="BL197" s="199">
        <f t="shared" si="185"/>
        <v>0.21466590718868192</v>
      </c>
      <c r="BM197" s="199">
        <f t="shared" si="185"/>
        <v>0.21467316448741031</v>
      </c>
      <c r="BN197" s="199">
        <f t="shared" si="186"/>
        <v>0.21467908329808277</v>
      </c>
      <c r="BO197" s="199">
        <f t="shared" si="186"/>
        <v>0.21466651690952779</v>
      </c>
      <c r="BP197" s="199">
        <f t="shared" si="186"/>
        <v>0.21465688926082754</v>
      </c>
      <c r="BQ197" s="199">
        <f t="shared" si="186"/>
        <v>0.21466831222890606</v>
      </c>
      <c r="BR197" s="199">
        <f t="shared" si="186"/>
        <v>0.21466879323695093</v>
      </c>
    </row>
    <row r="198" spans="1:70">
      <c r="A198" t="s">
        <v>189</v>
      </c>
      <c r="B198" s="93">
        <v>0.11812627291242361</v>
      </c>
      <c r="C198" s="93">
        <v>0.12383177570093452</v>
      </c>
      <c r="D198" s="93">
        <v>9.2322643343051514E-2</v>
      </c>
      <c r="E198" s="93">
        <v>9.932497589199614E-2</v>
      </c>
      <c r="F198" s="93">
        <v>0.10865561694290976</v>
      </c>
      <c r="G198" s="93">
        <v>7.886754297269967E-2</v>
      </c>
      <c r="H198" s="93">
        <v>8.1690140845070411E-2</v>
      </c>
      <c r="I198" s="93">
        <v>8.5470085470085444E-2</v>
      </c>
      <c r="J198" s="93">
        <v>9.3877551020408137E-2</v>
      </c>
      <c r="K198" s="93">
        <v>0.12462006079027356</v>
      </c>
      <c r="L198" s="93">
        <v>0.1279187817258883</v>
      </c>
      <c r="M198" s="93">
        <v>0.13400000000000001</v>
      </c>
      <c r="N198" s="93">
        <v>0.13300000000000001</v>
      </c>
      <c r="O198" s="93">
        <v>0.10299999999999999</v>
      </c>
      <c r="P198" s="93">
        <v>8.7999999999999995E-2</v>
      </c>
      <c r="Q198" s="93">
        <v>6.2E-2</v>
      </c>
      <c r="R198" s="93">
        <v>0.124</v>
      </c>
      <c r="S198" s="93">
        <v>0.14499999999999999</v>
      </c>
      <c r="T198" s="93">
        <v>0.104</v>
      </c>
      <c r="U198" s="93">
        <v>0.13300000000000001</v>
      </c>
      <c r="V198" s="93">
        <v>0.1</v>
      </c>
      <c r="W198" s="93">
        <v>0.123</v>
      </c>
      <c r="X198" s="93">
        <v>0.121</v>
      </c>
      <c r="Y198" s="93">
        <v>0.13500000000000001</v>
      </c>
      <c r="Z198" s="93">
        <v>0.13100000000000001</v>
      </c>
      <c r="AA198" s="93">
        <v>0.16200000000000001</v>
      </c>
      <c r="AB198" s="93">
        <v>0.13100000000000001</v>
      </c>
      <c r="AC198" s="93">
        <v>0.16300000000000001</v>
      </c>
      <c r="AD198" s="93">
        <v>0.18</v>
      </c>
      <c r="AE198" s="93">
        <v>0.17299999999999999</v>
      </c>
      <c r="AF198" s="93">
        <v>0.159</v>
      </c>
      <c r="AG198" s="93">
        <v>9.6000000000000002E-2</v>
      </c>
      <c r="AH198" s="93">
        <v>0.154</v>
      </c>
      <c r="AI198" s="93">
        <v>0.17199999999999999</v>
      </c>
      <c r="AJ198" s="93">
        <v>0.154</v>
      </c>
      <c r="AK198" s="93">
        <v>0.155</v>
      </c>
      <c r="AL198" s="93">
        <v>0.122</v>
      </c>
      <c r="AM198" s="93">
        <v>6.5000000000000002E-2</v>
      </c>
      <c r="AN198" s="93">
        <v>0.16800000000000001</v>
      </c>
      <c r="AO198" s="93">
        <v>0.21199999999999999</v>
      </c>
      <c r="AP198" s="93">
        <v>0.16800000000000001</v>
      </c>
      <c r="AQ198" s="93">
        <v>0.18099999999999999</v>
      </c>
      <c r="AR198" s="93">
        <v>0.19500000000000001</v>
      </c>
      <c r="AS198" s="93">
        <v>0.219</v>
      </c>
      <c r="AT198" s="93">
        <v>0.14099999999999999</v>
      </c>
      <c r="AU198" s="93">
        <v>0.13</v>
      </c>
      <c r="AV198" s="93">
        <v>0.221</v>
      </c>
      <c r="AW198" s="199">
        <f t="shared" si="187"/>
        <v>0.1812</v>
      </c>
      <c r="AX198" s="199">
        <f t="shared" si="185"/>
        <v>0.17843999999999999</v>
      </c>
      <c r="AY198" s="199">
        <f t="shared" si="185"/>
        <v>0.17032799999999998</v>
      </c>
      <c r="AZ198" s="199">
        <f t="shared" si="185"/>
        <v>0.17619360000000001</v>
      </c>
      <c r="BA198" s="199">
        <f t="shared" si="185"/>
        <v>0.18543232000000001</v>
      </c>
      <c r="BB198" s="199">
        <f t="shared" si="185"/>
        <v>0.17831878399999998</v>
      </c>
      <c r="BC198" s="199">
        <f t="shared" si="185"/>
        <v>0.17774254079999999</v>
      </c>
      <c r="BD198" s="199">
        <f t="shared" si="185"/>
        <v>0.17760304895999998</v>
      </c>
      <c r="BE198" s="199">
        <f t="shared" si="185"/>
        <v>0.17905805875200001</v>
      </c>
      <c r="BF198" s="199">
        <f t="shared" si="185"/>
        <v>0.17963095050239999</v>
      </c>
      <c r="BG198" s="199">
        <f t="shared" si="185"/>
        <v>0.17847067660287999</v>
      </c>
      <c r="BH198" s="199">
        <f t="shared" si="185"/>
        <v>0.17850105512345599</v>
      </c>
      <c r="BI198" s="199">
        <f t="shared" si="185"/>
        <v>0.17865275798814717</v>
      </c>
      <c r="BJ198" s="199">
        <f t="shared" si="185"/>
        <v>0.17886269979377664</v>
      </c>
      <c r="BK198" s="199">
        <f t="shared" si="185"/>
        <v>0.17882362800213197</v>
      </c>
      <c r="BL198" s="199">
        <f t="shared" si="185"/>
        <v>0.17866216350207836</v>
      </c>
      <c r="BM198" s="199">
        <f t="shared" si="185"/>
        <v>0.17870046088191804</v>
      </c>
      <c r="BN198" s="199">
        <f t="shared" si="186"/>
        <v>0.17874034203361044</v>
      </c>
      <c r="BO198" s="199">
        <f t="shared" si="186"/>
        <v>0.17875785884270309</v>
      </c>
      <c r="BP198" s="199">
        <f t="shared" si="186"/>
        <v>0.17873689065248838</v>
      </c>
      <c r="BQ198" s="199">
        <f t="shared" si="186"/>
        <v>0.17871954318255967</v>
      </c>
      <c r="BR198" s="199">
        <f t="shared" si="186"/>
        <v>0.17873101911865591</v>
      </c>
    </row>
    <row r="199" spans="1:70">
      <c r="A199" t="s">
        <v>191</v>
      </c>
      <c r="B199" s="93">
        <v>0.12219959266802444</v>
      </c>
      <c r="C199" s="93">
        <v>0.12967289719626163</v>
      </c>
      <c r="D199" s="93">
        <v>8.8435374149659865E-2</v>
      </c>
      <c r="E199" s="93">
        <v>0.10028929604628736</v>
      </c>
      <c r="F199" s="93">
        <v>9.1160220994475141E-2</v>
      </c>
      <c r="G199" s="93">
        <v>9.6056622851364987E-2</v>
      </c>
      <c r="H199" s="93">
        <v>0.11549295774647887</v>
      </c>
      <c r="I199" s="93">
        <v>0.12393162393162388</v>
      </c>
      <c r="J199" s="93">
        <v>9.8979591836734659E-2</v>
      </c>
      <c r="K199" s="93">
        <v>0.14285714285714282</v>
      </c>
      <c r="L199" s="93">
        <v>8.8324873096446682E-2</v>
      </c>
      <c r="M199" s="93">
        <v>0.1074</v>
      </c>
      <c r="N199" s="93">
        <v>0.152</v>
      </c>
      <c r="O199" s="93">
        <v>9.8000000000000004E-2</v>
      </c>
      <c r="P199" s="93">
        <v>0.111</v>
      </c>
      <c r="Q199" s="93">
        <v>8.8999999999999996E-2</v>
      </c>
      <c r="R199" s="93">
        <v>0.109</v>
      </c>
      <c r="S199" s="93">
        <v>0.121</v>
      </c>
      <c r="T199" s="93">
        <v>0.126</v>
      </c>
      <c r="U199" s="93">
        <v>0.123</v>
      </c>
      <c r="V199" s="93">
        <v>9.6000000000000002E-2</v>
      </c>
      <c r="W199" s="93">
        <v>0.122</v>
      </c>
      <c r="X199" s="93">
        <v>0.14699999999999999</v>
      </c>
      <c r="Y199" s="93">
        <v>0.105</v>
      </c>
      <c r="Z199" s="93">
        <v>0.17199999999999999</v>
      </c>
      <c r="AA199" s="93">
        <v>8.8999999999999996E-2</v>
      </c>
      <c r="AB199" s="93">
        <v>0.108</v>
      </c>
      <c r="AC199" s="93">
        <v>7.3999999999999996E-2</v>
      </c>
      <c r="AD199" s="93">
        <v>0.153</v>
      </c>
      <c r="AE199" s="93">
        <v>0.13800000000000001</v>
      </c>
      <c r="AF199" s="93">
        <v>0.13800000000000001</v>
      </c>
      <c r="AG199" s="93">
        <v>0.122</v>
      </c>
      <c r="AH199" s="93">
        <v>0.14899999999999999</v>
      </c>
      <c r="AI199" s="93">
        <v>0.151</v>
      </c>
      <c r="AJ199" s="93">
        <v>9.2999999999999999E-2</v>
      </c>
      <c r="AK199" s="93">
        <v>8.6999999999999994E-2</v>
      </c>
      <c r="AL199" s="93">
        <v>8.5000000000000006E-2</v>
      </c>
      <c r="AM199" s="93">
        <v>0.111</v>
      </c>
      <c r="AN199" s="93">
        <v>0.17299999999999999</v>
      </c>
      <c r="AO199" s="93">
        <v>0.157</v>
      </c>
      <c r="AP199" s="93">
        <v>0.13300000000000001</v>
      </c>
      <c r="AQ199" s="93">
        <v>0.13500000000000001</v>
      </c>
      <c r="AR199" s="93">
        <v>0.161</v>
      </c>
      <c r="AS199" s="93">
        <v>0.13800000000000001</v>
      </c>
      <c r="AT199" s="93">
        <v>9.7000000000000003E-2</v>
      </c>
      <c r="AU199" s="93">
        <v>0.11</v>
      </c>
      <c r="AV199" s="93">
        <v>0.129</v>
      </c>
      <c r="AW199" s="199">
        <f t="shared" si="187"/>
        <v>0.127</v>
      </c>
      <c r="AX199" s="199">
        <f t="shared" si="185"/>
        <v>0.1202</v>
      </c>
      <c r="AY199" s="199">
        <f t="shared" si="185"/>
        <v>0.11664000000000001</v>
      </c>
      <c r="AZ199" s="199">
        <f t="shared" si="185"/>
        <v>0.12056799999999998</v>
      </c>
      <c r="BA199" s="199">
        <f t="shared" si="185"/>
        <v>0.12268159999999999</v>
      </c>
      <c r="BB199" s="199">
        <f t="shared" si="185"/>
        <v>0.12141791999999998</v>
      </c>
      <c r="BC199" s="199">
        <f t="shared" si="185"/>
        <v>0.12030150399999999</v>
      </c>
      <c r="BD199" s="199">
        <f t="shared" si="185"/>
        <v>0.12032180479999999</v>
      </c>
      <c r="BE199" s="199">
        <f t="shared" si="185"/>
        <v>0.12105816575999997</v>
      </c>
      <c r="BF199" s="199">
        <f t="shared" si="185"/>
        <v>0.12115619891199998</v>
      </c>
      <c r="BG199" s="199">
        <f t="shared" si="185"/>
        <v>0.12085111869439999</v>
      </c>
      <c r="BH199" s="199">
        <f t="shared" si="185"/>
        <v>0.12073775843327998</v>
      </c>
      <c r="BI199" s="199">
        <f t="shared" si="185"/>
        <v>0.12082500931993598</v>
      </c>
      <c r="BJ199" s="199">
        <f t="shared" si="185"/>
        <v>0.12092565022392318</v>
      </c>
      <c r="BK199" s="199">
        <f t="shared" si="185"/>
        <v>0.12089914711670784</v>
      </c>
      <c r="BL199" s="199">
        <f t="shared" si="185"/>
        <v>0.1208477367576494</v>
      </c>
      <c r="BM199" s="199">
        <f t="shared" si="185"/>
        <v>0.12084706037029928</v>
      </c>
      <c r="BN199" s="199">
        <f t="shared" si="186"/>
        <v>0.12086892075770313</v>
      </c>
      <c r="BO199" s="199">
        <f t="shared" si="186"/>
        <v>0.12087770304525655</v>
      </c>
      <c r="BP199" s="199">
        <f t="shared" si="186"/>
        <v>0.12086811360952324</v>
      </c>
      <c r="BQ199" s="199">
        <f t="shared" si="186"/>
        <v>0.12086190690808632</v>
      </c>
      <c r="BR199" s="199">
        <f t="shared" si="186"/>
        <v>0.1208647409381737</v>
      </c>
    </row>
    <row r="200" spans="1:70">
      <c r="A200" t="s">
        <v>193</v>
      </c>
      <c r="B200" s="93">
        <v>6.2118126272912425E-2</v>
      </c>
      <c r="C200" s="93">
        <v>5.9579439252336421E-2</v>
      </c>
      <c r="D200" s="93">
        <v>6.3168124392614197E-2</v>
      </c>
      <c r="E200" s="93">
        <v>5.9787849566055928E-2</v>
      </c>
      <c r="F200" s="93">
        <v>6.9981583793738478E-2</v>
      </c>
      <c r="G200" s="93">
        <v>3.4378159757330627E-2</v>
      </c>
      <c r="H200" s="93">
        <v>4.8826291079812206E-2</v>
      </c>
      <c r="I200" s="93">
        <v>4.1666666666666657E-2</v>
      </c>
      <c r="J200" s="93">
        <v>6.5306122448979584E-2</v>
      </c>
      <c r="K200" s="93">
        <v>4.4579533941236066E-2</v>
      </c>
      <c r="L200" s="93">
        <v>2.6395939086294416E-2</v>
      </c>
      <c r="M200" s="93">
        <v>5.6000000000000001E-2</v>
      </c>
      <c r="N200" s="93">
        <v>4.4999999999999998E-2</v>
      </c>
      <c r="O200" s="93">
        <v>0.06</v>
      </c>
      <c r="P200" s="93">
        <v>5.2999999999999999E-2</v>
      </c>
      <c r="Q200" s="93">
        <v>3.6999999999999998E-2</v>
      </c>
      <c r="R200" s="93">
        <v>5.7000000000000002E-2</v>
      </c>
      <c r="S200" s="93">
        <v>4.1000000000000002E-2</v>
      </c>
      <c r="T200" s="93">
        <v>4.1000000000000002E-2</v>
      </c>
      <c r="U200" s="93">
        <v>5.1999999999999998E-2</v>
      </c>
      <c r="V200" s="93">
        <v>3.5999999999999997E-2</v>
      </c>
      <c r="W200" s="93">
        <v>7.9000000000000001E-2</v>
      </c>
      <c r="X200" s="93">
        <v>4.8000000000000001E-2</v>
      </c>
      <c r="Y200" s="93">
        <v>7.1999999999999995E-2</v>
      </c>
      <c r="Z200" s="93">
        <v>4.5999999999999999E-2</v>
      </c>
      <c r="AA200" s="93">
        <v>0.04</v>
      </c>
      <c r="AB200" s="93">
        <v>4.9000000000000002E-2</v>
      </c>
      <c r="AC200" s="93">
        <v>0.04</v>
      </c>
      <c r="AD200" s="93">
        <v>5.2999999999999999E-2</v>
      </c>
      <c r="AE200" s="93">
        <v>0.10199999999999999</v>
      </c>
      <c r="AF200" s="93">
        <v>7.0000000000000007E-2</v>
      </c>
      <c r="AG200" s="93">
        <v>7.6999999999999999E-2</v>
      </c>
      <c r="AH200" s="93">
        <v>6.3E-2</v>
      </c>
      <c r="AI200" s="93">
        <v>7.2999999999999995E-2</v>
      </c>
      <c r="AJ200" s="93">
        <v>0.05</v>
      </c>
      <c r="AK200" s="93">
        <v>0.04</v>
      </c>
      <c r="AL200" s="93">
        <v>5.1999999999999998E-2</v>
      </c>
      <c r="AM200" s="93">
        <v>3.5000000000000003E-2</v>
      </c>
      <c r="AN200" s="93">
        <v>7.6999999999999999E-2</v>
      </c>
      <c r="AO200" s="93">
        <v>7.6999999999999999E-2</v>
      </c>
      <c r="AP200" s="93">
        <v>0.05</v>
      </c>
      <c r="AQ200" s="93">
        <v>0.06</v>
      </c>
      <c r="AR200" s="93">
        <v>6.0999999999999999E-2</v>
      </c>
      <c r="AS200" s="93">
        <v>5.1999999999999998E-2</v>
      </c>
      <c r="AT200" s="93">
        <v>4.3999999999999997E-2</v>
      </c>
      <c r="AU200" s="93">
        <v>0.03</v>
      </c>
      <c r="AV200" s="93">
        <v>5.3999999999999999E-2</v>
      </c>
      <c r="AW200" s="199">
        <f t="shared" si="187"/>
        <v>4.8199999999999993E-2</v>
      </c>
      <c r="AX200" s="199">
        <f t="shared" si="185"/>
        <v>4.564E-2</v>
      </c>
      <c r="AY200" s="199">
        <f t="shared" si="185"/>
        <v>4.4367999999999998E-2</v>
      </c>
      <c r="AZ200" s="199">
        <f t="shared" si="185"/>
        <v>4.4441599999999998E-2</v>
      </c>
      <c r="BA200" s="199">
        <f t="shared" si="185"/>
        <v>4.7329919999999991E-2</v>
      </c>
      <c r="BB200" s="199">
        <f t="shared" si="185"/>
        <v>4.5995903999999997E-2</v>
      </c>
      <c r="BC200" s="199">
        <f t="shared" si="185"/>
        <v>4.5555084799999999E-2</v>
      </c>
      <c r="BD200" s="199">
        <f t="shared" si="185"/>
        <v>4.5538101759999998E-2</v>
      </c>
      <c r="BE200" s="199">
        <f t="shared" si="185"/>
        <v>4.5772122112000005E-2</v>
      </c>
      <c r="BF200" s="199">
        <f t="shared" si="185"/>
        <v>4.6038226534399998E-2</v>
      </c>
      <c r="BG200" s="199">
        <f t="shared" si="185"/>
        <v>4.5779887841279995E-2</v>
      </c>
      <c r="BH200" s="199">
        <f t="shared" si="185"/>
        <v>4.5736684609536005E-2</v>
      </c>
      <c r="BI200" s="199">
        <f t="shared" si="185"/>
        <v>4.5773004571443197E-2</v>
      </c>
      <c r="BJ200" s="199">
        <f t="shared" si="185"/>
        <v>4.5819985133731839E-2</v>
      </c>
      <c r="BK200" s="199">
        <f t="shared" si="185"/>
        <v>4.582955773807821E-2</v>
      </c>
      <c r="BL200" s="199">
        <f t="shared" si="185"/>
        <v>4.5787823978813848E-2</v>
      </c>
      <c r="BM200" s="199">
        <f t="shared" si="185"/>
        <v>4.5789411206320615E-2</v>
      </c>
      <c r="BN200" s="199">
        <f t="shared" si="186"/>
        <v>4.5799956525677546E-2</v>
      </c>
      <c r="BO200" s="199">
        <f t="shared" si="186"/>
        <v>4.5805346916524402E-2</v>
      </c>
      <c r="BP200" s="199">
        <f t="shared" si="186"/>
        <v>4.5802419273082921E-2</v>
      </c>
      <c r="BQ200" s="199">
        <f t="shared" si="186"/>
        <v>4.5796991580083872E-2</v>
      </c>
      <c r="BR200" s="199">
        <f t="shared" si="186"/>
        <v>4.5798825100337878E-2</v>
      </c>
    </row>
    <row r="201" spans="1:70">
      <c r="A201" t="s">
        <v>194</v>
      </c>
      <c r="B201" s="93">
        <v>4.684317718940937E-2</v>
      </c>
      <c r="C201" s="93">
        <v>5.3738317757009324E-2</v>
      </c>
      <c r="D201" s="93">
        <v>7.0942662779397481E-2</v>
      </c>
      <c r="E201" s="93">
        <v>6.7502410800385729E-2</v>
      </c>
      <c r="F201" s="93">
        <v>4.6040515653775323E-2</v>
      </c>
      <c r="G201" s="93">
        <v>4.4489383215369049E-2</v>
      </c>
      <c r="H201" s="93">
        <v>5.0704225352112671E-2</v>
      </c>
      <c r="I201" s="93">
        <v>4.1666666666666657E-2</v>
      </c>
      <c r="J201" s="93">
        <v>6.5306122448979584E-2</v>
      </c>
      <c r="K201" s="93">
        <v>4.4579533941236066E-2</v>
      </c>
      <c r="L201" s="93">
        <v>3.1472081218274113E-2</v>
      </c>
      <c r="M201" s="93">
        <v>7.1999999999999995E-2</v>
      </c>
      <c r="N201" s="93">
        <v>5.0999999999999997E-2</v>
      </c>
      <c r="O201" s="93">
        <v>7.0999999999999994E-2</v>
      </c>
      <c r="P201" s="93">
        <v>4.8000000000000001E-2</v>
      </c>
      <c r="Q201" s="93">
        <v>3.4000000000000002E-2</v>
      </c>
      <c r="R201" s="93">
        <v>5.8999999999999997E-2</v>
      </c>
      <c r="S201" s="93">
        <v>4.7E-2</v>
      </c>
      <c r="T201" s="93">
        <v>2.9000000000000001E-2</v>
      </c>
      <c r="U201" s="93">
        <v>4.9000000000000002E-2</v>
      </c>
      <c r="V201" s="93">
        <v>2.5999999999999999E-2</v>
      </c>
      <c r="W201" s="93">
        <v>5.8999999999999997E-2</v>
      </c>
      <c r="X201" s="93">
        <v>4.9000000000000002E-2</v>
      </c>
      <c r="Y201" s="93">
        <v>7.3999999999999996E-2</v>
      </c>
      <c r="Z201" s="93">
        <v>5.5E-2</v>
      </c>
      <c r="AA201" s="93">
        <v>0.05</v>
      </c>
      <c r="AB201" s="93">
        <v>3.6999999999999998E-2</v>
      </c>
      <c r="AC201" s="93">
        <v>3.1E-2</v>
      </c>
      <c r="AD201" s="93">
        <v>4.2000000000000003E-2</v>
      </c>
      <c r="AE201" s="93">
        <v>5.7000000000000002E-2</v>
      </c>
      <c r="AF201" s="93">
        <v>5.0999999999999997E-2</v>
      </c>
      <c r="AG201" s="93">
        <v>1.4999999999999999E-2</v>
      </c>
      <c r="AH201" s="93">
        <v>4.5999999999999999E-2</v>
      </c>
      <c r="AI201" s="93">
        <v>0.13</v>
      </c>
      <c r="AJ201" s="93">
        <v>4.2000000000000003E-2</v>
      </c>
      <c r="AK201" s="93">
        <v>2.7E-2</v>
      </c>
      <c r="AL201" s="93">
        <v>4.3999999999999997E-2</v>
      </c>
      <c r="AM201" s="93">
        <v>6.5000000000000002E-2</v>
      </c>
      <c r="AN201" s="93">
        <v>5.8000000000000003E-2</v>
      </c>
      <c r="AO201" s="93">
        <v>4.4999999999999998E-2</v>
      </c>
      <c r="AP201" s="93">
        <v>7.8E-2</v>
      </c>
      <c r="AQ201" s="93">
        <v>2.4E-2</v>
      </c>
      <c r="AR201" s="93">
        <v>3.3000000000000002E-2</v>
      </c>
      <c r="AS201" s="93">
        <v>3.5999999999999997E-2</v>
      </c>
      <c r="AT201" s="93">
        <v>6.7000000000000004E-2</v>
      </c>
      <c r="AU201" s="93">
        <v>0.03</v>
      </c>
      <c r="AV201" s="93">
        <v>4.5999999999999999E-2</v>
      </c>
      <c r="AW201" s="199">
        <f t="shared" si="187"/>
        <v>4.2400000000000007E-2</v>
      </c>
      <c r="AX201" s="199">
        <f t="shared" si="185"/>
        <v>4.428E-2</v>
      </c>
      <c r="AY201" s="199">
        <f t="shared" si="185"/>
        <v>4.5935999999999998E-2</v>
      </c>
      <c r="AZ201" s="199">
        <f t="shared" si="185"/>
        <v>4.1723200000000002E-2</v>
      </c>
      <c r="BA201" s="199">
        <f t="shared" si="185"/>
        <v>4.4067840000000004E-2</v>
      </c>
      <c r="BB201" s="199">
        <f t="shared" si="185"/>
        <v>4.3681408000000005E-2</v>
      </c>
      <c r="BC201" s="199">
        <f t="shared" si="185"/>
        <v>4.3937689599999996E-2</v>
      </c>
      <c r="BD201" s="199">
        <f t="shared" si="185"/>
        <v>4.3869227519999998E-2</v>
      </c>
      <c r="BE201" s="199">
        <f t="shared" si="185"/>
        <v>4.3455873024000002E-2</v>
      </c>
      <c r="BF201" s="199">
        <f t="shared" si="185"/>
        <v>4.38024076288E-2</v>
      </c>
      <c r="BG201" s="199">
        <f t="shared" si="185"/>
        <v>4.3749321154559997E-2</v>
      </c>
      <c r="BH201" s="199">
        <f t="shared" si="185"/>
        <v>4.3762903785471999E-2</v>
      </c>
      <c r="BI201" s="199">
        <f t="shared" si="185"/>
        <v>4.3727946622566391E-2</v>
      </c>
      <c r="BJ201" s="199">
        <f t="shared" si="185"/>
        <v>4.3699690443079676E-2</v>
      </c>
      <c r="BK201" s="199">
        <f t="shared" si="185"/>
        <v>4.3748453926895609E-2</v>
      </c>
      <c r="BL201" s="199">
        <f t="shared" si="185"/>
        <v>4.373766318651473E-2</v>
      </c>
      <c r="BM201" s="199">
        <f t="shared" si="185"/>
        <v>4.3735331592905678E-2</v>
      </c>
      <c r="BN201" s="199">
        <f t="shared" si="186"/>
        <v>4.372981715439242E-2</v>
      </c>
      <c r="BO201" s="199">
        <f t="shared" si="186"/>
        <v>4.3730191260757625E-2</v>
      </c>
      <c r="BP201" s="199">
        <f t="shared" si="186"/>
        <v>4.3736291424293215E-2</v>
      </c>
      <c r="BQ201" s="199">
        <f t="shared" si="186"/>
        <v>4.3733858923772732E-2</v>
      </c>
      <c r="BR201" s="199">
        <f t="shared" si="186"/>
        <v>4.3733098071224337E-2</v>
      </c>
    </row>
    <row r="202" spans="1:70">
      <c r="A202" t="s">
        <v>195</v>
      </c>
      <c r="B202" s="93">
        <v>3.360488798370672E-2</v>
      </c>
      <c r="C202" s="93">
        <v>3.7383177570093448E-2</v>
      </c>
      <c r="D202" s="93">
        <v>7.4829931972789115E-2</v>
      </c>
      <c r="E202" s="93">
        <v>5.9787849566055928E-2</v>
      </c>
      <c r="F202" s="93">
        <v>3.591160220994475E-2</v>
      </c>
      <c r="G202" s="93">
        <v>2.7300303336703736E-2</v>
      </c>
      <c r="H202" s="93">
        <v>4.6009389671361499E-2</v>
      </c>
      <c r="I202" s="93">
        <v>2.8846153846153841E-2</v>
      </c>
      <c r="J202" s="93">
        <v>4.0816326530612235E-2</v>
      </c>
      <c r="K202" s="93">
        <v>3.5460992907801421E-2</v>
      </c>
      <c r="L202" s="93">
        <v>3.3502538071065985E-2</v>
      </c>
      <c r="M202" s="93">
        <v>5.0999999999999997E-2</v>
      </c>
      <c r="N202" s="93">
        <v>2.5999999999999999E-2</v>
      </c>
      <c r="O202" s="93">
        <v>4.3999999999999997E-2</v>
      </c>
      <c r="P202" s="93">
        <v>3.5000000000000003E-2</v>
      </c>
      <c r="Q202" s="93">
        <v>4.5999999999999999E-2</v>
      </c>
      <c r="R202" s="93">
        <v>0.02</v>
      </c>
      <c r="S202" s="93">
        <v>3.1E-2</v>
      </c>
      <c r="T202" s="93">
        <v>1.7999999999999999E-2</v>
      </c>
      <c r="U202" s="93">
        <v>3.1E-2</v>
      </c>
      <c r="V202" s="93">
        <v>1.7000000000000001E-2</v>
      </c>
      <c r="W202" s="93">
        <v>0.04</v>
      </c>
      <c r="X202" s="93">
        <v>2.8000000000000001E-2</v>
      </c>
      <c r="Y202" s="93">
        <v>2.3E-2</v>
      </c>
      <c r="Z202" s="93">
        <v>2.3E-2</v>
      </c>
      <c r="AA202" s="93">
        <v>3.6999999999999998E-2</v>
      </c>
      <c r="AB202" s="93">
        <v>0.03</v>
      </c>
      <c r="AC202" s="93">
        <v>3.3000000000000002E-2</v>
      </c>
      <c r="AD202" s="93">
        <v>0.02</v>
      </c>
      <c r="AE202" s="93">
        <v>3.7999999999999999E-2</v>
      </c>
      <c r="AF202" s="93">
        <v>5.1999999999999998E-2</v>
      </c>
      <c r="AG202" s="93">
        <v>0.01</v>
      </c>
      <c r="AH202" s="93">
        <v>0.04</v>
      </c>
      <c r="AI202" s="93">
        <v>0.06</v>
      </c>
      <c r="AJ202" s="93">
        <v>5.1999999999999998E-2</v>
      </c>
      <c r="AK202" s="93">
        <v>2.9000000000000001E-2</v>
      </c>
      <c r="AL202" s="93">
        <v>2.7E-2</v>
      </c>
      <c r="AM202" s="93">
        <v>2.5000000000000001E-2</v>
      </c>
      <c r="AN202" s="93">
        <v>4.7E-2</v>
      </c>
      <c r="AO202" s="93">
        <v>2.1999999999999999E-2</v>
      </c>
      <c r="AP202" s="93">
        <v>5.8000000000000003E-2</v>
      </c>
      <c r="AQ202" s="93">
        <v>2.5000000000000001E-2</v>
      </c>
      <c r="AR202" s="93">
        <v>3.3000000000000002E-2</v>
      </c>
      <c r="AS202" s="93">
        <v>2.7E-2</v>
      </c>
      <c r="AT202" s="93">
        <v>5.8999999999999997E-2</v>
      </c>
      <c r="AU202" s="93">
        <v>0.02</v>
      </c>
      <c r="AV202" s="93">
        <v>2.4E-2</v>
      </c>
      <c r="AW202" s="199">
        <f t="shared" si="187"/>
        <v>3.2599999999999997E-2</v>
      </c>
      <c r="AX202" s="199">
        <f t="shared" si="185"/>
        <v>3.252E-2</v>
      </c>
      <c r="AY202" s="199">
        <f t="shared" si="185"/>
        <v>3.3624000000000001E-2</v>
      </c>
      <c r="AZ202" s="199">
        <f t="shared" si="185"/>
        <v>2.8548799999999996E-2</v>
      </c>
      <c r="BA202" s="199">
        <f t="shared" si="185"/>
        <v>3.025856E-2</v>
      </c>
      <c r="BB202" s="199">
        <f t="shared" si="185"/>
        <v>3.1510271999999992E-2</v>
      </c>
      <c r="BC202" s="199">
        <f t="shared" si="185"/>
        <v>3.1292326400000001E-2</v>
      </c>
      <c r="BD202" s="199">
        <f t="shared" si="185"/>
        <v>3.1046791679999998E-2</v>
      </c>
      <c r="BE202" s="199">
        <f t="shared" si="185"/>
        <v>3.0531350015999999E-2</v>
      </c>
      <c r="BF202" s="199">
        <f t="shared" si="185"/>
        <v>3.0927860019199997E-2</v>
      </c>
      <c r="BG202" s="199">
        <f t="shared" si="185"/>
        <v>3.1061720023039995E-2</v>
      </c>
      <c r="BH202" s="199">
        <f t="shared" si="185"/>
        <v>3.0972009627648001E-2</v>
      </c>
      <c r="BI202" s="199">
        <f t="shared" si="185"/>
        <v>3.0907946273177601E-2</v>
      </c>
      <c r="BJ202" s="199">
        <f t="shared" si="185"/>
        <v>3.0880177191813119E-2</v>
      </c>
      <c r="BK202" s="199">
        <f t="shared" si="185"/>
        <v>3.094994262697574E-2</v>
      </c>
      <c r="BL202" s="199">
        <f t="shared" si="185"/>
        <v>3.095435914853089E-2</v>
      </c>
      <c r="BM202" s="199">
        <f t="shared" si="185"/>
        <v>3.0932886973629069E-2</v>
      </c>
      <c r="BN202" s="199">
        <f t="shared" si="186"/>
        <v>3.092506244282528E-2</v>
      </c>
      <c r="BO202" s="199">
        <f t="shared" si="186"/>
        <v>3.0928485676754824E-2</v>
      </c>
      <c r="BP202" s="199">
        <f t="shared" si="186"/>
        <v>3.0938147373743164E-2</v>
      </c>
      <c r="BQ202" s="199">
        <f t="shared" si="186"/>
        <v>3.0935788323096645E-2</v>
      </c>
      <c r="BR202" s="199">
        <f t="shared" si="186"/>
        <v>3.0932074158009797E-2</v>
      </c>
    </row>
    <row r="203" spans="1:70">
      <c r="A203" t="s">
        <v>62</v>
      </c>
      <c r="B203" s="93">
        <v>2.7494908350305502E-2</v>
      </c>
      <c r="C203" s="93">
        <v>3.971962616822429E-2</v>
      </c>
      <c r="D203" s="93">
        <v>4.1788143828960157E-2</v>
      </c>
      <c r="E203" s="93">
        <v>4.5323047251687551E-2</v>
      </c>
      <c r="F203" s="93">
        <v>3.2228360957642727E-2</v>
      </c>
      <c r="G203" s="93">
        <v>2.4266936299292208E-2</v>
      </c>
      <c r="H203" s="93">
        <v>5.2582159624413129E-2</v>
      </c>
      <c r="I203" s="93">
        <v>5.4487179487179467E-2</v>
      </c>
      <c r="J203" s="93">
        <v>4.1836734693877539E-2</v>
      </c>
      <c r="K203" s="93">
        <v>2.8368794326241131E-2</v>
      </c>
      <c r="L203" s="93">
        <v>3.2487309644670045E-2</v>
      </c>
      <c r="M203" s="93">
        <v>4.3999999999999997E-2</v>
      </c>
      <c r="N203" s="93">
        <v>0.04</v>
      </c>
      <c r="O203" s="93">
        <v>4.2000000000000003E-2</v>
      </c>
      <c r="P203" s="93">
        <v>2.1999999999999999E-2</v>
      </c>
      <c r="Q203" s="93">
        <v>2.3E-2</v>
      </c>
      <c r="R203" s="93">
        <v>2.5000000000000001E-2</v>
      </c>
      <c r="S203" s="93">
        <v>3.4000000000000002E-2</v>
      </c>
      <c r="T203" s="93">
        <v>2.4E-2</v>
      </c>
      <c r="U203" s="93">
        <v>4.4999999999999998E-2</v>
      </c>
      <c r="V203" s="93">
        <v>1.4999999999999999E-2</v>
      </c>
      <c r="W203" s="93">
        <v>3.5999999999999997E-2</v>
      </c>
      <c r="X203" s="93">
        <v>3.3000000000000002E-2</v>
      </c>
      <c r="Y203" s="93">
        <v>3.3000000000000002E-2</v>
      </c>
      <c r="Z203" s="93">
        <v>3.2000000000000001E-2</v>
      </c>
      <c r="AA203" s="93">
        <v>2.5000000000000001E-2</v>
      </c>
      <c r="AB203" s="93">
        <v>3.9E-2</v>
      </c>
      <c r="AC203" s="93">
        <v>2.4E-2</v>
      </c>
      <c r="AD203" s="93">
        <v>1.2E-2</v>
      </c>
      <c r="AE203" s="93">
        <v>3.1E-2</v>
      </c>
      <c r="AF203" s="93">
        <v>4.2999999999999997E-2</v>
      </c>
      <c r="AG203" s="93">
        <v>1.6E-2</v>
      </c>
      <c r="AH203" s="93">
        <v>2.1000000000000001E-2</v>
      </c>
      <c r="AI203" s="93">
        <v>9.0999999999999998E-2</v>
      </c>
      <c r="AJ203" s="93">
        <v>4.1000000000000002E-2</v>
      </c>
      <c r="AK203" s="93">
        <v>2.1999999999999999E-2</v>
      </c>
      <c r="AL203" s="93">
        <v>1.6E-2</v>
      </c>
      <c r="AM203" s="93">
        <v>0.02</v>
      </c>
      <c r="AN203" s="93">
        <v>2.4E-2</v>
      </c>
      <c r="AO203" s="93">
        <v>1.9E-2</v>
      </c>
      <c r="AP203" s="93">
        <v>0.03</v>
      </c>
      <c r="AQ203" s="93">
        <v>2.5999999999999999E-2</v>
      </c>
      <c r="AR203" s="93">
        <v>0.02</v>
      </c>
      <c r="AS203" s="93">
        <v>7.2999999999999995E-2</v>
      </c>
      <c r="AT203" s="93">
        <v>5.6000000000000001E-2</v>
      </c>
      <c r="AU203" s="93">
        <v>0.01</v>
      </c>
      <c r="AV203" s="93">
        <v>1.2E-2</v>
      </c>
      <c r="AW203" s="199">
        <f t="shared" si="187"/>
        <v>3.4200000000000001E-2</v>
      </c>
      <c r="AX203" s="199">
        <f t="shared" si="185"/>
        <v>3.7040000000000003E-2</v>
      </c>
      <c r="AY203" s="199">
        <f t="shared" si="185"/>
        <v>2.9847999999999996E-2</v>
      </c>
      <c r="AZ203" s="199">
        <f t="shared" si="185"/>
        <v>2.46176E-2</v>
      </c>
      <c r="BA203" s="199">
        <f t="shared" si="185"/>
        <v>2.7541120000000002E-2</v>
      </c>
      <c r="BB203" s="199">
        <f t="shared" si="185"/>
        <v>3.0649344000000002E-2</v>
      </c>
      <c r="BC203" s="199">
        <f t="shared" si="185"/>
        <v>2.9939212800000004E-2</v>
      </c>
      <c r="BD203" s="199">
        <f t="shared" si="185"/>
        <v>2.851905536E-2</v>
      </c>
      <c r="BE203" s="199">
        <f t="shared" si="185"/>
        <v>2.8253266432000001E-2</v>
      </c>
      <c r="BF203" s="199">
        <f t="shared" si="185"/>
        <v>2.8980399718400003E-2</v>
      </c>
      <c r="BG203" s="199">
        <f t="shared" si="185"/>
        <v>2.9268255662080002E-2</v>
      </c>
      <c r="BH203" s="199">
        <f t="shared" si="185"/>
        <v>2.8992037994496001E-2</v>
      </c>
      <c r="BI203" s="199">
        <f t="shared" si="185"/>
        <v>2.8802603033395203E-2</v>
      </c>
      <c r="BJ203" s="199">
        <f t="shared" si="185"/>
        <v>2.8859312568074242E-2</v>
      </c>
      <c r="BK203" s="199">
        <f t="shared" si="185"/>
        <v>2.8980521795289087E-2</v>
      </c>
      <c r="BL203" s="199">
        <f t="shared" si="185"/>
        <v>2.8980546210666907E-2</v>
      </c>
      <c r="BM203" s="199">
        <f t="shared" si="185"/>
        <v>2.8923004320384287E-2</v>
      </c>
      <c r="BN203" s="199">
        <f t="shared" si="186"/>
        <v>2.8909197585561947E-2</v>
      </c>
      <c r="BO203" s="199">
        <f t="shared" si="186"/>
        <v>2.8930516495995297E-2</v>
      </c>
      <c r="BP203" s="199">
        <f t="shared" si="186"/>
        <v>2.8944757281579504E-2</v>
      </c>
      <c r="BQ203" s="199">
        <f t="shared" si="186"/>
        <v>2.8937604378837588E-2</v>
      </c>
      <c r="BR203" s="199">
        <f t="shared" si="186"/>
        <v>2.892901601247172E-2</v>
      </c>
    </row>
    <row r="204" spans="1:70">
      <c r="A204" t="s">
        <v>196</v>
      </c>
      <c r="B204" s="93">
        <v>2.8513238289205701E-2</v>
      </c>
      <c r="C204" s="93">
        <v>3.971962616822429E-2</v>
      </c>
      <c r="D204" s="93">
        <v>4.7619047619047623E-2</v>
      </c>
      <c r="E204" s="93">
        <v>0.11282545805207328</v>
      </c>
      <c r="F204" s="93">
        <v>8.4714548802946585E-2</v>
      </c>
      <c r="G204" s="93">
        <v>3.4378159757330627E-2</v>
      </c>
      <c r="H204" s="93">
        <v>4.5070422535211263E-2</v>
      </c>
      <c r="I204" s="93">
        <v>4.4871794871794858E-2</v>
      </c>
      <c r="J204" s="93">
        <v>5.7142857142857134E-2</v>
      </c>
      <c r="K204" s="93">
        <v>2.4316109422492398E-2</v>
      </c>
      <c r="L204" s="93">
        <v>4.4670050761421311E-2</v>
      </c>
      <c r="M204" s="93">
        <v>4.8000000000000001E-2</v>
      </c>
      <c r="N204" s="93">
        <v>4.9000000000000002E-2</v>
      </c>
      <c r="O204" s="93">
        <v>3.4000000000000002E-2</v>
      </c>
      <c r="P204" s="93">
        <v>4.4999999999999998E-2</v>
      </c>
      <c r="Q204" s="93">
        <v>3.1E-2</v>
      </c>
      <c r="R204" s="93">
        <v>3.5000000000000003E-2</v>
      </c>
      <c r="S204" s="93">
        <v>2.9000000000000001E-2</v>
      </c>
      <c r="T204" s="93">
        <v>4.2999999999999997E-2</v>
      </c>
      <c r="U204" s="93">
        <v>6.6000000000000003E-2</v>
      </c>
      <c r="V204" s="93">
        <v>3.6999999999999998E-2</v>
      </c>
      <c r="W204" s="93">
        <v>3.9E-2</v>
      </c>
      <c r="X204" s="93">
        <v>5.2999999999999999E-2</v>
      </c>
      <c r="Y204" s="93">
        <v>4.2999999999999997E-2</v>
      </c>
      <c r="Z204" s="93">
        <v>5.7000000000000002E-2</v>
      </c>
      <c r="AA204" s="93">
        <v>6.9000000000000006E-2</v>
      </c>
      <c r="AB204" s="93">
        <v>9.5000000000000001E-2</v>
      </c>
      <c r="AC204" s="93">
        <v>0.05</v>
      </c>
      <c r="AD204" s="93">
        <v>4.8000000000000001E-2</v>
      </c>
      <c r="AE204" s="93">
        <v>6.4000000000000001E-2</v>
      </c>
      <c r="AF204" s="93">
        <v>1.7000000000000001E-2</v>
      </c>
      <c r="AG204" s="93">
        <v>5.0999999999999997E-2</v>
      </c>
      <c r="AH204" s="93">
        <v>3.1E-2</v>
      </c>
      <c r="AI204" s="93">
        <v>3.4000000000000002E-2</v>
      </c>
      <c r="AJ204" s="93">
        <v>3.1E-2</v>
      </c>
      <c r="AK204" s="93">
        <v>5.7000000000000002E-2</v>
      </c>
      <c r="AL204" s="93">
        <v>4.2000000000000003E-2</v>
      </c>
      <c r="AM204" s="93">
        <v>5.1999999999999998E-2</v>
      </c>
      <c r="AN204" s="93">
        <v>0.04</v>
      </c>
      <c r="AO204" s="93">
        <v>3.1E-2</v>
      </c>
      <c r="AP204" s="93">
        <v>3.6999999999999998E-2</v>
      </c>
      <c r="AQ204" s="93">
        <v>3.2000000000000001E-2</v>
      </c>
      <c r="AR204" s="93">
        <v>2.7E-2</v>
      </c>
      <c r="AS204" s="93">
        <v>7.0999999999999994E-2</v>
      </c>
      <c r="AT204" s="93">
        <v>4.3999999999999997E-2</v>
      </c>
      <c r="AU204" s="93">
        <v>0.01</v>
      </c>
      <c r="AV204" s="93">
        <v>3.7999999999999999E-2</v>
      </c>
      <c r="AW204" s="199">
        <f t="shared" si="187"/>
        <v>3.7999999999999999E-2</v>
      </c>
      <c r="AX204" s="199">
        <f t="shared" si="185"/>
        <v>4.02E-2</v>
      </c>
      <c r="AY204" s="199">
        <f t="shared" si="185"/>
        <v>3.4040000000000001E-2</v>
      </c>
      <c r="AZ204" s="199">
        <f t="shared" si="185"/>
        <v>3.2048E-2</v>
      </c>
      <c r="BA204" s="199">
        <f t="shared" si="185"/>
        <v>3.6457599999999993E-2</v>
      </c>
      <c r="BB204" s="199">
        <f t="shared" si="185"/>
        <v>3.614912E-2</v>
      </c>
      <c r="BC204" s="199">
        <f t="shared" si="185"/>
        <v>3.5778943999999993E-2</v>
      </c>
      <c r="BD204" s="199">
        <f t="shared" si="185"/>
        <v>3.4894732799999995E-2</v>
      </c>
      <c r="BE204" s="199">
        <f t="shared" si="185"/>
        <v>3.5065679360000004E-2</v>
      </c>
      <c r="BF204" s="199">
        <f t="shared" si="185"/>
        <v>3.5669215231999993E-2</v>
      </c>
      <c r="BG204" s="199">
        <f t="shared" si="185"/>
        <v>3.55115382784E-2</v>
      </c>
      <c r="BH204" s="199">
        <f t="shared" si="185"/>
        <v>3.5384021934079996E-2</v>
      </c>
      <c r="BI204" s="199">
        <f t="shared" si="185"/>
        <v>3.5305037520895997E-2</v>
      </c>
      <c r="BJ204" s="199">
        <f t="shared" si="185"/>
        <v>3.5387098465075199E-2</v>
      </c>
      <c r="BK204" s="199">
        <f t="shared" si="185"/>
        <v>3.5451382286090238E-2</v>
      </c>
      <c r="BL204" s="199">
        <f t="shared" si="185"/>
        <v>3.540781569690829E-2</v>
      </c>
      <c r="BM204" s="199">
        <f t="shared" si="185"/>
        <v>3.538707118060995E-2</v>
      </c>
      <c r="BN204" s="199">
        <f t="shared" si="186"/>
        <v>3.5387681029915942E-2</v>
      </c>
      <c r="BO204" s="199">
        <f t="shared" si="186"/>
        <v>3.540420973171992E-2</v>
      </c>
      <c r="BP204" s="199">
        <f t="shared" si="186"/>
        <v>3.5407631985048871E-2</v>
      </c>
      <c r="BQ204" s="199">
        <f t="shared" si="186"/>
        <v>3.53988819248406E-2</v>
      </c>
      <c r="BR204" s="199">
        <f t="shared" si="186"/>
        <v>3.5397095170427065E-2</v>
      </c>
    </row>
    <row r="205" spans="1:70">
      <c r="A205" t="s">
        <v>197</v>
      </c>
      <c r="B205" s="93">
        <v>0.11710794297352344</v>
      </c>
      <c r="C205" s="93">
        <v>5.0233644859813062E-2</v>
      </c>
      <c r="D205" s="93">
        <v>7.4829931972789129E-2</v>
      </c>
      <c r="E205" s="93">
        <v>7.3288331726133069E-2</v>
      </c>
      <c r="F205" s="93">
        <v>0.12338858195211787</v>
      </c>
      <c r="G205" s="93">
        <v>0.15267947421638015</v>
      </c>
      <c r="H205" s="93">
        <v>0.16525821596244128</v>
      </c>
      <c r="I205" s="93">
        <v>7.69230769230769E-2</v>
      </c>
      <c r="J205" s="93">
        <v>0.11632653061224486</v>
      </c>
      <c r="K205" s="93">
        <v>8.6119554204660567E-2</v>
      </c>
      <c r="L205" s="93">
        <v>8.7309644670050743E-2</v>
      </c>
      <c r="M205" s="93">
        <v>4.9000000000000002E-2</v>
      </c>
      <c r="N205" s="93">
        <v>7.9000000000000001E-2</v>
      </c>
      <c r="O205" s="93">
        <v>0.105</v>
      </c>
      <c r="P205" s="93">
        <v>5.8999999999999997E-2</v>
      </c>
      <c r="Q205" s="93">
        <v>0.14599999999999999</v>
      </c>
      <c r="R205" s="93">
        <v>9.1999999999999998E-2</v>
      </c>
      <c r="S205" s="93">
        <v>7.2999999999999995E-2</v>
      </c>
      <c r="T205" s="93">
        <v>0.123</v>
      </c>
      <c r="U205" s="93">
        <v>7.1999999999999995E-2</v>
      </c>
      <c r="V205" s="93">
        <v>0.08</v>
      </c>
      <c r="W205" s="93">
        <v>7.8E-2</v>
      </c>
      <c r="X205" s="93">
        <v>5.6000000000000001E-2</v>
      </c>
      <c r="Y205" s="93">
        <v>7.8E-2</v>
      </c>
      <c r="Z205" s="93">
        <v>7.1999999999999995E-2</v>
      </c>
      <c r="AA205" s="93">
        <v>0.122</v>
      </c>
      <c r="AB205" s="93">
        <v>6.0999999999999999E-2</v>
      </c>
      <c r="AC205" s="93">
        <v>6.9000000000000006E-2</v>
      </c>
      <c r="AD205" s="93">
        <v>7.4999999999999997E-2</v>
      </c>
      <c r="AE205" s="93">
        <v>6.8000000000000005E-2</v>
      </c>
      <c r="AF205" s="93">
        <v>6.7000000000000004E-2</v>
      </c>
      <c r="AG205" s="93">
        <v>7.8E-2</v>
      </c>
      <c r="AH205" s="93">
        <v>4.4999999999999998E-2</v>
      </c>
      <c r="AI205" s="93">
        <v>5.3999999999999999E-2</v>
      </c>
      <c r="AJ205" s="93">
        <v>0.112</v>
      </c>
      <c r="AK205" s="93">
        <v>4.8000000000000001E-2</v>
      </c>
      <c r="AL205" s="93">
        <v>0.19400000000000001</v>
      </c>
      <c r="AM205" s="93">
        <v>0.106</v>
      </c>
      <c r="AN205" s="93">
        <v>5.8999999999999997E-2</v>
      </c>
      <c r="AO205" s="93">
        <v>5.8000000000000003E-2</v>
      </c>
      <c r="AP205" s="93">
        <v>6.0999999999999999E-2</v>
      </c>
      <c r="AQ205" s="93">
        <v>8.4000000000000005E-2</v>
      </c>
      <c r="AR205" s="93">
        <v>5.1999999999999998E-2</v>
      </c>
      <c r="AS205" s="93">
        <v>0.06</v>
      </c>
      <c r="AT205" s="93">
        <v>7.4999999999999997E-2</v>
      </c>
      <c r="AU205" s="93">
        <v>0.04</v>
      </c>
      <c r="AV205" s="93">
        <v>5.5E-2</v>
      </c>
      <c r="AW205" s="199">
        <f t="shared" si="187"/>
        <v>5.6400000000000006E-2</v>
      </c>
      <c r="AX205" s="199">
        <f t="shared" si="185"/>
        <v>5.7279999999999998E-2</v>
      </c>
      <c r="AY205" s="199">
        <f t="shared" si="185"/>
        <v>5.6735999999999995E-2</v>
      </c>
      <c r="AZ205" s="199">
        <f t="shared" si="185"/>
        <v>5.3083199999999997E-2</v>
      </c>
      <c r="BA205" s="199">
        <f t="shared" si="185"/>
        <v>5.569984E-2</v>
      </c>
      <c r="BB205" s="199">
        <f t="shared" si="185"/>
        <v>5.5839808000000005E-2</v>
      </c>
      <c r="BC205" s="199">
        <f t="shared" si="185"/>
        <v>5.5727769599999998E-2</v>
      </c>
      <c r="BD205" s="199">
        <f t="shared" si="185"/>
        <v>5.5417323519999992E-2</v>
      </c>
      <c r="BE205" s="199">
        <f t="shared" si="185"/>
        <v>5.5153588223999996E-2</v>
      </c>
      <c r="BF205" s="199">
        <f t="shared" si="185"/>
        <v>5.5567665868799999E-2</v>
      </c>
      <c r="BG205" s="199">
        <f t="shared" si="185"/>
        <v>5.5541231042559994E-2</v>
      </c>
      <c r="BH205" s="199">
        <f t="shared" si="185"/>
        <v>5.548151565107199E-2</v>
      </c>
      <c r="BI205" s="199">
        <f t="shared" si="185"/>
        <v>5.5432264861286398E-2</v>
      </c>
      <c r="BJ205" s="199">
        <f t="shared" si="185"/>
        <v>5.5435253129543671E-2</v>
      </c>
      <c r="BK205" s="199">
        <f t="shared" si="185"/>
        <v>5.5491586110652413E-2</v>
      </c>
      <c r="BL205" s="199">
        <f t="shared" si="185"/>
        <v>5.5476370159022889E-2</v>
      </c>
      <c r="BM205" s="199">
        <f t="shared" si="185"/>
        <v>5.5463397982315477E-2</v>
      </c>
      <c r="BN205" s="199">
        <f t="shared" si="186"/>
        <v>5.5459774448564168E-2</v>
      </c>
      <c r="BO205" s="199">
        <f t="shared" si="186"/>
        <v>5.5465276366019722E-2</v>
      </c>
      <c r="BP205" s="199">
        <f t="shared" si="186"/>
        <v>5.547128101331493E-2</v>
      </c>
      <c r="BQ205" s="199">
        <f t="shared" si="186"/>
        <v>5.546721999384744E-2</v>
      </c>
      <c r="BR205" s="199">
        <f t="shared" si="186"/>
        <v>5.546538996081235E-2</v>
      </c>
    </row>
    <row r="206" spans="1:70">
      <c r="A206" t="s">
        <v>198</v>
      </c>
      <c r="B206" s="93">
        <v>0.1130346232179226</v>
      </c>
      <c r="C206" s="93">
        <v>6.5420560747663531E-2</v>
      </c>
      <c r="D206" s="93">
        <v>4.2759961127308073E-2</v>
      </c>
      <c r="E206" s="93">
        <v>7.5216972034715515E-2</v>
      </c>
      <c r="F206" s="93">
        <v>6.8139963167587483E-2</v>
      </c>
      <c r="G206" s="93">
        <v>8.7967644084934238E-2</v>
      </c>
      <c r="H206" s="93">
        <v>8.262910798122064E-2</v>
      </c>
      <c r="I206" s="93">
        <v>0.17307692307692304</v>
      </c>
      <c r="J206" s="93">
        <v>7.7551020408163265E-2</v>
      </c>
      <c r="K206" s="93">
        <v>9.3211752786220861E-2</v>
      </c>
      <c r="L206" s="93">
        <v>5.5837563451776651E-2</v>
      </c>
      <c r="M206" s="93">
        <v>7.6999999999999999E-2</v>
      </c>
      <c r="N206" s="93">
        <v>7.3999999999999996E-2</v>
      </c>
      <c r="O206" s="93">
        <v>0.114</v>
      </c>
      <c r="P206" s="93">
        <v>4.9000000000000002E-2</v>
      </c>
      <c r="Q206" s="93">
        <v>0.112</v>
      </c>
      <c r="R206" s="93">
        <v>8.5000000000000006E-2</v>
      </c>
      <c r="S206" s="93">
        <v>7.2999999999999995E-2</v>
      </c>
      <c r="T206" s="93">
        <v>7.3999999999999996E-2</v>
      </c>
      <c r="U206" s="93">
        <v>6.7000000000000004E-2</v>
      </c>
      <c r="V206" s="93">
        <v>0.09</v>
      </c>
      <c r="W206" s="93">
        <v>0.121</v>
      </c>
      <c r="X206" s="93">
        <v>4.8000000000000001E-2</v>
      </c>
      <c r="Y206" s="93">
        <v>5.3999999999999999E-2</v>
      </c>
      <c r="Z206" s="93">
        <v>6.6000000000000003E-2</v>
      </c>
      <c r="AA206" s="93">
        <v>0.10100000000000001</v>
      </c>
      <c r="AB206" s="93">
        <v>8.1000000000000003E-2</v>
      </c>
      <c r="AC206" s="93">
        <v>0.16200000000000001</v>
      </c>
      <c r="AD206" s="93">
        <v>9.2999999999999999E-2</v>
      </c>
      <c r="AE206" s="93">
        <v>5.2999999999999999E-2</v>
      </c>
      <c r="AF206" s="93">
        <v>4.7E-2</v>
      </c>
      <c r="AG206" s="93">
        <v>0.13900000000000001</v>
      </c>
      <c r="AH206" s="93">
        <v>3.5000000000000003E-2</v>
      </c>
      <c r="AI206" s="93">
        <v>5.0999999999999997E-2</v>
      </c>
      <c r="AJ206" s="93">
        <v>0.10100000000000001</v>
      </c>
      <c r="AK206" s="93">
        <v>4.7E-2</v>
      </c>
      <c r="AL206" s="93">
        <v>0.14699999999999999</v>
      </c>
      <c r="AM206" s="93">
        <v>0.158</v>
      </c>
      <c r="AN206" s="93">
        <v>5.3999999999999999E-2</v>
      </c>
      <c r="AO206" s="93">
        <v>0</v>
      </c>
      <c r="AP206" s="93">
        <v>5.1999999999999998E-2</v>
      </c>
      <c r="AQ206" s="93">
        <v>2.5000000000000001E-2</v>
      </c>
      <c r="AR206" s="93">
        <v>0.04</v>
      </c>
      <c r="AS206" s="93">
        <v>5.5E-2</v>
      </c>
      <c r="AT206" s="93">
        <v>8.5000000000000006E-2</v>
      </c>
      <c r="AU206" s="93">
        <v>0.08</v>
      </c>
      <c r="AV206" s="93">
        <v>2.5999999999999999E-2</v>
      </c>
      <c r="AW206" s="199">
        <f t="shared" si="187"/>
        <v>5.7200000000000008E-2</v>
      </c>
      <c r="AX206" s="199">
        <f t="shared" si="185"/>
        <v>6.0640000000000006E-2</v>
      </c>
      <c r="AY206" s="199">
        <f t="shared" si="185"/>
        <v>6.1768000000000003E-2</v>
      </c>
      <c r="AZ206" s="199">
        <f t="shared" si="185"/>
        <v>5.7121600000000008E-2</v>
      </c>
      <c r="BA206" s="199">
        <f t="shared" si="185"/>
        <v>5.2545920000000003E-2</v>
      </c>
      <c r="BB206" s="199">
        <f t="shared" si="185"/>
        <v>5.7855104000000011E-2</v>
      </c>
      <c r="BC206" s="199">
        <f t="shared" si="185"/>
        <v>5.7986124800000004E-2</v>
      </c>
      <c r="BD206" s="199">
        <f t="shared" si="185"/>
        <v>5.745534976000001E-2</v>
      </c>
      <c r="BE206" s="199">
        <f t="shared" si="185"/>
        <v>5.659281971200001E-2</v>
      </c>
      <c r="BF206" s="199">
        <f t="shared" si="185"/>
        <v>5.6487063654400017E-2</v>
      </c>
      <c r="BG206" s="199">
        <f t="shared" si="185"/>
        <v>5.7275292385280008E-2</v>
      </c>
      <c r="BH206" s="199">
        <f t="shared" si="185"/>
        <v>5.7159330062335999E-2</v>
      </c>
      <c r="BI206" s="199">
        <f t="shared" si="185"/>
        <v>5.6993971114803213E-2</v>
      </c>
      <c r="BJ206" s="199">
        <f t="shared" si="185"/>
        <v>5.6901695385763854E-2</v>
      </c>
      <c r="BK206" s="199">
        <f t="shared" si="185"/>
        <v>5.6963470520516611E-2</v>
      </c>
      <c r="BL206" s="199">
        <f t="shared" si="185"/>
        <v>5.7058751893739934E-2</v>
      </c>
      <c r="BM206" s="199">
        <f t="shared" si="185"/>
        <v>5.7015443795431928E-2</v>
      </c>
      <c r="BN206" s="199">
        <f t="shared" si="186"/>
        <v>5.6986666542051111E-2</v>
      </c>
      <c r="BO206" s="199">
        <f t="shared" si="186"/>
        <v>5.698520562750068E-2</v>
      </c>
      <c r="BP206" s="199">
        <f t="shared" si="186"/>
        <v>5.7001907675848049E-2</v>
      </c>
      <c r="BQ206" s="199">
        <f t="shared" si="186"/>
        <v>5.7009595106914335E-2</v>
      </c>
      <c r="BR206" s="199">
        <f t="shared" si="186"/>
        <v>5.6999763749549216E-2</v>
      </c>
    </row>
    <row r="207" spans="1:70" ht="13.5" thickBot="1">
      <c r="A207" t="s">
        <v>192</v>
      </c>
      <c r="B207" s="200">
        <f>SUM(B195:B206)</f>
        <v>1.0000000000000002</v>
      </c>
      <c r="C207" s="200">
        <f t="shared" ref="C207:BN207" si="188">SUM(C195:C206)</f>
        <v>0.99999999999999978</v>
      </c>
      <c r="D207" s="200">
        <f t="shared" si="188"/>
        <v>1</v>
      </c>
      <c r="E207" s="200">
        <f t="shared" si="188"/>
        <v>0.99999999999999978</v>
      </c>
      <c r="F207" s="200">
        <f t="shared" si="188"/>
        <v>0.99999999999999989</v>
      </c>
      <c r="G207" s="200">
        <f t="shared" si="188"/>
        <v>0.99999999999999978</v>
      </c>
      <c r="H207" s="200">
        <f t="shared" si="188"/>
        <v>0.99999999999999978</v>
      </c>
      <c r="I207" s="200">
        <f t="shared" si="188"/>
        <v>0.99999999999999967</v>
      </c>
      <c r="J207" s="200">
        <f t="shared" si="188"/>
        <v>0.99999999999999989</v>
      </c>
      <c r="K207" s="200">
        <f t="shared" si="188"/>
        <v>0.99999999999999989</v>
      </c>
      <c r="L207" s="200">
        <f t="shared" si="188"/>
        <v>1</v>
      </c>
      <c r="M207" s="200">
        <f t="shared" si="188"/>
        <v>1.0004000000000002</v>
      </c>
      <c r="N207" s="200">
        <f t="shared" si="188"/>
        <v>1.0000000000000002</v>
      </c>
      <c r="O207" s="200">
        <f t="shared" si="188"/>
        <v>0.99999999999999989</v>
      </c>
      <c r="P207" s="200">
        <f t="shared" si="188"/>
        <v>1.0000000000000002</v>
      </c>
      <c r="Q207" s="200">
        <f t="shared" si="188"/>
        <v>1.0000000000000002</v>
      </c>
      <c r="R207" s="200">
        <f t="shared" si="188"/>
        <v>1.0000000000000002</v>
      </c>
      <c r="S207" s="200">
        <f t="shared" si="188"/>
        <v>1.0000000000000002</v>
      </c>
      <c r="T207" s="200">
        <f t="shared" si="188"/>
        <v>1.0000000000000002</v>
      </c>
      <c r="U207" s="200">
        <f t="shared" si="188"/>
        <v>1.0000000000000002</v>
      </c>
      <c r="V207" s="200">
        <f t="shared" si="188"/>
        <v>1</v>
      </c>
      <c r="W207" s="200">
        <f t="shared" si="188"/>
        <v>1</v>
      </c>
      <c r="X207" s="200">
        <f t="shared" si="188"/>
        <v>1.0000000000000002</v>
      </c>
      <c r="Y207" s="200">
        <f t="shared" si="188"/>
        <v>1</v>
      </c>
      <c r="Z207" s="200">
        <f t="shared" si="188"/>
        <v>1.0000000000000002</v>
      </c>
      <c r="AA207" s="200">
        <f t="shared" si="188"/>
        <v>1.0000000000000002</v>
      </c>
      <c r="AB207" s="200">
        <f t="shared" si="188"/>
        <v>1</v>
      </c>
      <c r="AC207" s="200">
        <f t="shared" si="188"/>
        <v>1</v>
      </c>
      <c r="AD207" s="200">
        <f t="shared" si="188"/>
        <v>1.0000000000000002</v>
      </c>
      <c r="AE207" s="200">
        <f t="shared" si="188"/>
        <v>1</v>
      </c>
      <c r="AF207" s="200">
        <f t="shared" si="188"/>
        <v>1.0000000000000002</v>
      </c>
      <c r="AG207" s="200">
        <f t="shared" si="188"/>
        <v>1</v>
      </c>
      <c r="AH207" s="200">
        <f t="shared" si="188"/>
        <v>1.0000000000000002</v>
      </c>
      <c r="AI207" s="200">
        <f t="shared" si="188"/>
        <v>1</v>
      </c>
      <c r="AJ207" s="200">
        <f t="shared" si="188"/>
        <v>1.0000000000000002</v>
      </c>
      <c r="AK207" s="200">
        <f t="shared" si="188"/>
        <v>1.0000000000000002</v>
      </c>
      <c r="AL207" s="200">
        <f t="shared" si="188"/>
        <v>1.0000000000000002</v>
      </c>
      <c r="AM207" s="200">
        <f t="shared" si="188"/>
        <v>1</v>
      </c>
      <c r="AN207" s="200">
        <f t="shared" si="188"/>
        <v>1.0000000000000002</v>
      </c>
      <c r="AO207" s="200">
        <f t="shared" si="188"/>
        <v>1</v>
      </c>
      <c r="AP207" s="200">
        <f t="shared" si="188"/>
        <v>1.0000000000000002</v>
      </c>
      <c r="AQ207" s="200">
        <f t="shared" si="188"/>
        <v>1</v>
      </c>
      <c r="AR207" s="200">
        <f t="shared" si="188"/>
        <v>1</v>
      </c>
      <c r="AS207" s="200">
        <f t="shared" si="188"/>
        <v>1</v>
      </c>
      <c r="AT207" s="200">
        <f t="shared" si="188"/>
        <v>1</v>
      </c>
      <c r="AU207" s="200">
        <f t="shared" si="188"/>
        <v>1.0000000000000002</v>
      </c>
      <c r="AV207" s="200">
        <f t="shared" si="188"/>
        <v>1.0000000000000002</v>
      </c>
      <c r="AW207" s="201">
        <f t="shared" si="188"/>
        <v>1</v>
      </c>
      <c r="AX207" s="201">
        <f t="shared" si="188"/>
        <v>1</v>
      </c>
      <c r="AY207" s="201">
        <f t="shared" si="188"/>
        <v>0.99999999999999989</v>
      </c>
      <c r="AZ207" s="201">
        <f t="shared" si="188"/>
        <v>0.99999999999999989</v>
      </c>
      <c r="BA207" s="201">
        <f t="shared" si="188"/>
        <v>1</v>
      </c>
      <c r="BB207" s="201">
        <f t="shared" si="188"/>
        <v>0.99999999999999989</v>
      </c>
      <c r="BC207" s="201">
        <f t="shared" si="188"/>
        <v>1</v>
      </c>
      <c r="BD207" s="201">
        <f t="shared" si="188"/>
        <v>0.99999999999999989</v>
      </c>
      <c r="BE207" s="201">
        <f t="shared" si="188"/>
        <v>1</v>
      </c>
      <c r="BF207" s="201">
        <f t="shared" si="188"/>
        <v>1</v>
      </c>
      <c r="BG207" s="201">
        <f t="shared" si="188"/>
        <v>1</v>
      </c>
      <c r="BH207" s="201">
        <f t="shared" si="188"/>
        <v>0.99999999999999989</v>
      </c>
      <c r="BI207" s="201">
        <f t="shared" si="188"/>
        <v>0.99999999999999989</v>
      </c>
      <c r="BJ207" s="201">
        <f t="shared" si="188"/>
        <v>1</v>
      </c>
      <c r="BK207" s="201">
        <f t="shared" si="188"/>
        <v>0.99999999999999989</v>
      </c>
      <c r="BL207" s="201">
        <f t="shared" si="188"/>
        <v>1</v>
      </c>
      <c r="BM207" s="201">
        <f t="shared" si="188"/>
        <v>0.99999999999999989</v>
      </c>
      <c r="BN207" s="201">
        <f t="shared" si="188"/>
        <v>1</v>
      </c>
      <c r="BO207" s="201">
        <f t="shared" ref="BO207:CH207" si="189">SUM(BO195:BO206)</f>
        <v>1</v>
      </c>
      <c r="BP207" s="201">
        <f t="shared" si="189"/>
        <v>0.99999999999999989</v>
      </c>
      <c r="BQ207" s="201">
        <f t="shared" si="189"/>
        <v>1</v>
      </c>
      <c r="BR207" s="201">
        <f t="shared" si="189"/>
        <v>1</v>
      </c>
    </row>
    <row r="208" spans="1:70">
      <c r="A208" s="183"/>
      <c r="B208" s="183"/>
      <c r="C208" s="183"/>
      <c r="D208" s="183"/>
      <c r="E208" s="183"/>
      <c r="F208" s="183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3"/>
      <c r="V208" s="183"/>
      <c r="W208" s="183"/>
      <c r="X208" s="183"/>
      <c r="Y208" s="183"/>
      <c r="Z208" s="183"/>
      <c r="AA208" s="183"/>
      <c r="AB208" s="183"/>
      <c r="AC208" s="183"/>
      <c r="AD208" s="183"/>
      <c r="AE208" s="183"/>
      <c r="AF208" s="183"/>
      <c r="AG208" s="183"/>
      <c r="AH208" s="183"/>
      <c r="AI208" s="183"/>
      <c r="AJ208" s="183"/>
      <c r="AK208" s="183"/>
      <c r="AL208" s="183"/>
      <c r="AM208" s="183"/>
      <c r="AN208" s="183"/>
      <c r="AO208" s="183"/>
      <c r="AP208" s="183"/>
      <c r="AQ208" s="183"/>
      <c r="AR208" s="183"/>
      <c r="AS208" s="183"/>
      <c r="AT208" s="183"/>
      <c r="AU208" s="183"/>
      <c r="AV208" s="183"/>
      <c r="AW208" s="183"/>
      <c r="AX208" s="183"/>
      <c r="AY208" s="183"/>
      <c r="AZ208" s="183"/>
      <c r="BA208" s="183"/>
      <c r="BB208" s="183"/>
      <c r="BC208" s="183"/>
      <c r="BD208" s="183"/>
      <c r="BE208" s="183"/>
      <c r="BF208" s="183"/>
      <c r="BG208" s="183"/>
      <c r="BH208" s="183"/>
      <c r="BI208" s="183"/>
      <c r="BJ208" s="183"/>
      <c r="BK208" s="183"/>
      <c r="BL208" s="183"/>
      <c r="BM208" s="183"/>
      <c r="BN208" s="183"/>
      <c r="BO208" s="183"/>
      <c r="BP208" s="183"/>
      <c r="BQ208" s="183"/>
      <c r="BR208" s="183"/>
    </row>
    <row r="209" spans="1:70">
      <c r="A209" t="s">
        <v>260</v>
      </c>
    </row>
    <row r="210" spans="1:70">
      <c r="A210" t="s">
        <v>237</v>
      </c>
    </row>
    <row r="211" spans="1:70">
      <c r="A211" t="s">
        <v>238</v>
      </c>
    </row>
    <row r="212" spans="1:70">
      <c r="A212" t="s">
        <v>239</v>
      </c>
    </row>
    <row r="214" spans="1:70">
      <c r="A214" t="s">
        <v>261</v>
      </c>
    </row>
    <row r="215" spans="1:70">
      <c r="A215" t="s">
        <v>262</v>
      </c>
      <c r="B215" s="199">
        <f>SUM(B195:B197)</f>
        <v>0.33095723014256623</v>
      </c>
      <c r="C215" s="199">
        <f t="shared" ref="C215:BN215" si="190">SUM(C195:C197)</f>
        <v>0.40070093457943912</v>
      </c>
      <c r="D215" s="199">
        <f t="shared" si="190"/>
        <v>0.40330417881438296</v>
      </c>
      <c r="E215" s="199">
        <f t="shared" si="190"/>
        <v>0.30665380906460937</v>
      </c>
      <c r="F215" s="199">
        <f t="shared" si="190"/>
        <v>0.33977900552486184</v>
      </c>
      <c r="G215" s="199">
        <f t="shared" si="190"/>
        <v>0.41961577350859447</v>
      </c>
      <c r="H215" s="199">
        <f t="shared" si="190"/>
        <v>0.31173708920187793</v>
      </c>
      <c r="I215" s="199">
        <f t="shared" si="190"/>
        <v>0.329059829059829</v>
      </c>
      <c r="J215" s="199">
        <f t="shared" si="190"/>
        <v>0.34285714285714275</v>
      </c>
      <c r="K215" s="199">
        <f t="shared" si="190"/>
        <v>0.37588652482269502</v>
      </c>
      <c r="L215" s="199">
        <f t="shared" si="190"/>
        <v>0.47208121827411165</v>
      </c>
      <c r="M215" s="199">
        <f t="shared" si="190"/>
        <v>0.36199999999999999</v>
      </c>
      <c r="N215" s="199">
        <f t="shared" si="190"/>
        <v>0.35099999999999998</v>
      </c>
      <c r="O215" s="199">
        <f t="shared" si="190"/>
        <v>0.32899999999999996</v>
      </c>
      <c r="P215" s="199">
        <f t="shared" si="190"/>
        <v>0.49000000000000005</v>
      </c>
      <c r="Q215" s="199">
        <f t="shared" si="190"/>
        <v>0.42</v>
      </c>
      <c r="R215" s="199">
        <f t="shared" si="190"/>
        <v>0.39400000000000002</v>
      </c>
      <c r="S215" s="199">
        <f t="shared" si="190"/>
        <v>0.40600000000000003</v>
      </c>
      <c r="T215" s="199">
        <f t="shared" si="190"/>
        <v>0.41799999999999998</v>
      </c>
      <c r="U215" s="199">
        <f t="shared" si="190"/>
        <v>0.36199999999999999</v>
      </c>
      <c r="V215" s="199">
        <f t="shared" si="190"/>
        <v>0.503</v>
      </c>
      <c r="W215" s="199">
        <f t="shared" si="190"/>
        <v>0.30299999999999999</v>
      </c>
      <c r="X215" s="199">
        <f t="shared" si="190"/>
        <v>0.41700000000000004</v>
      </c>
      <c r="Y215" s="199">
        <f t="shared" si="190"/>
        <v>0.38300000000000001</v>
      </c>
      <c r="Z215" s="199">
        <f t="shared" si="190"/>
        <v>0.34599999999999997</v>
      </c>
      <c r="AA215" s="199">
        <f t="shared" si="190"/>
        <v>0.30499999999999999</v>
      </c>
      <c r="AB215" s="199">
        <f t="shared" si="190"/>
        <v>0.36899999999999999</v>
      </c>
      <c r="AC215" s="199">
        <f t="shared" si="190"/>
        <v>0.35399999999999998</v>
      </c>
      <c r="AD215" s="199">
        <f t="shared" si="190"/>
        <v>0.32399999999999995</v>
      </c>
      <c r="AE215" s="199">
        <f t="shared" si="190"/>
        <v>0.27600000000000002</v>
      </c>
      <c r="AF215" s="199">
        <f t="shared" si="190"/>
        <v>0.35599999999999998</v>
      </c>
      <c r="AG215" s="199">
        <f t="shared" si="190"/>
        <v>0.39600000000000002</v>
      </c>
      <c r="AH215" s="199">
        <f t="shared" si="190"/>
        <v>0.41600000000000004</v>
      </c>
      <c r="AI215" s="199">
        <f t="shared" si="190"/>
        <v>0.184</v>
      </c>
      <c r="AJ215" s="199">
        <f t="shared" si="190"/>
        <v>0.32400000000000001</v>
      </c>
      <c r="AK215" s="199">
        <f t="shared" si="190"/>
        <v>0.48800000000000004</v>
      </c>
      <c r="AL215" s="199">
        <f t="shared" si="190"/>
        <v>0.27100000000000002</v>
      </c>
      <c r="AM215" s="199">
        <f t="shared" si="190"/>
        <v>0.36299999999999999</v>
      </c>
      <c r="AN215" s="199">
        <f t="shared" si="190"/>
        <v>0.30000000000000004</v>
      </c>
      <c r="AO215" s="199">
        <f t="shared" si="190"/>
        <v>0.379</v>
      </c>
      <c r="AP215" s="199">
        <f t="shared" si="190"/>
        <v>0.33299999999999996</v>
      </c>
      <c r="AQ215" s="199">
        <f t="shared" ref="AQ215:AV215" si="191">SUM(AQ195:AQ206)</f>
        <v>1</v>
      </c>
      <c r="AR215" s="199">
        <f t="shared" si="191"/>
        <v>1</v>
      </c>
      <c r="AS215" s="199">
        <f t="shared" si="191"/>
        <v>1</v>
      </c>
      <c r="AT215" s="199">
        <f t="shared" si="191"/>
        <v>1</v>
      </c>
      <c r="AU215" s="199">
        <f t="shared" si="191"/>
        <v>1.0000000000000002</v>
      </c>
      <c r="AV215" s="199">
        <f t="shared" si="191"/>
        <v>1.0000000000000002</v>
      </c>
      <c r="AW215" s="199">
        <f t="shared" si="190"/>
        <v>0.38279999999999997</v>
      </c>
      <c r="AX215" s="199">
        <f t="shared" si="190"/>
        <v>0.38375999999999999</v>
      </c>
      <c r="AY215" s="199">
        <f t="shared" si="190"/>
        <v>0.40671199999999996</v>
      </c>
      <c r="AZ215" s="199">
        <f t="shared" si="190"/>
        <v>0.42165439999999998</v>
      </c>
      <c r="BA215" s="199">
        <f t="shared" si="190"/>
        <v>0.39798528</v>
      </c>
      <c r="BB215" s="199">
        <f t="shared" si="190"/>
        <v>0.39858233599999998</v>
      </c>
      <c r="BC215" s="199">
        <f t="shared" si="190"/>
        <v>0.40173880319999999</v>
      </c>
      <c r="BD215" s="199">
        <f t="shared" si="190"/>
        <v>0.40533456384</v>
      </c>
      <c r="BE215" s="199">
        <f t="shared" si="190"/>
        <v>0.405059076608</v>
      </c>
      <c r="BF215" s="199">
        <f t="shared" si="190"/>
        <v>0.40174001192959996</v>
      </c>
      <c r="BG215" s="199">
        <f t="shared" si="190"/>
        <v>0.40249095831552001</v>
      </c>
      <c r="BH215" s="199">
        <f t="shared" si="190"/>
        <v>0.40327268277862399</v>
      </c>
      <c r="BI215" s="199">
        <f t="shared" si="190"/>
        <v>0.40357945869434875</v>
      </c>
      <c r="BJ215" s="199">
        <f t="shared" si="190"/>
        <v>0.40322843766521854</v>
      </c>
      <c r="BK215" s="199">
        <f t="shared" si="190"/>
        <v>0.40286230987666227</v>
      </c>
      <c r="BL215" s="199">
        <f t="shared" si="190"/>
        <v>0.40308676946607469</v>
      </c>
      <c r="BM215" s="199">
        <f t="shared" si="190"/>
        <v>0.40320593169618568</v>
      </c>
      <c r="BN215" s="199">
        <f t="shared" si="190"/>
        <v>0.403192581479698</v>
      </c>
      <c r="BO215" s="199">
        <f t="shared" ref="BO215:CG215" si="192">SUM(BO195:BO197)</f>
        <v>0.40311520603676787</v>
      </c>
      <c r="BP215" s="199">
        <f t="shared" si="192"/>
        <v>0.40309255971107771</v>
      </c>
      <c r="BQ215" s="199">
        <f t="shared" si="192"/>
        <v>0.40313860967796078</v>
      </c>
      <c r="BR215" s="199">
        <f t="shared" si="192"/>
        <v>0.40314897772033803</v>
      </c>
    </row>
    <row r="216" spans="1:70">
      <c r="A216" t="s">
        <v>263</v>
      </c>
      <c r="B216" s="93">
        <f>B195/B$215</f>
        <v>0.21230769230769231</v>
      </c>
      <c r="C216" s="93">
        <f t="shared" ref="C216:BN218" si="193">C195/C$215</f>
        <v>0.25947521865889212</v>
      </c>
      <c r="D216" s="93">
        <f t="shared" si="193"/>
        <v>0.23855421686746989</v>
      </c>
      <c r="E216" s="93">
        <f t="shared" si="193"/>
        <v>0.15723270440251574</v>
      </c>
      <c r="F216" s="93">
        <f t="shared" si="193"/>
        <v>0.24119241192411922</v>
      </c>
      <c r="G216" s="93">
        <f t="shared" si="193"/>
        <v>0.18313253012048195</v>
      </c>
      <c r="H216" s="93">
        <f t="shared" si="193"/>
        <v>0.21385542168674695</v>
      </c>
      <c r="I216" s="93">
        <f t="shared" si="193"/>
        <v>0.211038961038961</v>
      </c>
      <c r="J216" s="93">
        <f t="shared" si="193"/>
        <v>0.24702380952380956</v>
      </c>
      <c r="K216" s="93">
        <f t="shared" si="193"/>
        <v>0.17250673854447438</v>
      </c>
      <c r="L216" s="93">
        <f t="shared" si="193"/>
        <v>0.13978494623655913</v>
      </c>
      <c r="M216" s="93">
        <f t="shared" si="193"/>
        <v>0.12430939226519337</v>
      </c>
      <c r="N216" s="93">
        <f t="shared" si="193"/>
        <v>0.25071225071225073</v>
      </c>
      <c r="O216" s="93">
        <f t="shared" si="193"/>
        <v>0.2462006079027356</v>
      </c>
      <c r="P216" s="93">
        <f t="shared" si="193"/>
        <v>0.14081632653061224</v>
      </c>
      <c r="Q216" s="93">
        <f t="shared" si="193"/>
        <v>0.10714285714285714</v>
      </c>
      <c r="R216" s="93">
        <f t="shared" si="193"/>
        <v>0.26903553299492383</v>
      </c>
      <c r="S216" s="93">
        <f t="shared" si="193"/>
        <v>0.15517241379310343</v>
      </c>
      <c r="T216" s="93">
        <f t="shared" si="193"/>
        <v>0.18660287081339713</v>
      </c>
      <c r="U216" s="93">
        <f t="shared" si="193"/>
        <v>0.19060773480662985</v>
      </c>
      <c r="V216" s="93">
        <f t="shared" si="193"/>
        <v>8.1510934393638171E-2</v>
      </c>
      <c r="W216" s="93">
        <f t="shared" si="193"/>
        <v>0.10891089108910892</v>
      </c>
      <c r="X216" s="93">
        <f t="shared" si="193"/>
        <v>0.2422062350119904</v>
      </c>
      <c r="Y216" s="93">
        <f t="shared" si="193"/>
        <v>0.19321148825065274</v>
      </c>
      <c r="Z216" s="93">
        <f t="shared" si="193"/>
        <v>0.19364161849710984</v>
      </c>
      <c r="AA216" s="93">
        <f t="shared" si="193"/>
        <v>0.28524590163934427</v>
      </c>
      <c r="AB216" s="93">
        <f t="shared" si="193"/>
        <v>0.20596205962059622</v>
      </c>
      <c r="AC216" s="93">
        <f t="shared" si="193"/>
        <v>0.24858757062146891</v>
      </c>
      <c r="AD216" s="93">
        <f t="shared" si="193"/>
        <v>0.16358024691358025</v>
      </c>
      <c r="AE216" s="93">
        <f t="shared" si="193"/>
        <v>0.18115942028985507</v>
      </c>
      <c r="AF216" s="93">
        <f t="shared" si="193"/>
        <v>0.199438202247191</v>
      </c>
      <c r="AG216" s="93">
        <f t="shared" si="193"/>
        <v>0.10353535353535354</v>
      </c>
      <c r="AH216" s="93">
        <f t="shared" si="193"/>
        <v>0.19471153846153846</v>
      </c>
      <c r="AI216" s="93">
        <f t="shared" si="193"/>
        <v>0.21195652173913043</v>
      </c>
      <c r="AJ216" s="93">
        <f t="shared" si="193"/>
        <v>0.23456790123456789</v>
      </c>
      <c r="AK216" s="93">
        <f t="shared" si="193"/>
        <v>0.14344262295081966</v>
      </c>
      <c r="AL216" s="93">
        <f t="shared" si="193"/>
        <v>9.5940959409594087E-2</v>
      </c>
      <c r="AM216" s="93">
        <f t="shared" si="193"/>
        <v>0.17630853994490359</v>
      </c>
      <c r="AN216" s="93">
        <f t="shared" si="193"/>
        <v>0.20333333333333331</v>
      </c>
      <c r="AO216" s="93">
        <f t="shared" si="193"/>
        <v>0.16886543535620052</v>
      </c>
      <c r="AP216" s="93">
        <f t="shared" si="193"/>
        <v>0.20720720720720726</v>
      </c>
      <c r="AQ216" s="93">
        <f t="shared" si="193"/>
        <v>5.5E-2</v>
      </c>
      <c r="AR216" s="93">
        <f t="shared" si="193"/>
        <v>4.5999999999999999E-2</v>
      </c>
      <c r="AS216" s="93">
        <f t="shared" si="193"/>
        <v>2.5999999999999999E-2</v>
      </c>
      <c r="AT216" s="93">
        <f t="shared" si="193"/>
        <v>2.8000000000000001E-2</v>
      </c>
      <c r="AU216" s="93">
        <f t="shared" si="193"/>
        <v>4.9999999999999989E-2</v>
      </c>
      <c r="AV216" s="93">
        <f t="shared" si="193"/>
        <v>5.6999999999999988E-2</v>
      </c>
      <c r="AW216" s="93">
        <f t="shared" si="193"/>
        <v>0.10815047021943575</v>
      </c>
      <c r="AX216" s="93">
        <f t="shared" si="193"/>
        <v>0.10548259328747134</v>
      </c>
      <c r="AY216" s="93">
        <f t="shared" si="193"/>
        <v>0.10665040618422866</v>
      </c>
      <c r="AZ216" s="93">
        <f t="shared" si="193"/>
        <v>0.11016415339197219</v>
      </c>
      <c r="BA216" s="93">
        <f t="shared" si="193"/>
        <v>0.11493249197558261</v>
      </c>
      <c r="BB216" s="93">
        <f t="shared" si="193"/>
        <v>0.10911102693722985</v>
      </c>
      <c r="BC216" s="93">
        <f t="shared" si="193"/>
        <v>0.10929408175227023</v>
      </c>
      <c r="BD216" s="93">
        <f t="shared" si="193"/>
        <v>0.11001580496254577</v>
      </c>
      <c r="BE216" s="93">
        <f t="shared" si="193"/>
        <v>0.11069163135280417</v>
      </c>
      <c r="BF216" s="93">
        <f t="shared" si="193"/>
        <v>0.11080235639710313</v>
      </c>
      <c r="BG216" s="93">
        <f t="shared" si="193"/>
        <v>0.10998557622816796</v>
      </c>
      <c r="BH216" s="93">
        <f t="shared" si="193"/>
        <v>0.11015845176088565</v>
      </c>
      <c r="BI216" s="93">
        <f t="shared" si="193"/>
        <v>0.11033053731445006</v>
      </c>
      <c r="BJ216" s="93">
        <f t="shared" si="193"/>
        <v>0.11039381256424351</v>
      </c>
      <c r="BK216" s="93">
        <f t="shared" si="193"/>
        <v>0.11033392401148817</v>
      </c>
      <c r="BL216" s="93">
        <f t="shared" si="193"/>
        <v>0.11024055055126053</v>
      </c>
      <c r="BM216" s="93">
        <f t="shared" si="193"/>
        <v>0.11029145499069454</v>
      </c>
      <c r="BN216" s="93">
        <f t="shared" si="193"/>
        <v>0.1103180609213426</v>
      </c>
      <c r="BO216" s="93">
        <f t="shared" ref="BO216:CG218" si="194">BO195/BO$215</f>
        <v>0.11031556276900234</v>
      </c>
      <c r="BP216" s="93">
        <f t="shared" si="194"/>
        <v>0.11029990753452948</v>
      </c>
      <c r="BQ216" s="93">
        <f t="shared" si="194"/>
        <v>0.11029310890192398</v>
      </c>
      <c r="BR216" s="93">
        <f t="shared" si="194"/>
        <v>0.11030361895004426</v>
      </c>
    </row>
    <row r="217" spans="1:70">
      <c r="A217" t="s">
        <v>264</v>
      </c>
      <c r="B217" s="93">
        <f t="shared" ref="B217:Q218" si="195">B196/B$215</f>
        <v>0.40923076923076923</v>
      </c>
      <c r="C217" s="93">
        <f t="shared" si="195"/>
        <v>0.41982507288629745</v>
      </c>
      <c r="D217" s="93">
        <f t="shared" si="195"/>
        <v>0.36867469879518072</v>
      </c>
      <c r="E217" s="93">
        <f t="shared" si="195"/>
        <v>0.47484276729559749</v>
      </c>
      <c r="F217" s="93">
        <f t="shared" si="195"/>
        <v>0.4065040650406504</v>
      </c>
      <c r="G217" s="93">
        <f t="shared" si="195"/>
        <v>0.40481927710843368</v>
      </c>
      <c r="H217" s="93">
        <f t="shared" si="195"/>
        <v>0.3012048192771084</v>
      </c>
      <c r="I217" s="93">
        <f t="shared" si="195"/>
        <v>0.30194805194805197</v>
      </c>
      <c r="J217" s="93">
        <f t="shared" si="195"/>
        <v>0.40773809523809523</v>
      </c>
      <c r="K217" s="93">
        <f t="shared" si="195"/>
        <v>0.29380053908355791</v>
      </c>
      <c r="L217" s="93">
        <f t="shared" si="195"/>
        <v>0.33978494623655914</v>
      </c>
      <c r="M217" s="93">
        <f t="shared" si="195"/>
        <v>0.27900552486187846</v>
      </c>
      <c r="N217" s="93">
        <f t="shared" si="195"/>
        <v>0.33903133903133903</v>
      </c>
      <c r="O217" s="93">
        <f t="shared" si="195"/>
        <v>0.44984802431610943</v>
      </c>
      <c r="P217" s="93">
        <f t="shared" si="195"/>
        <v>0.44693877551020406</v>
      </c>
      <c r="Q217" s="93">
        <f t="shared" si="195"/>
        <v>0.59523809523809523</v>
      </c>
      <c r="R217" s="93">
        <f t="shared" si="193"/>
        <v>0.52538071065989844</v>
      </c>
      <c r="S217" s="93">
        <f t="shared" si="193"/>
        <v>0.39655172413793099</v>
      </c>
      <c r="T217" s="93">
        <f t="shared" si="193"/>
        <v>0.34210526315789475</v>
      </c>
      <c r="U217" s="93">
        <f t="shared" si="193"/>
        <v>0.41988950276243092</v>
      </c>
      <c r="V217" s="93">
        <f t="shared" si="193"/>
        <v>0.61431411530815105</v>
      </c>
      <c r="W217" s="93">
        <f t="shared" si="193"/>
        <v>0.41254125412541254</v>
      </c>
      <c r="X217" s="93">
        <f t="shared" si="193"/>
        <v>0.38129496402877694</v>
      </c>
      <c r="Y217" s="93">
        <f t="shared" si="193"/>
        <v>0.48302872062663182</v>
      </c>
      <c r="Z217" s="93">
        <f t="shared" si="193"/>
        <v>0.4364161849710983</v>
      </c>
      <c r="AA217" s="93">
        <f t="shared" si="193"/>
        <v>0.44918032786885248</v>
      </c>
      <c r="AB217" s="93">
        <f t="shared" si="193"/>
        <v>0.31978319783197828</v>
      </c>
      <c r="AC217" s="93">
        <f t="shared" si="193"/>
        <v>0.19774011299435032</v>
      </c>
      <c r="AD217" s="93">
        <f t="shared" si="193"/>
        <v>0.36728395061728397</v>
      </c>
      <c r="AE217" s="93">
        <f t="shared" si="193"/>
        <v>0.26811594202898548</v>
      </c>
      <c r="AF217" s="93">
        <f t="shared" si="193"/>
        <v>0.26404494382022475</v>
      </c>
      <c r="AG217" s="93">
        <f t="shared" si="193"/>
        <v>0.30808080808080807</v>
      </c>
      <c r="AH217" s="93">
        <f t="shared" si="193"/>
        <v>0.32932692307692307</v>
      </c>
      <c r="AI217" s="93">
        <f t="shared" si="193"/>
        <v>0.16847826086956522</v>
      </c>
      <c r="AJ217" s="93">
        <f t="shared" si="193"/>
        <v>0.15740740740740738</v>
      </c>
      <c r="AK217" s="93">
        <f t="shared" si="193"/>
        <v>0.57377049180327866</v>
      </c>
      <c r="AL217" s="93">
        <f t="shared" si="193"/>
        <v>0.2988929889298893</v>
      </c>
      <c r="AM217" s="93">
        <f t="shared" si="193"/>
        <v>0.33608815426997246</v>
      </c>
      <c r="AN217" s="93">
        <f t="shared" si="193"/>
        <v>0.28333333333333333</v>
      </c>
      <c r="AO217" s="93">
        <f t="shared" si="193"/>
        <v>0.27176781002638523</v>
      </c>
      <c r="AP217" s="93">
        <f t="shared" si="193"/>
        <v>0.35735735735735741</v>
      </c>
      <c r="AQ217" s="93">
        <f t="shared" si="193"/>
        <v>0.17199999999999999</v>
      </c>
      <c r="AR217" s="93">
        <f t="shared" si="193"/>
        <v>8.5000000000000006E-2</v>
      </c>
      <c r="AS217" s="93">
        <f t="shared" si="193"/>
        <v>4.3999999999999997E-2</v>
      </c>
      <c r="AT217" s="93">
        <f t="shared" si="193"/>
        <v>0.129</v>
      </c>
      <c r="AU217" s="93">
        <f t="shared" si="193"/>
        <v>0.22999999999999995</v>
      </c>
      <c r="AV217" s="93">
        <f t="shared" si="193"/>
        <v>0.13599999999999998</v>
      </c>
      <c r="AW217" s="93">
        <f t="shared" si="193"/>
        <v>0.32601880877742945</v>
      </c>
      <c r="AX217" s="93">
        <f t="shared" si="193"/>
        <v>0.34594538253074841</v>
      </c>
      <c r="AY217" s="93">
        <f t="shared" si="193"/>
        <v>0.3700702216802062</v>
      </c>
      <c r="AZ217" s="93">
        <f t="shared" si="193"/>
        <v>0.36715945570590514</v>
      </c>
      <c r="BA217" s="93">
        <f t="shared" si="193"/>
        <v>0.35121218553610828</v>
      </c>
      <c r="BB217" s="93">
        <f t="shared" si="193"/>
        <v>0.35258144505430367</v>
      </c>
      <c r="BC217" s="93">
        <f t="shared" si="193"/>
        <v>0.35764352871950811</v>
      </c>
      <c r="BD217" s="93">
        <f t="shared" si="193"/>
        <v>0.3598586275449665</v>
      </c>
      <c r="BE217" s="93">
        <f t="shared" si="193"/>
        <v>0.35780797463344027</v>
      </c>
      <c r="BF217" s="93">
        <f t="shared" si="193"/>
        <v>0.3558449672039426</v>
      </c>
      <c r="BG217" s="93">
        <f t="shared" si="193"/>
        <v>0.35676115121809704</v>
      </c>
      <c r="BH217" s="93">
        <f t="shared" si="193"/>
        <v>0.35758736986255346</v>
      </c>
      <c r="BI217" s="93">
        <f t="shared" si="193"/>
        <v>0.35757618931731211</v>
      </c>
      <c r="BJ217" s="93">
        <f t="shared" si="193"/>
        <v>0.35711731736430463</v>
      </c>
      <c r="BK217" s="93">
        <f t="shared" si="193"/>
        <v>0.35697843269387003</v>
      </c>
      <c r="BL217" s="93">
        <f t="shared" si="193"/>
        <v>0.3572043683851101</v>
      </c>
      <c r="BM217" s="93">
        <f t="shared" si="193"/>
        <v>0.35729285463408095</v>
      </c>
      <c r="BN217" s="93">
        <f t="shared" si="193"/>
        <v>0.35723393988626023</v>
      </c>
      <c r="BO217" s="93">
        <f t="shared" si="194"/>
        <v>0.35716541116888417</v>
      </c>
      <c r="BP217" s="93">
        <f t="shared" si="194"/>
        <v>0.35717503317217592</v>
      </c>
      <c r="BQ217" s="93">
        <f t="shared" si="194"/>
        <v>0.35721432631895561</v>
      </c>
      <c r="BR217" s="93">
        <f t="shared" si="194"/>
        <v>0.3572163175984111</v>
      </c>
    </row>
    <row r="218" spans="1:70">
      <c r="A218" t="s">
        <v>265</v>
      </c>
      <c r="B218" s="93">
        <f t="shared" si="195"/>
        <v>0.37846153846153846</v>
      </c>
      <c r="C218" s="93">
        <f t="shared" si="193"/>
        <v>0.32069970845481049</v>
      </c>
      <c r="D218" s="93">
        <f t="shared" si="193"/>
        <v>0.39277108433734936</v>
      </c>
      <c r="E218" s="93">
        <f t="shared" si="193"/>
        <v>0.36792452830188682</v>
      </c>
      <c r="F218" s="93">
        <f t="shared" si="193"/>
        <v>0.35230352303523038</v>
      </c>
      <c r="G218" s="93">
        <f t="shared" si="193"/>
        <v>0.41204819277108429</v>
      </c>
      <c r="H218" s="93">
        <f t="shared" si="193"/>
        <v>0.48493975903614456</v>
      </c>
      <c r="I218" s="93">
        <f t="shared" si="193"/>
        <v>0.48701298701298695</v>
      </c>
      <c r="J218" s="93">
        <f t="shared" si="193"/>
        <v>0.34523809523809523</v>
      </c>
      <c r="K218" s="93">
        <f t="shared" si="193"/>
        <v>0.53369272237196763</v>
      </c>
      <c r="L218" s="93">
        <f t="shared" si="193"/>
        <v>0.52043010752688168</v>
      </c>
      <c r="M218" s="93">
        <f t="shared" si="193"/>
        <v>0.59668508287292821</v>
      </c>
      <c r="N218" s="93">
        <f t="shared" si="193"/>
        <v>0.41025641025641024</v>
      </c>
      <c r="O218" s="93">
        <f t="shared" si="193"/>
        <v>0.30395136778115506</v>
      </c>
      <c r="P218" s="93">
        <f t="shared" si="193"/>
        <v>0.41224489795918368</v>
      </c>
      <c r="Q218" s="93">
        <f t="shared" si="193"/>
        <v>0.29761904761904762</v>
      </c>
      <c r="R218" s="93">
        <f t="shared" si="193"/>
        <v>0.20558375634517767</v>
      </c>
      <c r="S218" s="93">
        <f t="shared" si="193"/>
        <v>0.44827586206896547</v>
      </c>
      <c r="T218" s="93">
        <f t="shared" si="193"/>
        <v>0.47129186602870815</v>
      </c>
      <c r="U218" s="93">
        <f t="shared" si="193"/>
        <v>0.38950276243093918</v>
      </c>
      <c r="V218" s="93">
        <f t="shared" si="193"/>
        <v>0.30417495029821073</v>
      </c>
      <c r="W218" s="93">
        <f t="shared" si="193"/>
        <v>0.47854785478547851</v>
      </c>
      <c r="X218" s="93">
        <f t="shared" si="193"/>
        <v>0.3764988009592326</v>
      </c>
      <c r="Y218" s="93">
        <f t="shared" si="193"/>
        <v>0.32375979112271541</v>
      </c>
      <c r="Z218" s="93">
        <f t="shared" si="193"/>
        <v>0.36994219653179194</v>
      </c>
      <c r="AA218" s="93">
        <f t="shared" si="193"/>
        <v>0.26557377049180331</v>
      </c>
      <c r="AB218" s="93">
        <f t="shared" si="193"/>
        <v>0.47425474254742545</v>
      </c>
      <c r="AC218" s="93">
        <f t="shared" si="193"/>
        <v>0.5536723163841808</v>
      </c>
      <c r="AD218" s="93">
        <f t="shared" si="193"/>
        <v>0.46913580246913583</v>
      </c>
      <c r="AE218" s="93">
        <f t="shared" si="193"/>
        <v>0.55072463768115931</v>
      </c>
      <c r="AF218" s="93">
        <f t="shared" si="193"/>
        <v>0.5365168539325843</v>
      </c>
      <c r="AG218" s="93">
        <f t="shared" si="193"/>
        <v>0.58838383838383834</v>
      </c>
      <c r="AH218" s="93">
        <f t="shared" si="193"/>
        <v>0.47596153846153844</v>
      </c>
      <c r="AI218" s="93">
        <f t="shared" si="193"/>
        <v>0.61956521739130443</v>
      </c>
      <c r="AJ218" s="93">
        <f t="shared" si="193"/>
        <v>0.60802469135802473</v>
      </c>
      <c r="AK218" s="93">
        <f t="shared" si="193"/>
        <v>0.28278688524590162</v>
      </c>
      <c r="AL218" s="93">
        <f t="shared" si="193"/>
        <v>0.60516605166051662</v>
      </c>
      <c r="AM218" s="93">
        <f t="shared" si="193"/>
        <v>0.48760330578512395</v>
      </c>
      <c r="AN218" s="93">
        <f t="shared" si="193"/>
        <v>0.5133333333333332</v>
      </c>
      <c r="AO218" s="93">
        <f t="shared" si="193"/>
        <v>0.55936675461741425</v>
      </c>
      <c r="AP218" s="93">
        <f t="shared" si="193"/>
        <v>0.43543543543543545</v>
      </c>
      <c r="AQ218" s="93">
        <f t="shared" si="193"/>
        <v>0.18099999999999999</v>
      </c>
      <c r="AR218" s="93">
        <f t="shared" si="193"/>
        <v>0.247</v>
      </c>
      <c r="AS218" s="93">
        <f t="shared" si="193"/>
        <v>0.19900000000000001</v>
      </c>
      <c r="AT218" s="93">
        <f t="shared" si="193"/>
        <v>0.17499999999999999</v>
      </c>
      <c r="AU218" s="93">
        <f t="shared" si="193"/>
        <v>0.25999999999999995</v>
      </c>
      <c r="AV218" s="93">
        <f t="shared" si="193"/>
        <v>0.20199999999999996</v>
      </c>
      <c r="AW218" s="93">
        <f t="shared" si="193"/>
        <v>0.56583072100313481</v>
      </c>
      <c r="AX218" s="93">
        <f t="shared" si="193"/>
        <v>0.5485720241817803</v>
      </c>
      <c r="AY218" s="93">
        <f t="shared" si="193"/>
        <v>0.52327937213556519</v>
      </c>
      <c r="AZ218" s="93">
        <f t="shared" si="193"/>
        <v>0.52267639090212259</v>
      </c>
      <c r="BA218" s="93">
        <f t="shared" si="193"/>
        <v>0.53385532248830903</v>
      </c>
      <c r="BB218" s="93">
        <f t="shared" si="193"/>
        <v>0.53830752800846648</v>
      </c>
      <c r="BC218" s="93">
        <f t="shared" si="193"/>
        <v>0.53306238952822171</v>
      </c>
      <c r="BD218" s="93">
        <f t="shared" si="193"/>
        <v>0.53012556749248774</v>
      </c>
      <c r="BE218" s="93">
        <f t="shared" si="193"/>
        <v>0.53150039401375559</v>
      </c>
      <c r="BF218" s="93">
        <f t="shared" si="193"/>
        <v>0.53335267639895434</v>
      </c>
      <c r="BG218" s="93">
        <f t="shared" si="193"/>
        <v>0.533253272553735</v>
      </c>
      <c r="BH218" s="93">
        <f t="shared" si="193"/>
        <v>0.53225417837656086</v>
      </c>
      <c r="BI218" s="93">
        <f t="shared" si="193"/>
        <v>0.53209327336823786</v>
      </c>
      <c r="BJ218" s="93">
        <f t="shared" si="193"/>
        <v>0.53248887007145185</v>
      </c>
      <c r="BK218" s="93">
        <f t="shared" si="193"/>
        <v>0.5326876432946418</v>
      </c>
      <c r="BL218" s="93">
        <f t="shared" si="193"/>
        <v>0.53255508106362948</v>
      </c>
      <c r="BM218" s="93">
        <f t="shared" si="193"/>
        <v>0.53241569037522452</v>
      </c>
      <c r="BN218" s="93">
        <f t="shared" si="193"/>
        <v>0.53244799919239716</v>
      </c>
      <c r="BO218" s="93">
        <f t="shared" si="194"/>
        <v>0.53251902606211332</v>
      </c>
      <c r="BP218" s="93">
        <f t="shared" si="194"/>
        <v>0.53252505929329452</v>
      </c>
      <c r="BQ218" s="93">
        <f t="shared" si="194"/>
        <v>0.53249256477912044</v>
      </c>
      <c r="BR218" s="93">
        <f t="shared" si="194"/>
        <v>0.53248006345154453</v>
      </c>
    </row>
    <row r="219" spans="1:70">
      <c r="A219" t="s">
        <v>266</v>
      </c>
      <c r="B219" s="199">
        <f>SUM(B198:B200)</f>
        <v>0.30244399185336046</v>
      </c>
      <c r="C219" s="199">
        <f t="shared" ref="C219:BN219" si="196">SUM(C198:C200)</f>
        <v>0.31308411214953258</v>
      </c>
      <c r="D219" s="199">
        <f t="shared" si="196"/>
        <v>0.24392614188532558</v>
      </c>
      <c r="E219" s="199">
        <f t="shared" si="196"/>
        <v>0.25940212150433944</v>
      </c>
      <c r="F219" s="199">
        <f t="shared" si="196"/>
        <v>0.26979742173112337</v>
      </c>
      <c r="G219" s="199">
        <f t="shared" si="196"/>
        <v>0.2093023255813953</v>
      </c>
      <c r="H219" s="199">
        <f t="shared" si="196"/>
        <v>0.24600938967136149</v>
      </c>
      <c r="I219" s="199">
        <f t="shared" si="196"/>
        <v>0.25106837606837595</v>
      </c>
      <c r="J219" s="199">
        <f t="shared" si="196"/>
        <v>0.25816326530612238</v>
      </c>
      <c r="K219" s="199">
        <f t="shared" si="196"/>
        <v>0.31205673758865249</v>
      </c>
      <c r="L219" s="199">
        <f t="shared" si="196"/>
        <v>0.24263959390862941</v>
      </c>
      <c r="M219" s="199">
        <f t="shared" si="196"/>
        <v>0.2974</v>
      </c>
      <c r="N219" s="199">
        <f t="shared" si="196"/>
        <v>0.33</v>
      </c>
      <c r="O219" s="199">
        <f t="shared" si="196"/>
        <v>0.26100000000000001</v>
      </c>
      <c r="P219" s="199">
        <f t="shared" si="196"/>
        <v>0.252</v>
      </c>
      <c r="Q219" s="199">
        <f t="shared" si="196"/>
        <v>0.188</v>
      </c>
      <c r="R219" s="199">
        <f t="shared" si="196"/>
        <v>0.28999999999999998</v>
      </c>
      <c r="S219" s="199">
        <f t="shared" si="196"/>
        <v>0.307</v>
      </c>
      <c r="T219" s="199">
        <f t="shared" si="196"/>
        <v>0.27099999999999996</v>
      </c>
      <c r="U219" s="199">
        <f t="shared" si="196"/>
        <v>0.308</v>
      </c>
      <c r="V219" s="199">
        <f t="shared" si="196"/>
        <v>0.23200000000000001</v>
      </c>
      <c r="W219" s="199">
        <f t="shared" si="196"/>
        <v>0.32400000000000001</v>
      </c>
      <c r="X219" s="199">
        <f t="shared" si="196"/>
        <v>0.316</v>
      </c>
      <c r="Y219" s="199">
        <f t="shared" si="196"/>
        <v>0.312</v>
      </c>
      <c r="Z219" s="199">
        <f t="shared" si="196"/>
        <v>0.34899999999999998</v>
      </c>
      <c r="AA219" s="199">
        <f t="shared" si="196"/>
        <v>0.29099999999999998</v>
      </c>
      <c r="AB219" s="199">
        <f t="shared" si="196"/>
        <v>0.28799999999999998</v>
      </c>
      <c r="AC219" s="199">
        <f t="shared" si="196"/>
        <v>0.27699999999999997</v>
      </c>
      <c r="AD219" s="199">
        <f t="shared" si="196"/>
        <v>0.38599999999999995</v>
      </c>
      <c r="AE219" s="199">
        <f t="shared" si="196"/>
        <v>0.41299999999999998</v>
      </c>
      <c r="AF219" s="199">
        <f t="shared" si="196"/>
        <v>0.36700000000000005</v>
      </c>
      <c r="AG219" s="199">
        <f t="shared" si="196"/>
        <v>0.29499999999999998</v>
      </c>
      <c r="AH219" s="199">
        <f t="shared" si="196"/>
        <v>0.36599999999999999</v>
      </c>
      <c r="AI219" s="199">
        <f t="shared" si="196"/>
        <v>0.39599999999999996</v>
      </c>
      <c r="AJ219" s="199">
        <f t="shared" si="196"/>
        <v>0.29699999999999999</v>
      </c>
      <c r="AK219" s="199">
        <f t="shared" si="196"/>
        <v>0.28199999999999997</v>
      </c>
      <c r="AL219" s="199">
        <f t="shared" si="196"/>
        <v>0.25900000000000001</v>
      </c>
      <c r="AM219" s="199">
        <f t="shared" si="196"/>
        <v>0.21099999999999999</v>
      </c>
      <c r="AN219" s="199">
        <f t="shared" si="196"/>
        <v>0.41799999999999998</v>
      </c>
      <c r="AO219" s="199">
        <f t="shared" si="196"/>
        <v>0.44600000000000001</v>
      </c>
      <c r="AP219" s="199">
        <f t="shared" si="196"/>
        <v>0.35100000000000003</v>
      </c>
      <c r="AQ219" s="199">
        <f t="shared" si="196"/>
        <v>0.376</v>
      </c>
      <c r="AR219" s="199">
        <f t="shared" si="196"/>
        <v>0.41699999999999998</v>
      </c>
      <c r="AS219" s="199">
        <f t="shared" si="196"/>
        <v>0.40899999999999997</v>
      </c>
      <c r="AT219" s="199">
        <f t="shared" si="196"/>
        <v>0.28199999999999997</v>
      </c>
      <c r="AU219" s="199">
        <f t="shared" si="196"/>
        <v>0.27</v>
      </c>
      <c r="AV219" s="199">
        <f t="shared" si="196"/>
        <v>0.40399999999999997</v>
      </c>
      <c r="AW219" s="199">
        <f t="shared" si="196"/>
        <v>0.35640000000000005</v>
      </c>
      <c r="AX219" s="199">
        <f t="shared" si="196"/>
        <v>0.34428000000000003</v>
      </c>
      <c r="AY219" s="199">
        <f t="shared" si="196"/>
        <v>0.33133600000000002</v>
      </c>
      <c r="AZ219" s="199">
        <f t="shared" si="196"/>
        <v>0.34120319999999993</v>
      </c>
      <c r="BA219" s="199">
        <f t="shared" si="196"/>
        <v>0.35544383999999996</v>
      </c>
      <c r="BB219" s="199">
        <f t="shared" si="196"/>
        <v>0.34573260799999994</v>
      </c>
      <c r="BC219" s="199">
        <f t="shared" si="196"/>
        <v>0.34359912959999994</v>
      </c>
      <c r="BD219" s="199">
        <f t="shared" si="196"/>
        <v>0.34346295552</v>
      </c>
      <c r="BE219" s="199">
        <f t="shared" si="196"/>
        <v>0.34588834662399998</v>
      </c>
      <c r="BF219" s="199">
        <f t="shared" si="196"/>
        <v>0.34682537594879997</v>
      </c>
      <c r="BG219" s="199">
        <f t="shared" si="196"/>
        <v>0.34510168313855999</v>
      </c>
      <c r="BH219" s="199">
        <f t="shared" si="196"/>
        <v>0.34497549816627199</v>
      </c>
      <c r="BI219" s="199">
        <f t="shared" si="196"/>
        <v>0.34525077187952635</v>
      </c>
      <c r="BJ219" s="199">
        <f t="shared" si="196"/>
        <v>0.34560833515143163</v>
      </c>
      <c r="BK219" s="199">
        <f t="shared" si="196"/>
        <v>0.34555233285691805</v>
      </c>
      <c r="BL219" s="199">
        <f t="shared" si="196"/>
        <v>0.34529772423854166</v>
      </c>
      <c r="BM219" s="199">
        <f t="shared" si="196"/>
        <v>0.34533693245853797</v>
      </c>
      <c r="BN219" s="199">
        <f t="shared" si="196"/>
        <v>0.34540921931699109</v>
      </c>
      <c r="BO219" s="199">
        <f t="shared" ref="BO219:CG219" si="197">SUM(BO198:BO200)</f>
        <v>0.34544090880448403</v>
      </c>
      <c r="BP219" s="199">
        <f t="shared" si="197"/>
        <v>0.34540742353509457</v>
      </c>
      <c r="BQ219" s="199">
        <f t="shared" si="197"/>
        <v>0.34537844167072984</v>
      </c>
      <c r="BR219" s="199">
        <f t="shared" si="197"/>
        <v>0.34539458515716753</v>
      </c>
    </row>
    <row r="220" spans="1:70">
      <c r="A220" t="s">
        <v>267</v>
      </c>
      <c r="B220" s="93">
        <f>B198/B$219</f>
        <v>0.39057239057239057</v>
      </c>
      <c r="C220" s="93">
        <f t="shared" ref="C220:BN222" si="198">C198/C$219</f>
        <v>0.39552238805970147</v>
      </c>
      <c r="D220" s="93">
        <f t="shared" si="198"/>
        <v>0.37848605577689243</v>
      </c>
      <c r="E220" s="93">
        <f t="shared" si="198"/>
        <v>0.38289962825278806</v>
      </c>
      <c r="F220" s="93">
        <f t="shared" si="198"/>
        <v>0.40273037542662121</v>
      </c>
      <c r="G220" s="93">
        <f t="shared" si="198"/>
        <v>0.3768115942028985</v>
      </c>
      <c r="H220" s="93">
        <f t="shared" si="198"/>
        <v>0.33206106870229007</v>
      </c>
      <c r="I220" s="93">
        <f t="shared" si="198"/>
        <v>0.34042553191489366</v>
      </c>
      <c r="J220" s="93">
        <f t="shared" si="198"/>
        <v>0.36363636363636365</v>
      </c>
      <c r="K220" s="93">
        <f t="shared" si="198"/>
        <v>0.39935064935064934</v>
      </c>
      <c r="L220" s="93">
        <f t="shared" si="198"/>
        <v>0.5271966527196652</v>
      </c>
      <c r="M220" s="93">
        <f t="shared" si="198"/>
        <v>0.45057162071284468</v>
      </c>
      <c r="N220" s="93">
        <f t="shared" si="198"/>
        <v>0.40303030303030302</v>
      </c>
      <c r="O220" s="93">
        <f t="shared" si="198"/>
        <v>0.39463601532567044</v>
      </c>
      <c r="P220" s="93">
        <f t="shared" si="198"/>
        <v>0.34920634920634919</v>
      </c>
      <c r="Q220" s="93">
        <f t="shared" si="198"/>
        <v>0.32978723404255317</v>
      </c>
      <c r="R220" s="93">
        <f t="shared" si="198"/>
        <v>0.42758620689655175</v>
      </c>
      <c r="S220" s="93">
        <f t="shared" si="198"/>
        <v>0.47231270358306188</v>
      </c>
      <c r="T220" s="93">
        <f t="shared" si="198"/>
        <v>0.3837638376383764</v>
      </c>
      <c r="U220" s="93">
        <f t="shared" si="198"/>
        <v>0.43181818181818182</v>
      </c>
      <c r="V220" s="93">
        <f t="shared" si="198"/>
        <v>0.43103448275862072</v>
      </c>
      <c r="W220" s="93">
        <f t="shared" si="198"/>
        <v>0.37962962962962959</v>
      </c>
      <c r="X220" s="93">
        <f t="shared" si="198"/>
        <v>0.38291139240506328</v>
      </c>
      <c r="Y220" s="93">
        <f t="shared" si="198"/>
        <v>0.43269230769230771</v>
      </c>
      <c r="Z220" s="93">
        <f t="shared" si="198"/>
        <v>0.37535816618911177</v>
      </c>
      <c r="AA220" s="93">
        <f t="shared" si="198"/>
        <v>0.55670103092783507</v>
      </c>
      <c r="AB220" s="93">
        <f t="shared" si="198"/>
        <v>0.45486111111111116</v>
      </c>
      <c r="AC220" s="93">
        <f t="shared" si="198"/>
        <v>0.58844765342960292</v>
      </c>
      <c r="AD220" s="93">
        <f t="shared" si="198"/>
        <v>0.46632124352331611</v>
      </c>
      <c r="AE220" s="93">
        <f t="shared" si="198"/>
        <v>0.41888619854721548</v>
      </c>
      <c r="AF220" s="93">
        <f t="shared" si="198"/>
        <v>0.43324250681198906</v>
      </c>
      <c r="AG220" s="93">
        <f t="shared" si="198"/>
        <v>0.32542372881355935</v>
      </c>
      <c r="AH220" s="93">
        <f t="shared" si="198"/>
        <v>0.42076502732240439</v>
      </c>
      <c r="AI220" s="93">
        <f t="shared" si="198"/>
        <v>0.43434343434343436</v>
      </c>
      <c r="AJ220" s="93">
        <f t="shared" si="198"/>
        <v>0.51851851851851849</v>
      </c>
      <c r="AK220" s="93">
        <f t="shared" si="198"/>
        <v>0.54964539007092206</v>
      </c>
      <c r="AL220" s="93">
        <f t="shared" si="198"/>
        <v>0.47104247104247104</v>
      </c>
      <c r="AM220" s="93">
        <f t="shared" si="198"/>
        <v>0.30805687203791471</v>
      </c>
      <c r="AN220" s="93">
        <f t="shared" si="198"/>
        <v>0.40191387559808617</v>
      </c>
      <c r="AO220" s="93">
        <f t="shared" si="198"/>
        <v>0.47533632286995514</v>
      </c>
      <c r="AP220" s="93">
        <f t="shared" si="198"/>
        <v>0.4786324786324786</v>
      </c>
      <c r="AQ220" s="93">
        <f t="shared" si="198"/>
        <v>0.48138297872340424</v>
      </c>
      <c r="AR220" s="93">
        <f t="shared" si="198"/>
        <v>0.46762589928057557</v>
      </c>
      <c r="AS220" s="93">
        <f t="shared" si="198"/>
        <v>0.53545232273838639</v>
      </c>
      <c r="AT220" s="93">
        <f t="shared" si="198"/>
        <v>0.5</v>
      </c>
      <c r="AU220" s="93">
        <f t="shared" si="198"/>
        <v>0.48148148148148145</v>
      </c>
      <c r="AV220" s="93">
        <f t="shared" si="198"/>
        <v>0.54702970297029707</v>
      </c>
      <c r="AW220" s="93">
        <f t="shared" si="198"/>
        <v>0.50841750841750832</v>
      </c>
      <c r="AX220" s="93">
        <f t="shared" si="198"/>
        <v>0.51829905890554195</v>
      </c>
      <c r="AY220" s="93">
        <f t="shared" si="198"/>
        <v>0.51406427312456227</v>
      </c>
      <c r="AZ220" s="93">
        <f t="shared" si="198"/>
        <v>0.51638906082944136</v>
      </c>
      <c r="BA220" s="93">
        <f t="shared" si="198"/>
        <v>0.52169231572560104</v>
      </c>
      <c r="BB220" s="93">
        <f t="shared" si="198"/>
        <v>0.51577080053727531</v>
      </c>
      <c r="BC220" s="93">
        <f t="shared" si="198"/>
        <v>0.51729624870388502</v>
      </c>
      <c r="BD220" s="93">
        <f t="shared" si="198"/>
        <v>0.51709520955792876</v>
      </c>
      <c r="BE220" s="93">
        <f t="shared" si="198"/>
        <v>0.51767589310155671</v>
      </c>
      <c r="BF220" s="93">
        <f t="shared" si="198"/>
        <v>0.51792908754438427</v>
      </c>
      <c r="BG220" s="93">
        <f t="shared" si="198"/>
        <v>0.51715388629739933</v>
      </c>
      <c r="BH220" s="93">
        <f t="shared" si="198"/>
        <v>0.51743111053475943</v>
      </c>
      <c r="BI220" s="93">
        <f t="shared" si="198"/>
        <v>0.51745795386805749</v>
      </c>
      <c r="BJ220" s="93">
        <f t="shared" si="198"/>
        <v>0.51753005237968641</v>
      </c>
      <c r="BK220" s="93">
        <f t="shared" si="198"/>
        <v>0.5175008558723202</v>
      </c>
      <c r="BL220" s="93">
        <f t="shared" si="198"/>
        <v>0.51741483062498661</v>
      </c>
      <c r="BM220" s="93">
        <f t="shared" si="198"/>
        <v>0.51746698393857216</v>
      </c>
      <c r="BN220" s="93">
        <f t="shared" si="198"/>
        <v>0.51747414961027938</v>
      </c>
      <c r="BO220" s="93">
        <f t="shared" ref="BO220:CG222" si="199">BO198/BO$219</f>
        <v>0.51747738697583789</v>
      </c>
      <c r="BP220" s="93">
        <f t="shared" si="199"/>
        <v>0.51746684776833729</v>
      </c>
      <c r="BQ220" s="93">
        <f t="shared" si="199"/>
        <v>0.51746004272305979</v>
      </c>
      <c r="BR220" s="93">
        <f t="shared" si="199"/>
        <v>0.51746908260685842</v>
      </c>
    </row>
    <row r="221" spans="1:70">
      <c r="A221" t="s">
        <v>268</v>
      </c>
      <c r="B221" s="93">
        <f t="shared" ref="B221:Q222" si="200">B199/B$219</f>
        <v>0.40404040404040409</v>
      </c>
      <c r="C221" s="93">
        <f t="shared" si="200"/>
        <v>0.41417910447761191</v>
      </c>
      <c r="D221" s="93">
        <f t="shared" si="200"/>
        <v>0.3625498007968127</v>
      </c>
      <c r="E221" s="93">
        <f t="shared" si="200"/>
        <v>0.38661710037174718</v>
      </c>
      <c r="F221" s="93">
        <f t="shared" si="200"/>
        <v>0.33788395904436863</v>
      </c>
      <c r="G221" s="93">
        <f t="shared" si="200"/>
        <v>0.45893719806763283</v>
      </c>
      <c r="H221" s="93">
        <f t="shared" si="200"/>
        <v>0.46946564885496184</v>
      </c>
      <c r="I221" s="93">
        <f t="shared" si="200"/>
        <v>0.49361702127659579</v>
      </c>
      <c r="J221" s="93">
        <f t="shared" si="200"/>
        <v>0.38339920948616596</v>
      </c>
      <c r="K221" s="93">
        <f t="shared" si="200"/>
        <v>0.45779220779220769</v>
      </c>
      <c r="L221" s="93">
        <f t="shared" si="200"/>
        <v>0.36401673640167359</v>
      </c>
      <c r="M221" s="93">
        <f t="shared" si="200"/>
        <v>0.36112979152656355</v>
      </c>
      <c r="N221" s="93">
        <f t="shared" si="200"/>
        <v>0.46060606060606057</v>
      </c>
      <c r="O221" s="93">
        <f t="shared" si="200"/>
        <v>0.37547892720306514</v>
      </c>
      <c r="P221" s="93">
        <f t="shared" si="200"/>
        <v>0.44047619047619047</v>
      </c>
      <c r="Q221" s="93">
        <f t="shared" si="200"/>
        <v>0.47340425531914893</v>
      </c>
      <c r="R221" s="93">
        <f t="shared" si="198"/>
        <v>0.37586206896551727</v>
      </c>
      <c r="S221" s="93">
        <f t="shared" si="198"/>
        <v>0.39413680781758959</v>
      </c>
      <c r="T221" s="93">
        <f t="shared" si="198"/>
        <v>0.46494464944649455</v>
      </c>
      <c r="U221" s="93">
        <f t="shared" si="198"/>
        <v>0.39935064935064934</v>
      </c>
      <c r="V221" s="93">
        <f t="shared" si="198"/>
        <v>0.41379310344827586</v>
      </c>
      <c r="W221" s="93">
        <f t="shared" si="198"/>
        <v>0.37654320987654322</v>
      </c>
      <c r="X221" s="93">
        <f t="shared" si="198"/>
        <v>0.4651898734177215</v>
      </c>
      <c r="Y221" s="93">
        <f t="shared" si="198"/>
        <v>0.33653846153846151</v>
      </c>
      <c r="Z221" s="93">
        <f t="shared" si="198"/>
        <v>0.49283667621776506</v>
      </c>
      <c r="AA221" s="93">
        <f t="shared" si="198"/>
        <v>0.30584192439862545</v>
      </c>
      <c r="AB221" s="93">
        <f t="shared" si="198"/>
        <v>0.375</v>
      </c>
      <c r="AC221" s="93">
        <f t="shared" si="198"/>
        <v>0.26714801444043323</v>
      </c>
      <c r="AD221" s="93">
        <f t="shared" si="198"/>
        <v>0.39637305699481867</v>
      </c>
      <c r="AE221" s="93">
        <f t="shared" si="198"/>
        <v>0.33414043583535114</v>
      </c>
      <c r="AF221" s="93">
        <f t="shared" si="198"/>
        <v>0.37602179836512262</v>
      </c>
      <c r="AG221" s="93">
        <f t="shared" si="198"/>
        <v>0.41355932203389834</v>
      </c>
      <c r="AH221" s="93">
        <f t="shared" si="198"/>
        <v>0.40710382513661203</v>
      </c>
      <c r="AI221" s="93">
        <f t="shared" si="198"/>
        <v>0.38131313131313133</v>
      </c>
      <c r="AJ221" s="93">
        <f t="shared" si="198"/>
        <v>0.31313131313131315</v>
      </c>
      <c r="AK221" s="93">
        <f t="shared" si="198"/>
        <v>0.30851063829787234</v>
      </c>
      <c r="AL221" s="93">
        <f t="shared" si="198"/>
        <v>0.3281853281853282</v>
      </c>
      <c r="AM221" s="93">
        <f t="shared" si="198"/>
        <v>0.52606635071090047</v>
      </c>
      <c r="AN221" s="93">
        <f t="shared" si="198"/>
        <v>0.4138755980861244</v>
      </c>
      <c r="AO221" s="93">
        <f t="shared" si="198"/>
        <v>0.35201793721973096</v>
      </c>
      <c r="AP221" s="93">
        <f t="shared" si="198"/>
        <v>0.37891737891737892</v>
      </c>
      <c r="AQ221" s="93">
        <f t="shared" si="198"/>
        <v>0.35904255319148937</v>
      </c>
      <c r="AR221" s="93">
        <f t="shared" si="198"/>
        <v>0.38609112709832138</v>
      </c>
      <c r="AS221" s="93">
        <f t="shared" si="198"/>
        <v>0.33740831295843526</v>
      </c>
      <c r="AT221" s="93">
        <f t="shared" si="198"/>
        <v>0.34397163120567381</v>
      </c>
      <c r="AU221" s="93">
        <f t="shared" si="198"/>
        <v>0.40740740740740738</v>
      </c>
      <c r="AV221" s="93">
        <f t="shared" si="198"/>
        <v>0.31930693069306931</v>
      </c>
      <c r="AW221" s="93">
        <f t="shared" si="198"/>
        <v>0.35634118967452294</v>
      </c>
      <c r="AX221" s="93">
        <f t="shared" si="198"/>
        <v>0.34913442546764256</v>
      </c>
      <c r="AY221" s="93">
        <f t="shared" si="198"/>
        <v>0.35202935992466861</v>
      </c>
      <c r="AZ221" s="93">
        <f t="shared" si="198"/>
        <v>0.35336128148856755</v>
      </c>
      <c r="BA221" s="93">
        <f t="shared" si="198"/>
        <v>0.34515044627021813</v>
      </c>
      <c r="BB221" s="93">
        <f t="shared" si="198"/>
        <v>0.35119024700152091</v>
      </c>
      <c r="BC221" s="93">
        <f t="shared" si="198"/>
        <v>0.35012167853873405</v>
      </c>
      <c r="BD221" s="93">
        <f t="shared" si="198"/>
        <v>0.35031959885698238</v>
      </c>
      <c r="BE221" s="93">
        <f t="shared" si="198"/>
        <v>0.34999203338757462</v>
      </c>
      <c r="BF221" s="93">
        <f t="shared" si="198"/>
        <v>0.34932910713512971</v>
      </c>
      <c r="BG221" s="93">
        <f t="shared" si="198"/>
        <v>0.35018988489220926</v>
      </c>
      <c r="BH221" s="93">
        <f t="shared" si="198"/>
        <v>0.34998937337597974</v>
      </c>
      <c r="BI221" s="93">
        <f t="shared" si="198"/>
        <v>0.34996303893014119</v>
      </c>
      <c r="BJ221" s="93">
        <f t="shared" si="198"/>
        <v>0.34989216961720104</v>
      </c>
      <c r="BK221" s="93">
        <f t="shared" si="198"/>
        <v>0.34987217744169657</v>
      </c>
      <c r="BL221" s="93">
        <f t="shared" si="198"/>
        <v>0.34998127202878487</v>
      </c>
      <c r="BM221" s="93">
        <f t="shared" si="198"/>
        <v>0.3499395778782175</v>
      </c>
      <c r="BN221" s="93">
        <f t="shared" si="198"/>
        <v>0.34992963128404098</v>
      </c>
      <c r="BO221" s="93">
        <f t="shared" si="199"/>
        <v>0.34992295343245544</v>
      </c>
      <c r="BP221" s="93">
        <f t="shared" si="199"/>
        <v>0.34992911377668356</v>
      </c>
      <c r="BQ221" s="93">
        <f t="shared" si="199"/>
        <v>0.34994050677694377</v>
      </c>
      <c r="BR221" s="93">
        <f t="shared" si="199"/>
        <v>0.34993235601298062</v>
      </c>
    </row>
    <row r="222" spans="1:70">
      <c r="A222" t="s">
        <v>269</v>
      </c>
      <c r="B222" s="93">
        <f t="shared" si="200"/>
        <v>0.2053872053872054</v>
      </c>
      <c r="C222" s="93">
        <f t="shared" si="198"/>
        <v>0.19029850746268656</v>
      </c>
      <c r="D222" s="93">
        <f t="shared" si="198"/>
        <v>0.25896414342629481</v>
      </c>
      <c r="E222" s="93">
        <f t="shared" si="198"/>
        <v>0.23048327137546468</v>
      </c>
      <c r="F222" s="93">
        <f t="shared" si="198"/>
        <v>0.25938566552901021</v>
      </c>
      <c r="G222" s="93">
        <f t="shared" si="198"/>
        <v>0.16425120772946858</v>
      </c>
      <c r="H222" s="93">
        <f t="shared" si="198"/>
        <v>0.19847328244274809</v>
      </c>
      <c r="I222" s="93">
        <f t="shared" si="198"/>
        <v>0.16595744680851068</v>
      </c>
      <c r="J222" s="93">
        <f t="shared" si="198"/>
        <v>0.25296442687747039</v>
      </c>
      <c r="K222" s="93">
        <f t="shared" si="198"/>
        <v>0.14285714285714285</v>
      </c>
      <c r="L222" s="93">
        <f t="shared" si="198"/>
        <v>0.10878661087866111</v>
      </c>
      <c r="M222" s="93">
        <f t="shared" si="198"/>
        <v>0.1882985877605918</v>
      </c>
      <c r="N222" s="93">
        <f t="shared" si="198"/>
        <v>0.13636363636363635</v>
      </c>
      <c r="O222" s="93">
        <f t="shared" si="198"/>
        <v>0.22988505747126434</v>
      </c>
      <c r="P222" s="93">
        <f t="shared" si="198"/>
        <v>0.21031746031746032</v>
      </c>
      <c r="Q222" s="93">
        <f t="shared" si="198"/>
        <v>0.19680851063829785</v>
      </c>
      <c r="R222" s="93">
        <f t="shared" si="198"/>
        <v>0.19655172413793107</v>
      </c>
      <c r="S222" s="93">
        <f t="shared" si="198"/>
        <v>0.13355048859934854</v>
      </c>
      <c r="T222" s="93">
        <f t="shared" si="198"/>
        <v>0.15129151291512918</v>
      </c>
      <c r="U222" s="93">
        <f t="shared" si="198"/>
        <v>0.16883116883116883</v>
      </c>
      <c r="V222" s="93">
        <f t="shared" si="198"/>
        <v>0.15517241379310343</v>
      </c>
      <c r="W222" s="93">
        <f t="shared" si="198"/>
        <v>0.24382716049382716</v>
      </c>
      <c r="X222" s="93">
        <f t="shared" si="198"/>
        <v>0.15189873417721519</v>
      </c>
      <c r="Y222" s="93">
        <f t="shared" si="198"/>
        <v>0.23076923076923075</v>
      </c>
      <c r="Z222" s="93">
        <f t="shared" si="198"/>
        <v>0.13180515759312322</v>
      </c>
      <c r="AA222" s="93">
        <f t="shared" si="198"/>
        <v>0.13745704467353953</v>
      </c>
      <c r="AB222" s="93">
        <f t="shared" si="198"/>
        <v>0.1701388888888889</v>
      </c>
      <c r="AC222" s="93">
        <f t="shared" si="198"/>
        <v>0.14440433212996392</v>
      </c>
      <c r="AD222" s="93">
        <f t="shared" si="198"/>
        <v>0.1373056994818653</v>
      </c>
      <c r="AE222" s="93">
        <f t="shared" si="198"/>
        <v>0.24697336561743341</v>
      </c>
      <c r="AF222" s="93">
        <f t="shared" si="198"/>
        <v>0.19073569482288827</v>
      </c>
      <c r="AG222" s="93">
        <f t="shared" si="198"/>
        <v>0.26101694915254237</v>
      </c>
      <c r="AH222" s="93">
        <f t="shared" si="198"/>
        <v>0.1721311475409836</v>
      </c>
      <c r="AI222" s="93">
        <f t="shared" si="198"/>
        <v>0.18434343434343434</v>
      </c>
      <c r="AJ222" s="93">
        <f t="shared" si="198"/>
        <v>0.16835016835016836</v>
      </c>
      <c r="AK222" s="93">
        <f t="shared" si="198"/>
        <v>0.14184397163120568</v>
      </c>
      <c r="AL222" s="93">
        <f t="shared" si="198"/>
        <v>0.20077220077220076</v>
      </c>
      <c r="AM222" s="93">
        <f t="shared" si="198"/>
        <v>0.16587677725118485</v>
      </c>
      <c r="AN222" s="93">
        <f t="shared" si="198"/>
        <v>0.18421052631578949</v>
      </c>
      <c r="AO222" s="93">
        <f t="shared" si="198"/>
        <v>0.1726457399103139</v>
      </c>
      <c r="AP222" s="93">
        <f t="shared" si="198"/>
        <v>0.14245014245014245</v>
      </c>
      <c r="AQ222" s="93">
        <f t="shared" si="198"/>
        <v>0.15957446808510636</v>
      </c>
      <c r="AR222" s="93">
        <f t="shared" si="198"/>
        <v>0.14628297362110312</v>
      </c>
      <c r="AS222" s="93">
        <f t="shared" si="198"/>
        <v>0.12713936430317849</v>
      </c>
      <c r="AT222" s="93">
        <f t="shared" si="198"/>
        <v>0.15602836879432624</v>
      </c>
      <c r="AU222" s="93">
        <f t="shared" si="198"/>
        <v>0.1111111111111111</v>
      </c>
      <c r="AV222" s="93">
        <f t="shared" si="198"/>
        <v>0.13366336633663367</v>
      </c>
      <c r="AW222" s="93">
        <f t="shared" si="198"/>
        <v>0.13524130190796854</v>
      </c>
      <c r="AX222" s="93">
        <f t="shared" si="198"/>
        <v>0.13256651562681537</v>
      </c>
      <c r="AY222" s="93">
        <f t="shared" si="198"/>
        <v>0.13390636695076899</v>
      </c>
      <c r="AZ222" s="93">
        <f t="shared" si="198"/>
        <v>0.13024965768199129</v>
      </c>
      <c r="BA222" s="93">
        <f t="shared" si="198"/>
        <v>0.13315723800418092</v>
      </c>
      <c r="BB222" s="93">
        <f t="shared" si="198"/>
        <v>0.13303895246120379</v>
      </c>
      <c r="BC222" s="93">
        <f t="shared" si="198"/>
        <v>0.13258207275738107</v>
      </c>
      <c r="BD222" s="93">
        <f t="shared" si="198"/>
        <v>0.13258519158508869</v>
      </c>
      <c r="BE222" s="93">
        <f t="shared" si="198"/>
        <v>0.13233207351086873</v>
      </c>
      <c r="BF222" s="93">
        <f t="shared" si="198"/>
        <v>0.13274180532048607</v>
      </c>
      <c r="BG222" s="93">
        <f t="shared" si="198"/>
        <v>0.13265622881039138</v>
      </c>
      <c r="BH222" s="93">
        <f t="shared" si="198"/>
        <v>0.13257951608926077</v>
      </c>
      <c r="BI222" s="93">
        <f t="shared" si="198"/>
        <v>0.13257900720180135</v>
      </c>
      <c r="BJ222" s="93">
        <f t="shared" si="198"/>
        <v>0.1325777780031126</v>
      </c>
      <c r="BK222" s="93">
        <f t="shared" si="198"/>
        <v>0.13262696668598309</v>
      </c>
      <c r="BL222" s="93">
        <f t="shared" si="198"/>
        <v>0.13260389734622838</v>
      </c>
      <c r="BM222" s="93">
        <f t="shared" si="198"/>
        <v>0.13259343818321026</v>
      </c>
      <c r="BN222" s="93">
        <f t="shared" si="198"/>
        <v>0.13259621910567976</v>
      </c>
      <c r="BO222" s="93">
        <f t="shared" si="199"/>
        <v>0.13259965959170678</v>
      </c>
      <c r="BP222" s="93">
        <f t="shared" si="199"/>
        <v>0.13260403845497906</v>
      </c>
      <c r="BQ222" s="93">
        <f t="shared" si="199"/>
        <v>0.1325994504999965</v>
      </c>
      <c r="BR222" s="93">
        <f t="shared" si="199"/>
        <v>0.13259856138016088</v>
      </c>
    </row>
    <row r="223" spans="1:70">
      <c r="A223" t="s">
        <v>270</v>
      </c>
      <c r="B223" s="199">
        <f>SUM(B201:B203)</f>
        <v>0.1079429735234216</v>
      </c>
      <c r="C223" s="199">
        <f t="shared" ref="C223:BN223" si="201">SUM(C201:C203)</f>
        <v>0.13084112149532706</v>
      </c>
      <c r="D223" s="199">
        <f t="shared" si="201"/>
        <v>0.18756073858114675</v>
      </c>
      <c r="E223" s="199">
        <f t="shared" si="201"/>
        <v>0.17261330761812921</v>
      </c>
      <c r="F223" s="199">
        <f t="shared" si="201"/>
        <v>0.1141804788213628</v>
      </c>
      <c r="G223" s="199">
        <f t="shared" si="201"/>
        <v>9.6056622851364987E-2</v>
      </c>
      <c r="H223" s="199">
        <f t="shared" si="201"/>
        <v>0.14929577464788729</v>
      </c>
      <c r="I223" s="199">
        <f t="shared" si="201"/>
        <v>0.12499999999999997</v>
      </c>
      <c r="J223" s="199">
        <f t="shared" si="201"/>
        <v>0.14795918367346936</v>
      </c>
      <c r="K223" s="199">
        <f t="shared" si="201"/>
        <v>0.10840932117527861</v>
      </c>
      <c r="L223" s="199">
        <f t="shared" si="201"/>
        <v>9.7461928934010136E-2</v>
      </c>
      <c r="M223" s="199">
        <f t="shared" si="201"/>
        <v>0.16699999999999998</v>
      </c>
      <c r="N223" s="199">
        <f t="shared" si="201"/>
        <v>0.11699999999999999</v>
      </c>
      <c r="O223" s="199">
        <f t="shared" si="201"/>
        <v>0.157</v>
      </c>
      <c r="P223" s="199">
        <f t="shared" si="201"/>
        <v>0.10500000000000001</v>
      </c>
      <c r="Q223" s="199">
        <f t="shared" si="201"/>
        <v>0.10300000000000001</v>
      </c>
      <c r="R223" s="199">
        <f t="shared" si="201"/>
        <v>0.10400000000000001</v>
      </c>
      <c r="S223" s="199">
        <f t="shared" si="201"/>
        <v>0.112</v>
      </c>
      <c r="T223" s="199">
        <f t="shared" si="201"/>
        <v>7.1000000000000008E-2</v>
      </c>
      <c r="U223" s="199">
        <f t="shared" si="201"/>
        <v>0.125</v>
      </c>
      <c r="V223" s="199">
        <f t="shared" si="201"/>
        <v>5.7999999999999996E-2</v>
      </c>
      <c r="W223" s="199">
        <f t="shared" si="201"/>
        <v>0.13500000000000001</v>
      </c>
      <c r="X223" s="199">
        <f t="shared" si="201"/>
        <v>0.11</v>
      </c>
      <c r="Y223" s="199">
        <f t="shared" si="201"/>
        <v>0.13</v>
      </c>
      <c r="Z223" s="199">
        <f t="shared" si="201"/>
        <v>0.11</v>
      </c>
      <c r="AA223" s="199">
        <f t="shared" si="201"/>
        <v>0.11199999999999999</v>
      </c>
      <c r="AB223" s="199">
        <f t="shared" si="201"/>
        <v>0.10600000000000001</v>
      </c>
      <c r="AC223" s="199">
        <f t="shared" si="201"/>
        <v>8.7999999999999995E-2</v>
      </c>
      <c r="AD223" s="199">
        <f t="shared" si="201"/>
        <v>7.3999999999999996E-2</v>
      </c>
      <c r="AE223" s="199">
        <f t="shared" si="201"/>
        <v>0.126</v>
      </c>
      <c r="AF223" s="199">
        <f t="shared" si="201"/>
        <v>0.14599999999999999</v>
      </c>
      <c r="AG223" s="199">
        <f t="shared" si="201"/>
        <v>4.1000000000000002E-2</v>
      </c>
      <c r="AH223" s="199">
        <f t="shared" si="201"/>
        <v>0.107</v>
      </c>
      <c r="AI223" s="199">
        <f t="shared" si="201"/>
        <v>0.28100000000000003</v>
      </c>
      <c r="AJ223" s="199">
        <f t="shared" si="201"/>
        <v>0.13500000000000001</v>
      </c>
      <c r="AK223" s="199">
        <f t="shared" si="201"/>
        <v>7.8E-2</v>
      </c>
      <c r="AL223" s="199">
        <f t="shared" si="201"/>
        <v>8.6999999999999994E-2</v>
      </c>
      <c r="AM223" s="199">
        <f t="shared" si="201"/>
        <v>0.11</v>
      </c>
      <c r="AN223" s="199">
        <f t="shared" si="201"/>
        <v>0.129</v>
      </c>
      <c r="AO223" s="199">
        <f t="shared" si="201"/>
        <v>8.6000000000000007E-2</v>
      </c>
      <c r="AP223" s="199">
        <f t="shared" si="201"/>
        <v>0.16600000000000001</v>
      </c>
      <c r="AQ223" s="199">
        <f t="shared" si="201"/>
        <v>7.4999999999999997E-2</v>
      </c>
      <c r="AR223" s="199">
        <f t="shared" si="201"/>
        <v>8.6000000000000007E-2</v>
      </c>
      <c r="AS223" s="199">
        <f t="shared" si="201"/>
        <v>0.13600000000000001</v>
      </c>
      <c r="AT223" s="199">
        <f t="shared" si="201"/>
        <v>0.182</v>
      </c>
      <c r="AU223" s="199">
        <f t="shared" si="201"/>
        <v>6.0000000000000005E-2</v>
      </c>
      <c r="AV223" s="199">
        <f t="shared" si="201"/>
        <v>8.2000000000000003E-2</v>
      </c>
      <c r="AW223" s="199">
        <f t="shared" si="201"/>
        <v>0.10920000000000002</v>
      </c>
      <c r="AX223" s="199">
        <f t="shared" si="201"/>
        <v>0.11384000000000001</v>
      </c>
      <c r="AY223" s="199">
        <f t="shared" si="201"/>
        <v>0.10940799999999999</v>
      </c>
      <c r="AZ223" s="199">
        <f t="shared" si="201"/>
        <v>9.4889600000000004E-2</v>
      </c>
      <c r="BA223" s="199">
        <f t="shared" si="201"/>
        <v>0.10186752</v>
      </c>
      <c r="BB223" s="199">
        <f t="shared" si="201"/>
        <v>0.10584102400000001</v>
      </c>
      <c r="BC223" s="199">
        <f t="shared" si="201"/>
        <v>0.1051692288</v>
      </c>
      <c r="BD223" s="199">
        <f t="shared" si="201"/>
        <v>0.10343507455999999</v>
      </c>
      <c r="BE223" s="199">
        <f t="shared" si="201"/>
        <v>0.102240489472</v>
      </c>
      <c r="BF223" s="199">
        <f t="shared" si="201"/>
        <v>0.1037106673664</v>
      </c>
      <c r="BG223" s="199">
        <f t="shared" si="201"/>
        <v>0.10407929683967998</v>
      </c>
      <c r="BH223" s="199">
        <f t="shared" si="201"/>
        <v>0.10372695140761599</v>
      </c>
      <c r="BI223" s="199">
        <f t="shared" si="201"/>
        <v>0.10343849592913919</v>
      </c>
      <c r="BJ223" s="199">
        <f t="shared" si="201"/>
        <v>0.10343918020296704</v>
      </c>
      <c r="BK223" s="199">
        <f t="shared" si="201"/>
        <v>0.10367891834916043</v>
      </c>
      <c r="BL223" s="199">
        <f t="shared" si="201"/>
        <v>0.10367256854571254</v>
      </c>
      <c r="BM223" s="199">
        <f t="shared" si="201"/>
        <v>0.10359122288691903</v>
      </c>
      <c r="BN223" s="199">
        <f t="shared" si="201"/>
        <v>0.10356407718277964</v>
      </c>
      <c r="BO223" s="199">
        <f t="shared" ref="BO223:CG223" si="202">SUM(BO201:BO203)</f>
        <v>0.10358919343350775</v>
      </c>
      <c r="BP223" s="199">
        <f t="shared" si="202"/>
        <v>0.10361919607961589</v>
      </c>
      <c r="BQ223" s="199">
        <f t="shared" si="202"/>
        <v>0.10360725162570697</v>
      </c>
      <c r="BR223" s="199">
        <f t="shared" si="202"/>
        <v>0.10359418824170585</v>
      </c>
    </row>
    <row r="224" spans="1:70">
      <c r="A224" t="s">
        <v>271</v>
      </c>
      <c r="B224" s="93">
        <f>B201/B$223</f>
        <v>0.43396226415094336</v>
      </c>
      <c r="C224" s="93">
        <f t="shared" ref="C224:BN226" si="203">C201/C$223</f>
        <v>0.4107142857142857</v>
      </c>
      <c r="D224" s="93">
        <f t="shared" si="203"/>
        <v>0.37823834196891193</v>
      </c>
      <c r="E224" s="93">
        <f t="shared" si="203"/>
        <v>0.39106145251396651</v>
      </c>
      <c r="F224" s="93">
        <f t="shared" si="203"/>
        <v>0.40322580645161293</v>
      </c>
      <c r="G224" s="93">
        <f t="shared" si="203"/>
        <v>0.46315789473684216</v>
      </c>
      <c r="H224" s="93">
        <f t="shared" si="203"/>
        <v>0.339622641509434</v>
      </c>
      <c r="I224" s="93">
        <f t="shared" si="203"/>
        <v>0.33333333333333331</v>
      </c>
      <c r="J224" s="93">
        <f t="shared" si="203"/>
        <v>0.44137931034482764</v>
      </c>
      <c r="K224" s="93">
        <f t="shared" si="203"/>
        <v>0.41121495327102803</v>
      </c>
      <c r="L224" s="93">
        <f t="shared" si="203"/>
        <v>0.32291666666666674</v>
      </c>
      <c r="M224" s="93">
        <f t="shared" si="203"/>
        <v>0.43113772455089822</v>
      </c>
      <c r="N224" s="93">
        <f t="shared" si="203"/>
        <v>0.4358974358974359</v>
      </c>
      <c r="O224" s="93">
        <f t="shared" si="203"/>
        <v>0.45222929936305728</v>
      </c>
      <c r="P224" s="93">
        <f t="shared" si="203"/>
        <v>0.45714285714285713</v>
      </c>
      <c r="Q224" s="93">
        <f t="shared" si="203"/>
        <v>0.3300970873786408</v>
      </c>
      <c r="R224" s="93">
        <f t="shared" si="203"/>
        <v>0.56730769230769218</v>
      </c>
      <c r="S224" s="93">
        <f t="shared" si="203"/>
        <v>0.41964285714285715</v>
      </c>
      <c r="T224" s="93">
        <f t="shared" si="203"/>
        <v>0.40845070422535207</v>
      </c>
      <c r="U224" s="93">
        <f t="shared" si="203"/>
        <v>0.39200000000000002</v>
      </c>
      <c r="V224" s="93">
        <f t="shared" si="203"/>
        <v>0.44827586206896552</v>
      </c>
      <c r="W224" s="93">
        <f t="shared" si="203"/>
        <v>0.437037037037037</v>
      </c>
      <c r="X224" s="93">
        <f t="shared" si="203"/>
        <v>0.44545454545454549</v>
      </c>
      <c r="Y224" s="93">
        <f t="shared" si="203"/>
        <v>0.56923076923076921</v>
      </c>
      <c r="Z224" s="93">
        <f t="shared" si="203"/>
        <v>0.5</v>
      </c>
      <c r="AA224" s="93">
        <f t="shared" si="203"/>
        <v>0.44642857142857151</v>
      </c>
      <c r="AB224" s="93">
        <f t="shared" si="203"/>
        <v>0.34905660377358483</v>
      </c>
      <c r="AC224" s="93">
        <f t="shared" si="203"/>
        <v>0.35227272727272729</v>
      </c>
      <c r="AD224" s="93">
        <f t="shared" si="203"/>
        <v>0.56756756756756765</v>
      </c>
      <c r="AE224" s="93">
        <f t="shared" si="203"/>
        <v>0.45238095238095238</v>
      </c>
      <c r="AF224" s="93">
        <f t="shared" si="203"/>
        <v>0.34931506849315069</v>
      </c>
      <c r="AG224" s="93">
        <f t="shared" si="203"/>
        <v>0.36585365853658536</v>
      </c>
      <c r="AH224" s="93">
        <f t="shared" si="203"/>
        <v>0.42990654205607476</v>
      </c>
      <c r="AI224" s="93">
        <f t="shared" si="203"/>
        <v>0.46263345195729533</v>
      </c>
      <c r="AJ224" s="93">
        <f t="shared" si="203"/>
        <v>0.31111111111111112</v>
      </c>
      <c r="AK224" s="93">
        <f t="shared" si="203"/>
        <v>0.34615384615384615</v>
      </c>
      <c r="AL224" s="93">
        <f t="shared" si="203"/>
        <v>0.50574712643678166</v>
      </c>
      <c r="AM224" s="93">
        <f t="shared" si="203"/>
        <v>0.59090909090909094</v>
      </c>
      <c r="AN224" s="93">
        <f t="shared" si="203"/>
        <v>0.44961240310077522</v>
      </c>
      <c r="AO224" s="93">
        <f t="shared" si="203"/>
        <v>0.5232558139534883</v>
      </c>
      <c r="AP224" s="93">
        <f t="shared" si="203"/>
        <v>0.46987951807228912</v>
      </c>
      <c r="AQ224" s="93">
        <f t="shared" si="203"/>
        <v>0.32</v>
      </c>
      <c r="AR224" s="93">
        <f t="shared" si="203"/>
        <v>0.3837209302325581</v>
      </c>
      <c r="AS224" s="93">
        <f t="shared" si="203"/>
        <v>0.26470588235294112</v>
      </c>
      <c r="AT224" s="93">
        <f t="shared" si="203"/>
        <v>0.36813186813186816</v>
      </c>
      <c r="AU224" s="93">
        <f t="shared" si="203"/>
        <v>0.49999999999999994</v>
      </c>
      <c r="AV224" s="93">
        <f t="shared" si="203"/>
        <v>0.5609756097560975</v>
      </c>
      <c r="AW224" s="93">
        <f t="shared" si="203"/>
        <v>0.38827838827838829</v>
      </c>
      <c r="AX224" s="93">
        <f t="shared" si="203"/>
        <v>0.38896697118763174</v>
      </c>
      <c r="AY224" s="93">
        <f t="shared" si="203"/>
        <v>0.41985960807253586</v>
      </c>
      <c r="AZ224" s="93">
        <f t="shared" si="203"/>
        <v>0.43970255960611065</v>
      </c>
      <c r="BA224" s="93">
        <f t="shared" si="203"/>
        <v>0.43259951749095299</v>
      </c>
      <c r="BB224" s="93">
        <f t="shared" si="203"/>
        <v>0.41270772285801016</v>
      </c>
      <c r="BC224" s="93">
        <f t="shared" si="203"/>
        <v>0.41778084808015625</v>
      </c>
      <c r="BD224" s="93">
        <f t="shared" si="203"/>
        <v>0.42412332283429255</v>
      </c>
      <c r="BE224" s="93">
        <f t="shared" si="203"/>
        <v>0.42503584683933859</v>
      </c>
      <c r="BF224" s="93">
        <f t="shared" si="203"/>
        <v>0.42235199850802452</v>
      </c>
      <c r="BG224" s="93">
        <f t="shared" si="203"/>
        <v>0.42034604847446161</v>
      </c>
      <c r="BH224" s="93">
        <f t="shared" si="203"/>
        <v>0.4219048491408644</v>
      </c>
      <c r="BI224" s="93">
        <f t="shared" si="203"/>
        <v>0.42274344990981244</v>
      </c>
      <c r="BJ224" s="93">
        <f t="shared" si="203"/>
        <v>0.42246748627872632</v>
      </c>
      <c r="BK224" s="93">
        <f t="shared" si="203"/>
        <v>0.42196094079187385</v>
      </c>
      <c r="BL224" s="93">
        <f t="shared" si="203"/>
        <v>0.42188270050654142</v>
      </c>
      <c r="BM224" s="93">
        <f t="shared" si="203"/>
        <v>0.42219147891175585</v>
      </c>
      <c r="BN224" s="93">
        <f t="shared" si="203"/>
        <v>0.42224889502190915</v>
      </c>
      <c r="BO224" s="93">
        <f t="shared" ref="BO224:CG226" si="204">BO201/BO$223</f>
        <v>0.42215012793614748</v>
      </c>
      <c r="BP224" s="93">
        <f t="shared" si="204"/>
        <v>0.42208676653588784</v>
      </c>
      <c r="BQ224" s="93">
        <f t="shared" si="204"/>
        <v>0.42211194909180966</v>
      </c>
      <c r="BR224" s="93">
        <f t="shared" si="204"/>
        <v>0.42215783349917579</v>
      </c>
    </row>
    <row r="225" spans="1:70">
      <c r="A225" t="s">
        <v>272</v>
      </c>
      <c r="B225" s="93">
        <f t="shared" ref="B225:Q226" si="205">B202/B$223</f>
        <v>0.31132075471698112</v>
      </c>
      <c r="C225" s="93">
        <f t="shared" si="205"/>
        <v>0.28571428571428575</v>
      </c>
      <c r="D225" s="93">
        <f t="shared" si="205"/>
        <v>0.39896373056994816</v>
      </c>
      <c r="E225" s="93">
        <f t="shared" si="205"/>
        <v>0.34636871508379891</v>
      </c>
      <c r="F225" s="93">
        <f t="shared" si="205"/>
        <v>0.31451612903225806</v>
      </c>
      <c r="G225" s="93">
        <f t="shared" si="205"/>
        <v>0.28421052631578952</v>
      </c>
      <c r="H225" s="93">
        <f t="shared" si="205"/>
        <v>0.30817610062893086</v>
      </c>
      <c r="I225" s="93">
        <f t="shared" si="205"/>
        <v>0.23076923076923078</v>
      </c>
      <c r="J225" s="93">
        <f t="shared" si="205"/>
        <v>0.27586206896551724</v>
      </c>
      <c r="K225" s="93">
        <f t="shared" si="205"/>
        <v>0.32710280373831779</v>
      </c>
      <c r="L225" s="93">
        <f t="shared" si="205"/>
        <v>0.34375</v>
      </c>
      <c r="M225" s="93">
        <f t="shared" si="205"/>
        <v>0.30538922155688625</v>
      </c>
      <c r="N225" s="93">
        <f t="shared" si="205"/>
        <v>0.22222222222222224</v>
      </c>
      <c r="O225" s="93">
        <f t="shared" si="205"/>
        <v>0.28025477707006369</v>
      </c>
      <c r="P225" s="93">
        <f t="shared" si="205"/>
        <v>0.33333333333333331</v>
      </c>
      <c r="Q225" s="93">
        <f t="shared" si="205"/>
        <v>0.44660194174757278</v>
      </c>
      <c r="R225" s="93">
        <f t="shared" si="203"/>
        <v>0.19230769230769229</v>
      </c>
      <c r="S225" s="93">
        <f t="shared" si="203"/>
        <v>0.2767857142857143</v>
      </c>
      <c r="T225" s="93">
        <f t="shared" si="203"/>
        <v>0.25352112676056332</v>
      </c>
      <c r="U225" s="93">
        <f t="shared" si="203"/>
        <v>0.248</v>
      </c>
      <c r="V225" s="93">
        <f t="shared" si="203"/>
        <v>0.2931034482758621</v>
      </c>
      <c r="W225" s="93">
        <f t="shared" si="203"/>
        <v>0.29629629629629628</v>
      </c>
      <c r="X225" s="93">
        <f t="shared" si="203"/>
        <v>0.25454545454545457</v>
      </c>
      <c r="Y225" s="93">
        <f t="shared" si="203"/>
        <v>0.17692307692307691</v>
      </c>
      <c r="Z225" s="93">
        <f t="shared" si="203"/>
        <v>0.20909090909090908</v>
      </c>
      <c r="AA225" s="93">
        <f t="shared" si="203"/>
        <v>0.33035714285714285</v>
      </c>
      <c r="AB225" s="93">
        <f t="shared" si="203"/>
        <v>0.28301886792452824</v>
      </c>
      <c r="AC225" s="93">
        <f t="shared" si="203"/>
        <v>0.37500000000000006</v>
      </c>
      <c r="AD225" s="93">
        <f t="shared" si="203"/>
        <v>0.27027027027027029</v>
      </c>
      <c r="AE225" s="93">
        <f t="shared" si="203"/>
        <v>0.30158730158730157</v>
      </c>
      <c r="AF225" s="93">
        <f t="shared" si="203"/>
        <v>0.35616438356164382</v>
      </c>
      <c r="AG225" s="93">
        <f t="shared" si="203"/>
        <v>0.24390243902439024</v>
      </c>
      <c r="AH225" s="93">
        <f t="shared" si="203"/>
        <v>0.37383177570093462</v>
      </c>
      <c r="AI225" s="93">
        <f t="shared" si="203"/>
        <v>0.21352313167259784</v>
      </c>
      <c r="AJ225" s="93">
        <f t="shared" si="203"/>
        <v>0.38518518518518513</v>
      </c>
      <c r="AK225" s="93">
        <f t="shared" si="203"/>
        <v>0.37179487179487181</v>
      </c>
      <c r="AL225" s="93">
        <f t="shared" si="203"/>
        <v>0.31034482758620691</v>
      </c>
      <c r="AM225" s="93">
        <f t="shared" si="203"/>
        <v>0.22727272727272729</v>
      </c>
      <c r="AN225" s="93">
        <f t="shared" si="203"/>
        <v>0.36434108527131781</v>
      </c>
      <c r="AO225" s="93">
        <f t="shared" si="203"/>
        <v>0.25581395348837205</v>
      </c>
      <c r="AP225" s="93">
        <f t="shared" si="203"/>
        <v>0.3493975903614458</v>
      </c>
      <c r="AQ225" s="93">
        <f t="shared" si="203"/>
        <v>0.33333333333333337</v>
      </c>
      <c r="AR225" s="93">
        <f t="shared" si="203"/>
        <v>0.3837209302325581</v>
      </c>
      <c r="AS225" s="93">
        <f t="shared" si="203"/>
        <v>0.19852941176470587</v>
      </c>
      <c r="AT225" s="93">
        <f t="shared" si="203"/>
        <v>0.32417582417582419</v>
      </c>
      <c r="AU225" s="93">
        <f t="shared" si="203"/>
        <v>0.33333333333333331</v>
      </c>
      <c r="AV225" s="93">
        <f t="shared" si="203"/>
        <v>0.29268292682926828</v>
      </c>
      <c r="AW225" s="93">
        <f t="shared" si="203"/>
        <v>0.29853479853479847</v>
      </c>
      <c r="AX225" s="93">
        <f t="shared" si="203"/>
        <v>0.28566408995080811</v>
      </c>
      <c r="AY225" s="93">
        <f t="shared" si="203"/>
        <v>0.30732670371453646</v>
      </c>
      <c r="AZ225" s="93">
        <f t="shared" si="203"/>
        <v>0.30086331905709368</v>
      </c>
      <c r="BA225" s="93">
        <f t="shared" si="203"/>
        <v>0.29703834941696822</v>
      </c>
      <c r="BB225" s="93">
        <f t="shared" si="203"/>
        <v>0.29771321940347051</v>
      </c>
      <c r="BC225" s="93">
        <f t="shared" si="203"/>
        <v>0.29754260592238935</v>
      </c>
      <c r="BD225" s="93">
        <f t="shared" si="203"/>
        <v>0.30015729008819503</v>
      </c>
      <c r="BE225" s="93">
        <f t="shared" si="203"/>
        <v>0.29862288584173335</v>
      </c>
      <c r="BF225" s="93">
        <f t="shared" si="203"/>
        <v>0.29821291102037545</v>
      </c>
      <c r="BG225" s="93">
        <f t="shared" si="203"/>
        <v>0.29844283124708609</v>
      </c>
      <c r="BH225" s="93">
        <f t="shared" si="203"/>
        <v>0.2985917276787326</v>
      </c>
      <c r="BI225" s="93">
        <f t="shared" si="203"/>
        <v>0.29880506281095937</v>
      </c>
      <c r="BJ225" s="93">
        <f t="shared" si="203"/>
        <v>0.29853462808986336</v>
      </c>
      <c r="BK225" s="93">
        <f t="shared" si="203"/>
        <v>0.29851722143498199</v>
      </c>
      <c r="BL225" s="93">
        <f t="shared" si="203"/>
        <v>0.29857810588422073</v>
      </c>
      <c r="BM225" s="93">
        <f t="shared" si="203"/>
        <v>0.29860528828195843</v>
      </c>
      <c r="BN225" s="93">
        <f t="shared" si="203"/>
        <v>0.29860800466792953</v>
      </c>
      <c r="BO225" s="93">
        <f t="shared" si="204"/>
        <v>0.29856865037381841</v>
      </c>
      <c r="BP225" s="93">
        <f t="shared" si="204"/>
        <v>0.29857544300934175</v>
      </c>
      <c r="BQ225" s="93">
        <f t="shared" si="204"/>
        <v>0.29858709537876477</v>
      </c>
      <c r="BR225" s="93">
        <f t="shared" si="204"/>
        <v>0.29858889463798022</v>
      </c>
    </row>
    <row r="226" spans="1:70">
      <c r="A226" t="s">
        <v>273</v>
      </c>
      <c r="B226" s="93">
        <f t="shared" si="205"/>
        <v>0.25471698113207547</v>
      </c>
      <c r="C226" s="93">
        <f t="shared" si="203"/>
        <v>0.3035714285714286</v>
      </c>
      <c r="D226" s="93">
        <f t="shared" si="203"/>
        <v>0.22279792746113991</v>
      </c>
      <c r="E226" s="93">
        <f t="shared" si="203"/>
        <v>0.26256983240223458</v>
      </c>
      <c r="F226" s="93">
        <f t="shared" si="203"/>
        <v>0.28225806451612906</v>
      </c>
      <c r="G226" s="93">
        <f t="shared" si="203"/>
        <v>0.25263157894736843</v>
      </c>
      <c r="H226" s="93">
        <f t="shared" si="203"/>
        <v>0.3522012578616352</v>
      </c>
      <c r="I226" s="93">
        <f t="shared" si="203"/>
        <v>0.43589743589743585</v>
      </c>
      <c r="J226" s="93">
        <f t="shared" si="203"/>
        <v>0.28275862068965513</v>
      </c>
      <c r="K226" s="93">
        <f t="shared" si="203"/>
        <v>0.26168224299065418</v>
      </c>
      <c r="L226" s="93">
        <f t="shared" si="203"/>
        <v>0.33333333333333331</v>
      </c>
      <c r="M226" s="93">
        <f t="shared" si="203"/>
        <v>0.26347305389221559</v>
      </c>
      <c r="N226" s="93">
        <f t="shared" si="203"/>
        <v>0.34188034188034189</v>
      </c>
      <c r="O226" s="93">
        <f t="shared" si="203"/>
        <v>0.26751592356687898</v>
      </c>
      <c r="P226" s="93">
        <f t="shared" si="203"/>
        <v>0.2095238095238095</v>
      </c>
      <c r="Q226" s="93">
        <f t="shared" si="203"/>
        <v>0.22330097087378639</v>
      </c>
      <c r="R226" s="93">
        <f t="shared" si="203"/>
        <v>0.24038461538461536</v>
      </c>
      <c r="S226" s="93">
        <f t="shared" si="203"/>
        <v>0.3035714285714286</v>
      </c>
      <c r="T226" s="93">
        <f t="shared" si="203"/>
        <v>0.3380281690140845</v>
      </c>
      <c r="U226" s="93">
        <f t="shared" si="203"/>
        <v>0.36</v>
      </c>
      <c r="V226" s="93">
        <f t="shared" si="203"/>
        <v>0.25862068965517243</v>
      </c>
      <c r="W226" s="93">
        <f t="shared" si="203"/>
        <v>0.26666666666666661</v>
      </c>
      <c r="X226" s="93">
        <f t="shared" si="203"/>
        <v>0.3</v>
      </c>
      <c r="Y226" s="93">
        <f t="shared" si="203"/>
        <v>0.25384615384615383</v>
      </c>
      <c r="Z226" s="93">
        <f t="shared" si="203"/>
        <v>0.29090909090909089</v>
      </c>
      <c r="AA226" s="93">
        <f t="shared" si="203"/>
        <v>0.22321428571428575</v>
      </c>
      <c r="AB226" s="93">
        <f t="shared" si="203"/>
        <v>0.36792452830188677</v>
      </c>
      <c r="AC226" s="93">
        <f t="shared" si="203"/>
        <v>0.27272727272727276</v>
      </c>
      <c r="AD226" s="93">
        <f t="shared" si="203"/>
        <v>0.16216216216216217</v>
      </c>
      <c r="AE226" s="93">
        <f t="shared" si="203"/>
        <v>0.24603174603174602</v>
      </c>
      <c r="AF226" s="93">
        <f t="shared" si="203"/>
        <v>0.29452054794520549</v>
      </c>
      <c r="AG226" s="93">
        <f t="shared" si="203"/>
        <v>0.3902439024390244</v>
      </c>
      <c r="AH226" s="93">
        <f t="shared" si="203"/>
        <v>0.19626168224299068</v>
      </c>
      <c r="AI226" s="93">
        <f t="shared" si="203"/>
        <v>0.32384341637010672</v>
      </c>
      <c r="AJ226" s="93">
        <f t="shared" si="203"/>
        <v>0.3037037037037037</v>
      </c>
      <c r="AK226" s="93">
        <f t="shared" si="203"/>
        <v>0.28205128205128205</v>
      </c>
      <c r="AL226" s="93">
        <f t="shared" si="203"/>
        <v>0.18390804597701152</v>
      </c>
      <c r="AM226" s="93">
        <f t="shared" si="203"/>
        <v>0.18181818181818182</v>
      </c>
      <c r="AN226" s="93">
        <f t="shared" si="203"/>
        <v>0.18604651162790697</v>
      </c>
      <c r="AO226" s="93">
        <f t="shared" si="203"/>
        <v>0.22093023255813951</v>
      </c>
      <c r="AP226" s="93">
        <f t="shared" si="203"/>
        <v>0.18072289156626503</v>
      </c>
      <c r="AQ226" s="93">
        <f t="shared" si="203"/>
        <v>0.34666666666666668</v>
      </c>
      <c r="AR226" s="93">
        <f t="shared" si="203"/>
        <v>0.23255813953488372</v>
      </c>
      <c r="AS226" s="93">
        <f t="shared" si="203"/>
        <v>0.53676470588235292</v>
      </c>
      <c r="AT226" s="93">
        <f t="shared" si="203"/>
        <v>0.30769230769230771</v>
      </c>
      <c r="AU226" s="93">
        <f t="shared" si="203"/>
        <v>0.16666666666666666</v>
      </c>
      <c r="AV226" s="93">
        <f t="shared" si="203"/>
        <v>0.14634146341463414</v>
      </c>
      <c r="AW226" s="93">
        <f t="shared" si="203"/>
        <v>0.31318681318681313</v>
      </c>
      <c r="AX226" s="93">
        <f t="shared" si="203"/>
        <v>0.3253689388615601</v>
      </c>
      <c r="AY226" s="93">
        <f t="shared" si="203"/>
        <v>0.27281368821292773</v>
      </c>
      <c r="AZ226" s="93">
        <f t="shared" si="203"/>
        <v>0.25943412133679561</v>
      </c>
      <c r="BA226" s="93">
        <f t="shared" si="203"/>
        <v>0.27036213309207885</v>
      </c>
      <c r="BB226" s="93">
        <f t="shared" si="203"/>
        <v>0.28957905773851922</v>
      </c>
      <c r="BC226" s="93">
        <f t="shared" si="203"/>
        <v>0.2846765459974544</v>
      </c>
      <c r="BD226" s="93">
        <f t="shared" si="203"/>
        <v>0.27571938707751248</v>
      </c>
      <c r="BE226" s="93">
        <f t="shared" si="203"/>
        <v>0.27634126731892805</v>
      </c>
      <c r="BF226" s="93">
        <f t="shared" si="203"/>
        <v>0.27943509047160003</v>
      </c>
      <c r="BG226" s="93">
        <f t="shared" si="203"/>
        <v>0.28121112027845246</v>
      </c>
      <c r="BH226" s="93">
        <f t="shared" si="203"/>
        <v>0.27950342318040311</v>
      </c>
      <c r="BI226" s="93">
        <f t="shared" si="203"/>
        <v>0.27845148727922825</v>
      </c>
      <c r="BJ226" s="93">
        <f t="shared" si="203"/>
        <v>0.27899788563141031</v>
      </c>
      <c r="BK226" s="93">
        <f t="shared" si="203"/>
        <v>0.27952183777314421</v>
      </c>
      <c r="BL226" s="93">
        <f t="shared" si="203"/>
        <v>0.27953919360923773</v>
      </c>
      <c r="BM226" s="93">
        <f t="shared" si="203"/>
        <v>0.27920323280628573</v>
      </c>
      <c r="BN226" s="93">
        <f t="shared" si="203"/>
        <v>0.27914310031016132</v>
      </c>
      <c r="BO226" s="93">
        <f t="shared" si="204"/>
        <v>0.27928122169003405</v>
      </c>
      <c r="BP226" s="93">
        <f t="shared" si="204"/>
        <v>0.27933779045477031</v>
      </c>
      <c r="BQ226" s="93">
        <f t="shared" si="204"/>
        <v>0.27930095552942558</v>
      </c>
      <c r="BR226" s="93">
        <f t="shared" si="204"/>
        <v>0.27925327186284399</v>
      </c>
    </row>
    <row r="227" spans="1:70">
      <c r="A227" t="s">
        <v>274</v>
      </c>
      <c r="B227" s="199">
        <f>SUM(B204:B206)</f>
        <v>0.25865580448065173</v>
      </c>
      <c r="C227" s="199">
        <f t="shared" ref="C227:BN227" si="206">SUM(C204:C206)</f>
        <v>0.15537383177570088</v>
      </c>
      <c r="D227" s="199">
        <f t="shared" si="206"/>
        <v>0.16520894071914483</v>
      </c>
      <c r="E227" s="199">
        <f t="shared" si="206"/>
        <v>0.26133076181292186</v>
      </c>
      <c r="F227" s="199">
        <f t="shared" si="206"/>
        <v>0.27624309392265195</v>
      </c>
      <c r="G227" s="199">
        <f t="shared" si="206"/>
        <v>0.27502527805864502</v>
      </c>
      <c r="H227" s="199">
        <f t="shared" si="206"/>
        <v>0.29295774647887318</v>
      </c>
      <c r="I227" s="199">
        <f t="shared" si="206"/>
        <v>0.29487179487179482</v>
      </c>
      <c r="J227" s="199">
        <f t="shared" si="206"/>
        <v>0.25102040816326526</v>
      </c>
      <c r="K227" s="199">
        <f t="shared" si="206"/>
        <v>0.20364741641337381</v>
      </c>
      <c r="L227" s="199">
        <f t="shared" si="206"/>
        <v>0.18781725888324871</v>
      </c>
      <c r="M227" s="199">
        <f t="shared" si="206"/>
        <v>0.17399999999999999</v>
      </c>
      <c r="N227" s="199">
        <f t="shared" si="206"/>
        <v>0.20200000000000001</v>
      </c>
      <c r="O227" s="199">
        <f t="shared" si="206"/>
        <v>0.253</v>
      </c>
      <c r="P227" s="199">
        <f t="shared" si="206"/>
        <v>0.153</v>
      </c>
      <c r="Q227" s="199">
        <f t="shared" si="206"/>
        <v>0.28899999999999998</v>
      </c>
      <c r="R227" s="199">
        <f t="shared" si="206"/>
        <v>0.21200000000000002</v>
      </c>
      <c r="S227" s="199">
        <f t="shared" si="206"/>
        <v>0.17499999999999999</v>
      </c>
      <c r="T227" s="199">
        <f t="shared" si="206"/>
        <v>0.24</v>
      </c>
      <c r="U227" s="199">
        <f t="shared" si="206"/>
        <v>0.20500000000000002</v>
      </c>
      <c r="V227" s="199">
        <f t="shared" si="206"/>
        <v>0.20699999999999999</v>
      </c>
      <c r="W227" s="199">
        <f t="shared" si="206"/>
        <v>0.23799999999999999</v>
      </c>
      <c r="X227" s="199">
        <f t="shared" si="206"/>
        <v>0.157</v>
      </c>
      <c r="Y227" s="199">
        <f t="shared" si="206"/>
        <v>0.17499999999999999</v>
      </c>
      <c r="Z227" s="199">
        <f t="shared" si="206"/>
        <v>0.19500000000000001</v>
      </c>
      <c r="AA227" s="199">
        <f t="shared" si="206"/>
        <v>0.29200000000000004</v>
      </c>
      <c r="AB227" s="199">
        <f t="shared" si="206"/>
        <v>0.23699999999999999</v>
      </c>
      <c r="AC227" s="199">
        <f t="shared" si="206"/>
        <v>0.28100000000000003</v>
      </c>
      <c r="AD227" s="199">
        <f t="shared" si="206"/>
        <v>0.216</v>
      </c>
      <c r="AE227" s="199">
        <f t="shared" si="206"/>
        <v>0.185</v>
      </c>
      <c r="AF227" s="199">
        <f t="shared" si="206"/>
        <v>0.13100000000000001</v>
      </c>
      <c r="AG227" s="199">
        <f t="shared" si="206"/>
        <v>0.26800000000000002</v>
      </c>
      <c r="AH227" s="199">
        <f t="shared" si="206"/>
        <v>0.111</v>
      </c>
      <c r="AI227" s="199">
        <f t="shared" si="206"/>
        <v>0.13899999999999998</v>
      </c>
      <c r="AJ227" s="199">
        <f t="shared" si="206"/>
        <v>0.24400000000000002</v>
      </c>
      <c r="AK227" s="199">
        <f t="shared" si="206"/>
        <v>0.15200000000000002</v>
      </c>
      <c r="AL227" s="199">
        <f t="shared" si="206"/>
        <v>0.38300000000000001</v>
      </c>
      <c r="AM227" s="199">
        <f t="shared" si="206"/>
        <v>0.316</v>
      </c>
      <c r="AN227" s="199">
        <f t="shared" si="206"/>
        <v>0.153</v>
      </c>
      <c r="AO227" s="199">
        <f t="shared" si="206"/>
        <v>8.8999999999999996E-2</v>
      </c>
      <c r="AP227" s="199">
        <f t="shared" si="206"/>
        <v>0.15</v>
      </c>
      <c r="AQ227" s="199">
        <f t="shared" si="206"/>
        <v>0.14100000000000001</v>
      </c>
      <c r="AR227" s="199">
        <f t="shared" si="206"/>
        <v>0.11899999999999999</v>
      </c>
      <c r="AS227" s="199">
        <f t="shared" si="206"/>
        <v>0.186</v>
      </c>
      <c r="AT227" s="199">
        <f t="shared" si="206"/>
        <v>0.20400000000000001</v>
      </c>
      <c r="AU227" s="199">
        <f t="shared" si="206"/>
        <v>0.13</v>
      </c>
      <c r="AV227" s="199">
        <f t="shared" si="206"/>
        <v>0.11899999999999999</v>
      </c>
      <c r="AW227" s="199">
        <f t="shared" si="206"/>
        <v>0.15160000000000001</v>
      </c>
      <c r="AX227" s="199">
        <f t="shared" si="206"/>
        <v>0.15812000000000001</v>
      </c>
      <c r="AY227" s="199">
        <f t="shared" si="206"/>
        <v>0.15254400000000001</v>
      </c>
      <c r="AZ227" s="199">
        <f t="shared" si="206"/>
        <v>0.14225280000000001</v>
      </c>
      <c r="BA227" s="199">
        <f t="shared" si="206"/>
        <v>0.14470336</v>
      </c>
      <c r="BB227" s="199">
        <f t="shared" si="206"/>
        <v>0.14984403200000002</v>
      </c>
      <c r="BC227" s="199">
        <f t="shared" si="206"/>
        <v>0.14949283839999999</v>
      </c>
      <c r="BD227" s="199">
        <f t="shared" si="206"/>
        <v>0.14776740608</v>
      </c>
      <c r="BE227" s="199">
        <f t="shared" si="206"/>
        <v>0.14681208729600001</v>
      </c>
      <c r="BF227" s="199">
        <f t="shared" si="206"/>
        <v>0.14772394475520001</v>
      </c>
      <c r="BG227" s="199">
        <f t="shared" si="206"/>
        <v>0.14832806170623999</v>
      </c>
      <c r="BH227" s="199">
        <f t="shared" si="206"/>
        <v>0.14802486764748798</v>
      </c>
      <c r="BI227" s="199">
        <f t="shared" si="206"/>
        <v>0.14773127349698562</v>
      </c>
      <c r="BJ227" s="199">
        <f t="shared" si="206"/>
        <v>0.14772404698038272</v>
      </c>
      <c r="BK227" s="199">
        <f t="shared" si="206"/>
        <v>0.14790643891725927</v>
      </c>
      <c r="BL227" s="199">
        <f t="shared" si="206"/>
        <v>0.1479429377496711</v>
      </c>
      <c r="BM227" s="199">
        <f t="shared" si="206"/>
        <v>0.14786591295835735</v>
      </c>
      <c r="BN227" s="199">
        <f t="shared" si="206"/>
        <v>0.14783412202053123</v>
      </c>
      <c r="BO227" s="199">
        <f t="shared" ref="BO227:CG227" si="207">SUM(BO204:BO206)</f>
        <v>0.14785469172524032</v>
      </c>
      <c r="BP227" s="199">
        <f t="shared" si="207"/>
        <v>0.14788082067421185</v>
      </c>
      <c r="BQ227" s="199">
        <f t="shared" si="207"/>
        <v>0.14787569702560238</v>
      </c>
      <c r="BR227" s="199">
        <f t="shared" si="207"/>
        <v>0.14786224888078864</v>
      </c>
    </row>
    <row r="228" spans="1:70">
      <c r="A228" t="s">
        <v>275</v>
      </c>
      <c r="B228" s="93">
        <f>B204/B$227</f>
        <v>0.11023622047244094</v>
      </c>
      <c r="C228" s="93">
        <f t="shared" ref="C228:BN230" si="208">C204/C$227</f>
        <v>0.25563909774436094</v>
      </c>
      <c r="D228" s="93">
        <f t="shared" si="208"/>
        <v>0.28823529411764703</v>
      </c>
      <c r="E228" s="93">
        <f t="shared" si="208"/>
        <v>0.43173431734317347</v>
      </c>
      <c r="F228" s="93">
        <f t="shared" si="208"/>
        <v>0.30666666666666664</v>
      </c>
      <c r="G228" s="93">
        <f t="shared" si="208"/>
        <v>0.125</v>
      </c>
      <c r="H228" s="93">
        <f t="shared" si="208"/>
        <v>0.15384615384615385</v>
      </c>
      <c r="I228" s="93">
        <f t="shared" si="208"/>
        <v>0.15217391304347824</v>
      </c>
      <c r="J228" s="93">
        <f t="shared" si="208"/>
        <v>0.22764227642276424</v>
      </c>
      <c r="K228" s="93">
        <f t="shared" si="208"/>
        <v>0.11940298507462688</v>
      </c>
      <c r="L228" s="93">
        <f t="shared" si="208"/>
        <v>0.23783783783783782</v>
      </c>
      <c r="M228" s="93">
        <f t="shared" si="208"/>
        <v>0.27586206896551729</v>
      </c>
      <c r="N228" s="93">
        <f t="shared" si="208"/>
        <v>0.24257425742574257</v>
      </c>
      <c r="O228" s="93">
        <f t="shared" si="208"/>
        <v>0.13438735177865613</v>
      </c>
      <c r="P228" s="93">
        <f t="shared" si="208"/>
        <v>0.29411764705882354</v>
      </c>
      <c r="Q228" s="93">
        <f t="shared" si="208"/>
        <v>0.10726643598615918</v>
      </c>
      <c r="R228" s="93">
        <f t="shared" si="208"/>
        <v>0.1650943396226415</v>
      </c>
      <c r="S228" s="93">
        <f t="shared" si="208"/>
        <v>0.16571428571428573</v>
      </c>
      <c r="T228" s="93">
        <f t="shared" si="208"/>
        <v>0.17916666666666667</v>
      </c>
      <c r="U228" s="93">
        <f t="shared" si="208"/>
        <v>0.32195121951219513</v>
      </c>
      <c r="V228" s="93">
        <f t="shared" si="208"/>
        <v>0.17874396135265699</v>
      </c>
      <c r="W228" s="93">
        <f t="shared" si="208"/>
        <v>0.1638655462184874</v>
      </c>
      <c r="X228" s="93">
        <f t="shared" si="208"/>
        <v>0.33757961783439489</v>
      </c>
      <c r="Y228" s="93">
        <f t="shared" si="208"/>
        <v>0.24571428571428572</v>
      </c>
      <c r="Z228" s="93">
        <f t="shared" si="208"/>
        <v>0.29230769230769232</v>
      </c>
      <c r="AA228" s="93">
        <f t="shared" si="208"/>
        <v>0.2363013698630137</v>
      </c>
      <c r="AB228" s="93">
        <f t="shared" si="208"/>
        <v>0.40084388185654013</v>
      </c>
      <c r="AC228" s="93">
        <f t="shared" si="208"/>
        <v>0.1779359430604982</v>
      </c>
      <c r="AD228" s="93">
        <f t="shared" si="208"/>
        <v>0.22222222222222224</v>
      </c>
      <c r="AE228" s="93">
        <f t="shared" si="208"/>
        <v>0.34594594594594597</v>
      </c>
      <c r="AF228" s="93">
        <f t="shared" si="208"/>
        <v>0.12977099236641221</v>
      </c>
      <c r="AG228" s="93">
        <f t="shared" si="208"/>
        <v>0.19029850746268653</v>
      </c>
      <c r="AH228" s="93">
        <f t="shared" si="208"/>
        <v>0.27927927927927926</v>
      </c>
      <c r="AI228" s="93">
        <f t="shared" si="208"/>
        <v>0.24460431654676262</v>
      </c>
      <c r="AJ228" s="93">
        <f t="shared" si="208"/>
        <v>0.12704918032786883</v>
      </c>
      <c r="AK228" s="93">
        <f t="shared" si="208"/>
        <v>0.37499999999999994</v>
      </c>
      <c r="AL228" s="93">
        <f t="shared" si="208"/>
        <v>0.10966057441253264</v>
      </c>
      <c r="AM228" s="93">
        <f t="shared" si="208"/>
        <v>0.16455696202531644</v>
      </c>
      <c r="AN228" s="93">
        <f t="shared" si="208"/>
        <v>0.26143790849673204</v>
      </c>
      <c r="AO228" s="93">
        <f t="shared" si="208"/>
        <v>0.34831460674157305</v>
      </c>
      <c r="AP228" s="93">
        <f t="shared" si="208"/>
        <v>0.24666666666666667</v>
      </c>
      <c r="AQ228" s="93">
        <f t="shared" si="208"/>
        <v>0.22695035460992907</v>
      </c>
      <c r="AR228" s="93">
        <f t="shared" si="208"/>
        <v>0.22689075630252101</v>
      </c>
      <c r="AS228" s="93">
        <f t="shared" si="208"/>
        <v>0.38172043010752688</v>
      </c>
      <c r="AT228" s="93">
        <f t="shared" si="208"/>
        <v>0.2156862745098039</v>
      </c>
      <c r="AU228" s="93">
        <f t="shared" si="208"/>
        <v>7.6923076923076927E-2</v>
      </c>
      <c r="AV228" s="93">
        <f t="shared" si="208"/>
        <v>0.31932773109243701</v>
      </c>
      <c r="AW228" s="93">
        <f t="shared" si="208"/>
        <v>0.25065963060686014</v>
      </c>
      <c r="AX228" s="93">
        <f t="shared" si="208"/>
        <v>0.25423728813559321</v>
      </c>
      <c r="AY228" s="93">
        <f t="shared" si="208"/>
        <v>0.22314873085798195</v>
      </c>
      <c r="AZ228" s="93">
        <f t="shared" si="208"/>
        <v>0.22528906285148692</v>
      </c>
      <c r="BA228" s="93">
        <f t="shared" si="208"/>
        <v>0.25194715589188799</v>
      </c>
      <c r="BB228" s="93">
        <f t="shared" si="208"/>
        <v>0.24124497664344746</v>
      </c>
      <c r="BC228" s="93">
        <f t="shared" si="208"/>
        <v>0.23933550518497609</v>
      </c>
      <c r="BD228" s="93">
        <f t="shared" si="208"/>
        <v>0.2361463446215486</v>
      </c>
      <c r="BE228" s="93">
        <f t="shared" si="208"/>
        <v>0.23884735927295403</v>
      </c>
      <c r="BF228" s="93">
        <f t="shared" si="208"/>
        <v>0.24145858879621074</v>
      </c>
      <c r="BG228" s="93">
        <f t="shared" si="208"/>
        <v>0.23941213732523325</v>
      </c>
      <c r="BH228" s="93">
        <f t="shared" si="208"/>
        <v>0.23904106449427703</v>
      </c>
      <c r="BI228" s="93">
        <f t="shared" si="208"/>
        <v>0.23898147416712265</v>
      </c>
      <c r="BJ228" s="93">
        <f t="shared" si="208"/>
        <v>0.23954866650637113</v>
      </c>
      <c r="BK228" s="93">
        <f t="shared" si="208"/>
        <v>0.23968789016631109</v>
      </c>
      <c r="BL228" s="93">
        <f t="shared" si="208"/>
        <v>0.2393342746567638</v>
      </c>
      <c r="BM228" s="93">
        <f t="shared" si="208"/>
        <v>0.23931865345176487</v>
      </c>
      <c r="BN228" s="93">
        <f t="shared" si="208"/>
        <v>0.23937424287608847</v>
      </c>
      <c r="BO228" s="93">
        <f t="shared" ref="BO228:CG230" si="209">BO204/BO$227</f>
        <v>0.23945273104699225</v>
      </c>
      <c r="BP228" s="93">
        <f t="shared" si="209"/>
        <v>0.23943356429603194</v>
      </c>
      <c r="BQ228" s="93">
        <f t="shared" si="209"/>
        <v>0.23938268854761058</v>
      </c>
      <c r="BR228" s="93">
        <f t="shared" si="209"/>
        <v>0.23939237660970081</v>
      </c>
    </row>
    <row r="229" spans="1:70">
      <c r="A229" t="s">
        <v>276</v>
      </c>
      <c r="B229" s="93">
        <f t="shared" ref="B229:Q230" si="210">B205/B$227</f>
        <v>0.45275590551181105</v>
      </c>
      <c r="C229" s="93">
        <f t="shared" si="210"/>
        <v>0.32330827067669171</v>
      </c>
      <c r="D229" s="93">
        <f t="shared" si="210"/>
        <v>0.45294117647058824</v>
      </c>
      <c r="E229" s="93">
        <f t="shared" si="210"/>
        <v>0.28044280442804426</v>
      </c>
      <c r="F229" s="93">
        <f t="shared" si="210"/>
        <v>0.44666666666666666</v>
      </c>
      <c r="G229" s="93">
        <f t="shared" si="210"/>
        <v>0.55514705882352944</v>
      </c>
      <c r="H229" s="93">
        <f t="shared" si="210"/>
        <v>0.5641025641025641</v>
      </c>
      <c r="I229" s="93">
        <f t="shared" si="210"/>
        <v>0.26086956521739124</v>
      </c>
      <c r="J229" s="93">
        <f t="shared" si="210"/>
        <v>0.46341463414634143</v>
      </c>
      <c r="K229" s="93">
        <f t="shared" si="210"/>
        <v>0.4228855721393035</v>
      </c>
      <c r="L229" s="93">
        <f t="shared" si="210"/>
        <v>0.46486486486486484</v>
      </c>
      <c r="M229" s="93">
        <f t="shared" si="210"/>
        <v>0.2816091954022989</v>
      </c>
      <c r="N229" s="93">
        <f t="shared" si="210"/>
        <v>0.39108910891089105</v>
      </c>
      <c r="O229" s="93">
        <f t="shared" si="210"/>
        <v>0.41501976284584979</v>
      </c>
      <c r="P229" s="93">
        <f t="shared" si="210"/>
        <v>0.3856209150326797</v>
      </c>
      <c r="Q229" s="93">
        <f t="shared" si="210"/>
        <v>0.50519031141868509</v>
      </c>
      <c r="R229" s="93">
        <f t="shared" si="208"/>
        <v>0.43396226415094336</v>
      </c>
      <c r="S229" s="93">
        <f t="shared" si="208"/>
        <v>0.41714285714285715</v>
      </c>
      <c r="T229" s="93">
        <f t="shared" si="208"/>
        <v>0.51250000000000007</v>
      </c>
      <c r="U229" s="93">
        <f t="shared" si="208"/>
        <v>0.35121951219512187</v>
      </c>
      <c r="V229" s="93">
        <f t="shared" si="208"/>
        <v>0.38647342995169087</v>
      </c>
      <c r="W229" s="93">
        <f t="shared" si="208"/>
        <v>0.32773109243697479</v>
      </c>
      <c r="X229" s="93">
        <f t="shared" si="208"/>
        <v>0.35668789808917201</v>
      </c>
      <c r="Y229" s="93">
        <f t="shared" si="208"/>
        <v>0.44571428571428573</v>
      </c>
      <c r="Z229" s="93">
        <f t="shared" si="208"/>
        <v>0.3692307692307692</v>
      </c>
      <c r="AA229" s="93">
        <f t="shared" si="208"/>
        <v>0.41780821917808214</v>
      </c>
      <c r="AB229" s="93">
        <f t="shared" si="208"/>
        <v>0.25738396624472576</v>
      </c>
      <c r="AC229" s="93">
        <f t="shared" si="208"/>
        <v>0.24555160142348753</v>
      </c>
      <c r="AD229" s="93">
        <f t="shared" si="208"/>
        <v>0.34722222222222221</v>
      </c>
      <c r="AE229" s="93">
        <f t="shared" si="208"/>
        <v>0.36756756756756759</v>
      </c>
      <c r="AF229" s="93">
        <f t="shared" si="208"/>
        <v>0.51145038167938928</v>
      </c>
      <c r="AG229" s="93">
        <f t="shared" si="208"/>
        <v>0.29104477611940299</v>
      </c>
      <c r="AH229" s="93">
        <f t="shared" si="208"/>
        <v>0.40540540540540537</v>
      </c>
      <c r="AI229" s="93">
        <f t="shared" si="208"/>
        <v>0.38848920863309355</v>
      </c>
      <c r="AJ229" s="93">
        <f t="shared" si="208"/>
        <v>0.45901639344262291</v>
      </c>
      <c r="AK229" s="93">
        <f t="shared" si="208"/>
        <v>0.31578947368421051</v>
      </c>
      <c r="AL229" s="93">
        <f t="shared" si="208"/>
        <v>0.50652741514360311</v>
      </c>
      <c r="AM229" s="93">
        <f t="shared" si="208"/>
        <v>0.33544303797468356</v>
      </c>
      <c r="AN229" s="93">
        <f t="shared" si="208"/>
        <v>0.3856209150326797</v>
      </c>
      <c r="AO229" s="93">
        <f t="shared" si="208"/>
        <v>0.651685393258427</v>
      </c>
      <c r="AP229" s="93">
        <f t="shared" si="208"/>
        <v>0.40666666666666668</v>
      </c>
      <c r="AQ229" s="93">
        <f t="shared" si="208"/>
        <v>0.5957446808510638</v>
      </c>
      <c r="AR229" s="93">
        <f t="shared" si="208"/>
        <v>0.43697478991596639</v>
      </c>
      <c r="AS229" s="93">
        <f t="shared" si="208"/>
        <v>0.32258064516129031</v>
      </c>
      <c r="AT229" s="93">
        <f t="shared" si="208"/>
        <v>0.36764705882352938</v>
      </c>
      <c r="AU229" s="93">
        <f t="shared" si="208"/>
        <v>0.30769230769230771</v>
      </c>
      <c r="AV229" s="93">
        <f t="shared" si="208"/>
        <v>0.46218487394957986</v>
      </c>
      <c r="AW229" s="93">
        <f t="shared" si="208"/>
        <v>0.37203166226912932</v>
      </c>
      <c r="AX229" s="93">
        <f t="shared" si="208"/>
        <v>0.36225651403996961</v>
      </c>
      <c r="AY229" s="93">
        <f t="shared" si="208"/>
        <v>0.37193203272498421</v>
      </c>
      <c r="AZ229" s="93">
        <f t="shared" si="208"/>
        <v>0.3731610203806181</v>
      </c>
      <c r="BA229" s="93">
        <f t="shared" si="208"/>
        <v>0.38492430307077874</v>
      </c>
      <c r="BB229" s="93">
        <f t="shared" si="208"/>
        <v>0.37265286614818266</v>
      </c>
      <c r="BC229" s="93">
        <f t="shared" si="208"/>
        <v>0.37277885814762884</v>
      </c>
      <c r="BD229" s="93">
        <f t="shared" si="208"/>
        <v>0.37503076618938236</v>
      </c>
      <c r="BE229" s="93">
        <f t="shared" si="208"/>
        <v>0.37567470935005698</v>
      </c>
      <c r="BF229" s="93">
        <f t="shared" si="208"/>
        <v>0.37615882760837233</v>
      </c>
      <c r="BG229" s="93">
        <f t="shared" si="208"/>
        <v>0.37444857300541018</v>
      </c>
      <c r="BH229" s="93">
        <f t="shared" si="208"/>
        <v>0.37481212807565395</v>
      </c>
      <c r="BI229" s="93">
        <f t="shared" si="208"/>
        <v>0.37522363105072309</v>
      </c>
      <c r="BJ229" s="93">
        <f t="shared" si="208"/>
        <v>0.37526221534470483</v>
      </c>
      <c r="BK229" s="93">
        <f t="shared" si="208"/>
        <v>0.37518032694773423</v>
      </c>
      <c r="BL229" s="93">
        <f t="shared" si="208"/>
        <v>0.37498491650133681</v>
      </c>
      <c r="BM229" s="93">
        <f t="shared" si="208"/>
        <v>0.37509252046437047</v>
      </c>
      <c r="BN229" s="93">
        <f t="shared" si="208"/>
        <v>0.37514867129837526</v>
      </c>
      <c r="BO229" s="93">
        <f t="shared" si="209"/>
        <v>0.37513369186208401</v>
      </c>
      <c r="BP229" s="93">
        <f t="shared" si="209"/>
        <v>0.37510801441601865</v>
      </c>
      <c r="BQ229" s="93">
        <f t="shared" si="209"/>
        <v>0.37509354890306384</v>
      </c>
      <c r="BR229" s="93">
        <f t="shared" si="209"/>
        <v>0.37511528723961418</v>
      </c>
    </row>
    <row r="230" spans="1:70">
      <c r="A230" t="s">
        <v>277</v>
      </c>
      <c r="B230" s="93">
        <f t="shared" si="210"/>
        <v>0.43700787401574798</v>
      </c>
      <c r="C230" s="93">
        <f t="shared" si="208"/>
        <v>0.4210526315789474</v>
      </c>
      <c r="D230" s="93">
        <f t="shared" si="208"/>
        <v>0.25882352941176473</v>
      </c>
      <c r="E230" s="93">
        <f t="shared" si="208"/>
        <v>0.28782287822878228</v>
      </c>
      <c r="F230" s="93">
        <f t="shared" si="208"/>
        <v>0.24666666666666667</v>
      </c>
      <c r="G230" s="93">
        <f t="shared" si="208"/>
        <v>0.31985294117647056</v>
      </c>
      <c r="H230" s="93">
        <f t="shared" si="208"/>
        <v>0.28205128205128205</v>
      </c>
      <c r="I230" s="93">
        <f t="shared" si="208"/>
        <v>0.58695652173913038</v>
      </c>
      <c r="J230" s="93">
        <f t="shared" si="208"/>
        <v>0.30894308943089438</v>
      </c>
      <c r="K230" s="93">
        <f t="shared" si="208"/>
        <v>0.45771144278606973</v>
      </c>
      <c r="L230" s="93">
        <f t="shared" si="208"/>
        <v>0.29729729729729731</v>
      </c>
      <c r="M230" s="93">
        <f t="shared" si="208"/>
        <v>0.44252873563218392</v>
      </c>
      <c r="N230" s="93">
        <f t="shared" si="208"/>
        <v>0.36633663366336627</v>
      </c>
      <c r="O230" s="93">
        <f t="shared" si="208"/>
        <v>0.45059288537549408</v>
      </c>
      <c r="P230" s="93">
        <f t="shared" si="208"/>
        <v>0.32026143790849676</v>
      </c>
      <c r="Q230" s="93">
        <f t="shared" si="208"/>
        <v>0.38754325259515576</v>
      </c>
      <c r="R230" s="93">
        <f t="shared" si="208"/>
        <v>0.40094339622641506</v>
      </c>
      <c r="S230" s="93">
        <f t="shared" si="208"/>
        <v>0.41714285714285715</v>
      </c>
      <c r="T230" s="93">
        <f t="shared" si="208"/>
        <v>0.30833333333333335</v>
      </c>
      <c r="U230" s="93">
        <f t="shared" si="208"/>
        <v>0.32682926829268294</v>
      </c>
      <c r="V230" s="93">
        <f t="shared" si="208"/>
        <v>0.43478260869565216</v>
      </c>
      <c r="W230" s="93">
        <f t="shared" si="208"/>
        <v>0.50840336134453779</v>
      </c>
      <c r="X230" s="93">
        <f t="shared" si="208"/>
        <v>0.30573248407643311</v>
      </c>
      <c r="Y230" s="93">
        <f t="shared" si="208"/>
        <v>0.30857142857142861</v>
      </c>
      <c r="Z230" s="93">
        <f t="shared" si="208"/>
        <v>0.33846153846153848</v>
      </c>
      <c r="AA230" s="93">
        <f t="shared" si="208"/>
        <v>0.3458904109589041</v>
      </c>
      <c r="AB230" s="93">
        <f t="shared" si="208"/>
        <v>0.34177215189873422</v>
      </c>
      <c r="AC230" s="93">
        <f t="shared" si="208"/>
        <v>0.57651245551601416</v>
      </c>
      <c r="AD230" s="93">
        <f t="shared" si="208"/>
        <v>0.43055555555555558</v>
      </c>
      <c r="AE230" s="93">
        <f t="shared" si="208"/>
        <v>0.2864864864864865</v>
      </c>
      <c r="AF230" s="93">
        <f t="shared" si="208"/>
        <v>0.35877862595419846</v>
      </c>
      <c r="AG230" s="93">
        <f t="shared" si="208"/>
        <v>0.51865671641791045</v>
      </c>
      <c r="AH230" s="93">
        <f t="shared" si="208"/>
        <v>0.31531531531531531</v>
      </c>
      <c r="AI230" s="93">
        <f t="shared" si="208"/>
        <v>0.36690647482014388</v>
      </c>
      <c r="AJ230" s="93">
        <f t="shared" si="208"/>
        <v>0.41393442622950821</v>
      </c>
      <c r="AK230" s="93">
        <f t="shared" si="208"/>
        <v>0.30921052631578944</v>
      </c>
      <c r="AL230" s="93">
        <f t="shared" si="208"/>
        <v>0.3838120104438642</v>
      </c>
      <c r="AM230" s="93">
        <f t="shared" si="208"/>
        <v>0.5</v>
      </c>
      <c r="AN230" s="93">
        <f t="shared" si="208"/>
        <v>0.35294117647058826</v>
      </c>
      <c r="AO230" s="93">
        <f t="shared" si="208"/>
        <v>0</v>
      </c>
      <c r="AP230" s="93">
        <f t="shared" si="208"/>
        <v>0.34666666666666668</v>
      </c>
      <c r="AQ230" s="93">
        <f t="shared" si="208"/>
        <v>0.17730496453900707</v>
      </c>
      <c r="AR230" s="93">
        <f t="shared" si="208"/>
        <v>0.33613445378151263</v>
      </c>
      <c r="AS230" s="93">
        <f t="shared" si="208"/>
        <v>0.29569892473118281</v>
      </c>
      <c r="AT230" s="93">
        <f t="shared" si="208"/>
        <v>0.41666666666666669</v>
      </c>
      <c r="AU230" s="93">
        <f t="shared" si="208"/>
        <v>0.61538461538461542</v>
      </c>
      <c r="AV230" s="93">
        <f t="shared" si="208"/>
        <v>0.21848739495798319</v>
      </c>
      <c r="AW230" s="93">
        <f t="shared" si="208"/>
        <v>0.3773087071240106</v>
      </c>
      <c r="AX230" s="93">
        <f t="shared" si="208"/>
        <v>0.38350619782443718</v>
      </c>
      <c r="AY230" s="93">
        <f t="shared" si="208"/>
        <v>0.40491923641703376</v>
      </c>
      <c r="AZ230" s="93">
        <f t="shared" si="208"/>
        <v>0.40154991676789492</v>
      </c>
      <c r="BA230" s="93">
        <f t="shared" si="208"/>
        <v>0.36312854103733322</v>
      </c>
      <c r="BB230" s="93">
        <f t="shared" si="208"/>
        <v>0.38610215720836988</v>
      </c>
      <c r="BC230" s="93">
        <f t="shared" si="208"/>
        <v>0.38788563666739506</v>
      </c>
      <c r="BD230" s="93">
        <f t="shared" si="208"/>
        <v>0.3888228891890691</v>
      </c>
      <c r="BE230" s="93">
        <f t="shared" si="208"/>
        <v>0.38547793137698899</v>
      </c>
      <c r="BF230" s="93">
        <f t="shared" si="208"/>
        <v>0.38238258359541694</v>
      </c>
      <c r="BG230" s="93">
        <f t="shared" si="208"/>
        <v>0.38613928966935662</v>
      </c>
      <c r="BH230" s="93">
        <f t="shared" si="208"/>
        <v>0.38614680743006902</v>
      </c>
      <c r="BI230" s="93">
        <f t="shared" si="208"/>
        <v>0.38579489478215423</v>
      </c>
      <c r="BJ230" s="93">
        <f t="shared" si="208"/>
        <v>0.38518911814892409</v>
      </c>
      <c r="BK230" s="93">
        <f t="shared" si="208"/>
        <v>0.38513178288595468</v>
      </c>
      <c r="BL230" s="93">
        <f t="shared" si="208"/>
        <v>0.38568080884189948</v>
      </c>
      <c r="BM230" s="93">
        <f t="shared" si="208"/>
        <v>0.38558882608386469</v>
      </c>
      <c r="BN230" s="93">
        <f t="shared" si="208"/>
        <v>0.38547708582553625</v>
      </c>
      <c r="BO230" s="93">
        <f t="shared" si="209"/>
        <v>0.38541357709092378</v>
      </c>
      <c r="BP230" s="93">
        <f t="shared" si="209"/>
        <v>0.38545842128794938</v>
      </c>
      <c r="BQ230" s="93">
        <f t="shared" si="209"/>
        <v>0.38552376254932552</v>
      </c>
      <c r="BR230" s="93">
        <f t="shared" si="209"/>
        <v>0.38549233615068496</v>
      </c>
    </row>
    <row r="233" spans="1:70">
      <c r="A233" t="s">
        <v>278</v>
      </c>
      <c r="B233" s="71">
        <f>Corn!B17</f>
        <v>5767.0529999999999</v>
      </c>
      <c r="C233" s="71">
        <f>Corn!C17</f>
        <v>5789.1980000000003</v>
      </c>
      <c r="D233" s="71">
        <f>Corn!D17</f>
        <v>6207.1409999999987</v>
      </c>
      <c r="E233" s="71">
        <f>Corn!E17</f>
        <v>6995.4790000000003</v>
      </c>
      <c r="F233" s="71">
        <f>Corn!F17</f>
        <v>7604.0579999999991</v>
      </c>
      <c r="G233" s="71">
        <f>Corn!G17</f>
        <v>7282.4449999999997</v>
      </c>
      <c r="H233" s="71">
        <f>Corn!H17</f>
        <v>6974.7050000000008</v>
      </c>
      <c r="I233" s="71">
        <f>Corn!I17</f>
        <v>7248.0890000000018</v>
      </c>
      <c r="J233" s="71">
        <f>Corn!J17</f>
        <v>6692.7570000000005</v>
      </c>
      <c r="K233" s="71">
        <f>Corn!K17</f>
        <v>7031.9619999999995</v>
      </c>
      <c r="L233" s="71">
        <f>Corn!L17</f>
        <v>6494.0290000000005</v>
      </c>
      <c r="M233" s="71">
        <f>Corn!M17</f>
        <v>7385.347999999999</v>
      </c>
      <c r="N233" s="71">
        <f>Corn!N17</f>
        <v>7757.3180000000002</v>
      </c>
      <c r="O233" s="71">
        <f>Corn!O17</f>
        <v>7260.12</v>
      </c>
      <c r="P233" s="71">
        <f>Corn!P17</f>
        <v>8119.8260000000009</v>
      </c>
      <c r="Q233" s="71">
        <f>Corn!Q17</f>
        <v>7760.6550000000007</v>
      </c>
      <c r="R233" s="71">
        <f>Corn!R17</f>
        <v>7915.3360000000011</v>
      </c>
      <c r="S233" s="71">
        <f>Corn!S17</f>
        <v>8471.1189999999988</v>
      </c>
      <c r="T233" s="71">
        <f>Corn!T17</f>
        <v>7621.3830527809241</v>
      </c>
      <c r="U233" s="71">
        <f>Corn!U17</f>
        <v>9352.3797962236749</v>
      </c>
      <c r="V233" s="71">
        <f>Corn!V17</f>
        <v>8548.4353011048752</v>
      </c>
      <c r="W233" s="71">
        <f>Corn!W17</f>
        <v>8788.5994705902503</v>
      </c>
      <c r="X233" s="71">
        <f>Corn!X17</f>
        <v>8790.9997128170762</v>
      </c>
      <c r="Y233" s="71">
        <f>Corn!Y17</f>
        <v>9298.316787847898</v>
      </c>
      <c r="Z233" s="71">
        <f>Corn!Z17</f>
        <v>9514.7843544629995</v>
      </c>
      <c r="AA233" s="71">
        <f>Corn!AA17</f>
        <v>9740.3155137417234</v>
      </c>
      <c r="AB233" s="71">
        <f>Corn!AB17</f>
        <v>9815.4017376487245</v>
      </c>
      <c r="AC233" s="71">
        <f>Corn!AC17</f>
        <v>9490.9865533358752</v>
      </c>
      <c r="AD233" s="71">
        <f>Corn!AD17</f>
        <v>10229.9503697443</v>
      </c>
      <c r="AE233" s="71">
        <f>Corn!AE17</f>
        <v>10660.529760713775</v>
      </c>
      <c r="AF233" s="71">
        <f>Corn!AF17</f>
        <v>11267.80391378095</v>
      </c>
      <c r="AG233" s="71">
        <f>Corn!AG17</f>
        <v>11206.61969534645</v>
      </c>
      <c r="AH233" s="71">
        <f>Corn!AH17</f>
        <v>12737.3925030753</v>
      </c>
      <c r="AI233" s="71">
        <f>Corn!AI17</f>
        <v>12007.571769150823</v>
      </c>
      <c r="AJ233" s="71">
        <f>Corn!AJ17</f>
        <v>13041.023214801877</v>
      </c>
      <c r="AK233" s="71">
        <f>Corn!AK17</f>
        <v>13033.141324936374</v>
      </c>
      <c r="AL233" s="71">
        <f>Corn!AL17</f>
        <v>12481.947155238602</v>
      </c>
      <c r="AM233" s="71">
        <f>Corn!AM17</f>
        <v>11082.898656793301</v>
      </c>
      <c r="AN233" s="71">
        <f>Corn!AN17</f>
        <v>13455.778766436173</v>
      </c>
      <c r="AO233" s="71">
        <f>Corn!AO17</f>
        <v>13749.674345105426</v>
      </c>
      <c r="AP233" s="71">
        <f>Corn!AP17</f>
        <v>13664.3745121474</v>
      </c>
      <c r="AQ233" s="71">
        <f>Corn!AQ17</f>
        <v>14647.213630266922</v>
      </c>
      <c r="AR233" s="71">
        <f>Corn!AR17</f>
        <v>14798.46246456</v>
      </c>
      <c r="AS233" s="71">
        <f>Corn!AS17</f>
        <v>14269.261474200001</v>
      </c>
      <c r="AT233" s="71">
        <f>Corn!AT17</f>
        <v>13911.478000000001</v>
      </c>
      <c r="AU233" s="71">
        <f>Corn!AU17</f>
        <v>14795.882</v>
      </c>
      <c r="AV233" s="71">
        <f>Corn!AV17</f>
        <v>14899.637000000002</v>
      </c>
      <c r="AW233" s="71">
        <f>Corn!AW17</f>
        <v>13705.936000000002</v>
      </c>
      <c r="AX233" s="71">
        <f>Corn!AX17</f>
        <v>14937.321000000002</v>
      </c>
      <c r="AY233" s="71">
        <f>Corn!AY17</f>
        <v>15175</v>
      </c>
      <c r="AZ233" s="71">
        <f>Corn!AZ17</f>
        <v>15200</v>
      </c>
      <c r="BA233" s="71">
        <f>Corn!BA17</f>
        <v>14850</v>
      </c>
      <c r="BB233" s="71">
        <f>Corn!BB17</f>
        <v>14675</v>
      </c>
      <c r="BC233" s="71">
        <f>Corn!BC17</f>
        <v>14775</v>
      </c>
      <c r="BD233" s="71">
        <f>Corn!BD17</f>
        <v>14850</v>
      </c>
      <c r="BE233" s="71">
        <f>Corn!BE17</f>
        <v>14950</v>
      </c>
      <c r="BF233" s="71">
        <f>Corn!BF17</f>
        <v>15350</v>
      </c>
      <c r="BG233" s="71">
        <f>Corn!BG17</f>
        <v>15750</v>
      </c>
      <c r="BH233" s="71">
        <f>Corn!BH17</f>
        <v>15950</v>
      </c>
      <c r="BI233" s="71">
        <f>Corn!BI17</f>
        <v>16100</v>
      </c>
      <c r="BJ233" s="71">
        <f>Corn!BJ17</f>
        <v>16350</v>
      </c>
      <c r="BK233" s="71">
        <f>Corn!BK17</f>
        <v>16775</v>
      </c>
      <c r="BL233" s="71">
        <f>Corn!BL17</f>
        <v>17175</v>
      </c>
      <c r="BM233" s="71">
        <f>Corn!BM17</f>
        <v>17675</v>
      </c>
      <c r="BN233" s="71">
        <f>Corn!BN17</f>
        <v>17975</v>
      </c>
      <c r="BO233" s="71">
        <f>Corn!BO17</f>
        <v>18275</v>
      </c>
      <c r="BP233" s="71">
        <f>Corn!BP17</f>
        <v>14625</v>
      </c>
      <c r="BQ233" s="71">
        <f>Corn!BQ17</f>
        <v>13150</v>
      </c>
      <c r="BR233" s="71">
        <f>Corn!BR17</f>
        <v>16150</v>
      </c>
    </row>
    <row r="234" spans="1:70">
      <c r="A234" t="s">
        <v>279</v>
      </c>
      <c r="B234" s="71">
        <f>Corn!B18</f>
        <v>633.20000000000005</v>
      </c>
      <c r="C234" s="71">
        <f>Corn!C18</f>
        <v>1135.5999999999999</v>
      </c>
      <c r="D234" s="71">
        <f>Corn!D18</f>
        <v>1435.9</v>
      </c>
      <c r="E234" s="71">
        <f>Corn!E18</f>
        <v>1709.5</v>
      </c>
      <c r="F234" s="71">
        <f>Corn!F18</f>
        <v>2034.3</v>
      </c>
      <c r="G234" s="71">
        <f>Corn!G18</f>
        <v>1392.1</v>
      </c>
      <c r="H234" s="71">
        <f>Corn!H18</f>
        <v>2536.6</v>
      </c>
      <c r="I234" s="71">
        <f>Corn!I18</f>
        <v>3523.1</v>
      </c>
      <c r="J234" s="71">
        <f>Corn!J18</f>
        <v>1006.3</v>
      </c>
      <c r="K234" s="71">
        <f>Corn!K18</f>
        <v>1648.2</v>
      </c>
      <c r="L234" s="71">
        <f>Corn!L18</f>
        <v>4039.5219999999999</v>
      </c>
      <c r="M234" s="71">
        <f>Corn!M18</f>
        <v>4881.6930000000002</v>
      </c>
      <c r="N234" s="71">
        <f>Corn!N18</f>
        <v>4259.0860000000002</v>
      </c>
      <c r="O234" s="71">
        <f>Corn!O18</f>
        <v>1930.4280000000001</v>
      </c>
      <c r="P234" s="71">
        <f>Corn!P18</f>
        <v>1344.4570000000001</v>
      </c>
      <c r="Q234" s="71">
        <f>Corn!Q18</f>
        <v>1521.2449999999999</v>
      </c>
      <c r="R234" s="71">
        <f>Corn!R18</f>
        <v>1100.3109999999999</v>
      </c>
      <c r="S234" s="71">
        <f>Corn!S18</f>
        <v>2112.9810000000002</v>
      </c>
      <c r="T234" s="71">
        <f>Corn!T18</f>
        <v>850.14300000000003</v>
      </c>
      <c r="U234" s="71">
        <f>Corn!U18</f>
        <v>1557.84</v>
      </c>
      <c r="V234" s="71">
        <f>Corn!V18</f>
        <v>425.94200000000001</v>
      </c>
      <c r="W234" s="71">
        <f>Corn!W18</f>
        <v>883.16099999999994</v>
      </c>
      <c r="X234" s="71">
        <f>Corn!X18</f>
        <v>1307.8030000000001</v>
      </c>
      <c r="Y234" s="71">
        <f>Corn!Y18</f>
        <v>1786.9770000000001</v>
      </c>
      <c r="Z234" s="71">
        <f>Corn!Z18</f>
        <v>1717.549</v>
      </c>
      <c r="AA234" s="71">
        <f>Corn!AA18</f>
        <v>1899.1079999999999</v>
      </c>
      <c r="AB234" s="71">
        <f>Corn!AB18</f>
        <v>1596.4259999999999</v>
      </c>
      <c r="AC234" s="71">
        <f>Corn!AC18</f>
        <v>1086.673</v>
      </c>
      <c r="AD234" s="71">
        <f>Corn!AD18</f>
        <v>958.09100000000001</v>
      </c>
      <c r="AE234" s="71">
        <f>Corn!AE18</f>
        <v>2113.9720000000002</v>
      </c>
      <c r="AF234" s="71">
        <f>Corn!AF18</f>
        <v>1967.1610000000001</v>
      </c>
      <c r="AG234" s="71">
        <f>Corn!AG18</f>
        <v>1303.6469999999999</v>
      </c>
      <c r="AH234" s="71">
        <f>Corn!AH18</f>
        <v>1624.15</v>
      </c>
      <c r="AI234" s="71">
        <f>Corn!AI18</f>
        <v>1673.3109999999999</v>
      </c>
      <c r="AJ234" s="71">
        <f>Corn!AJ18</f>
        <v>1707.787</v>
      </c>
      <c r="AK234" s="71">
        <f>Corn!AK18</f>
        <v>1127.645</v>
      </c>
      <c r="AL234" s="71">
        <f>Corn!AL18</f>
        <v>989.02700000000004</v>
      </c>
      <c r="AM234" s="71">
        <f>Corn!AM18</f>
        <v>821.18499999999995</v>
      </c>
      <c r="AN234" s="71">
        <f>Corn!AN18</f>
        <v>1231.904</v>
      </c>
      <c r="AO234" s="71">
        <f>Corn!AO18</f>
        <v>1731.164</v>
      </c>
      <c r="AP234" s="71">
        <f>Corn!AP18</f>
        <v>1737.058</v>
      </c>
      <c r="AQ234" s="71">
        <f>Corn!AQ18</f>
        <v>2293.3029999999999</v>
      </c>
      <c r="AR234" s="71">
        <f>Corn!AR18</f>
        <v>2140.335</v>
      </c>
      <c r="AS234" s="71">
        <f>Corn!AS18</f>
        <v>2220.7489999999998</v>
      </c>
      <c r="AT234" s="71">
        <f>Corn!AT18</f>
        <v>1919.462</v>
      </c>
      <c r="AU234" s="71">
        <f>Corn!AU18</f>
        <v>1234.5119999999999</v>
      </c>
      <c r="AV234" s="71">
        <f>Corn!AV18</f>
        <v>1376.89</v>
      </c>
      <c r="AW234" s="71">
        <f>Corn!AW18</f>
        <v>1360.201</v>
      </c>
      <c r="AX234" s="71">
        <f>Corn!AX18</f>
        <v>1763.4</v>
      </c>
      <c r="AY234" s="71">
        <f>Corn!AY18</f>
        <v>1485.1440000000002</v>
      </c>
      <c r="AZ234" s="71">
        <f>Corn!AZ18</f>
        <v>1815.1440000000002</v>
      </c>
      <c r="BA234" s="71">
        <f>Corn!BA18</f>
        <v>1729.3705453875227</v>
      </c>
      <c r="BB234" s="71">
        <f>Corn!BB18</f>
        <v>1724.4450962589544</v>
      </c>
      <c r="BC234" s="71">
        <f>Corn!BC18</f>
        <v>1621.7578757912197</v>
      </c>
      <c r="BD234" s="71">
        <f>Corn!BD18</f>
        <v>1557.7132459417116</v>
      </c>
      <c r="BE234" s="71">
        <f>Corn!BE18</f>
        <v>1665.7774368868668</v>
      </c>
      <c r="BF234" s="71">
        <f>Corn!BF18</f>
        <v>1743.3541077013178</v>
      </c>
      <c r="BG234" s="71">
        <f>Corn!BG18</f>
        <v>1729.3416935868881</v>
      </c>
      <c r="BH234" s="71">
        <f>Corn!BH18</f>
        <v>1564.4650047706455</v>
      </c>
      <c r="BI234" s="71">
        <f>Corn!BI18</f>
        <v>1507.5936527161903</v>
      </c>
      <c r="BJ234" s="71">
        <f>Corn!BJ18</f>
        <v>1551.6666603416525</v>
      </c>
      <c r="BK234" s="71">
        <f>Corn!BK18</f>
        <v>1508.9319493219409</v>
      </c>
      <c r="BL234" s="71">
        <f>Corn!BL18</f>
        <v>1452.1923948215772</v>
      </c>
      <c r="BM234" s="71">
        <f>Corn!BM18</f>
        <v>1300.5571099633053</v>
      </c>
      <c r="BN234" s="71">
        <f>Corn!BN18</f>
        <v>1293.3276278169033</v>
      </c>
      <c r="BO234" s="71">
        <f>Corn!BO18</f>
        <v>1323.0705575656284</v>
      </c>
      <c r="BP234" s="71">
        <f>Corn!BP18</f>
        <v>5353.8915763214281</v>
      </c>
      <c r="BQ234" s="71">
        <f>Corn!BQ18</f>
        <v>11246.279182935432</v>
      </c>
      <c r="BR234" s="71">
        <f>Corn!BR18</f>
        <v>14482.61350082629</v>
      </c>
    </row>
    <row r="235" spans="1:70">
      <c r="A235" t="s">
        <v>280</v>
      </c>
      <c r="B235" s="93">
        <f>B234/B233</f>
        <v>0.10979611250321439</v>
      </c>
      <c r="C235" s="93">
        <f t="shared" ref="C235:BN235" si="211">C234/C233</f>
        <v>0.19615843161695279</v>
      </c>
      <c r="D235" s="93">
        <f t="shared" si="211"/>
        <v>0.23133033388479501</v>
      </c>
      <c r="E235" s="93">
        <f t="shared" si="211"/>
        <v>0.24437211519039653</v>
      </c>
      <c r="F235" s="93">
        <f t="shared" si="211"/>
        <v>0.26752820664965998</v>
      </c>
      <c r="G235" s="93">
        <f t="shared" si="211"/>
        <v>0.19115832663343149</v>
      </c>
      <c r="H235" s="93">
        <f t="shared" si="211"/>
        <v>0.3636856325823099</v>
      </c>
      <c r="I235" s="93">
        <f t="shared" si="211"/>
        <v>0.48607294971129617</v>
      </c>
      <c r="J235" s="93">
        <f t="shared" si="211"/>
        <v>0.15035657203750261</v>
      </c>
      <c r="K235" s="93">
        <f t="shared" si="211"/>
        <v>0.23438693212505984</v>
      </c>
      <c r="L235" s="93">
        <f t="shared" si="211"/>
        <v>0.62203633522424984</v>
      </c>
      <c r="M235" s="93">
        <f t="shared" si="211"/>
        <v>0.66099701733757177</v>
      </c>
      <c r="N235" s="93">
        <f t="shared" si="211"/>
        <v>0.5490410474341777</v>
      </c>
      <c r="O235" s="93">
        <f t="shared" si="211"/>
        <v>0.26589477859870086</v>
      </c>
      <c r="P235" s="93">
        <f t="shared" si="211"/>
        <v>0.16557707024756441</v>
      </c>
      <c r="Q235" s="93">
        <f t="shared" si="211"/>
        <v>0.19602018128624449</v>
      </c>
      <c r="R235" s="93">
        <f t="shared" si="211"/>
        <v>0.13901001802071317</v>
      </c>
      <c r="S235" s="93">
        <f t="shared" si="211"/>
        <v>0.24943351639848296</v>
      </c>
      <c r="T235" s="93">
        <f t="shared" si="211"/>
        <v>0.11154707670673975</v>
      </c>
      <c r="U235" s="93">
        <f t="shared" si="211"/>
        <v>0.16657150735356449</v>
      </c>
      <c r="V235" s="93">
        <f t="shared" si="211"/>
        <v>4.9826896384762662E-2</v>
      </c>
      <c r="W235" s="93">
        <f t="shared" si="211"/>
        <v>0.10048939002799795</v>
      </c>
      <c r="X235" s="93">
        <f t="shared" si="211"/>
        <v>0.14876612930532274</v>
      </c>
      <c r="Y235" s="93">
        <f t="shared" si="211"/>
        <v>0.19218284779621894</v>
      </c>
      <c r="Z235" s="93">
        <f t="shared" si="211"/>
        <v>0.18051370751186466</v>
      </c>
      <c r="AA235" s="93">
        <f t="shared" si="211"/>
        <v>0.19497397156393154</v>
      </c>
      <c r="AB235" s="93">
        <f t="shared" si="211"/>
        <v>0.162644998408636</v>
      </c>
      <c r="AC235" s="93">
        <f t="shared" si="211"/>
        <v>0.1144952628363021</v>
      </c>
      <c r="AD235" s="93">
        <f t="shared" si="211"/>
        <v>9.3655488577306531E-2</v>
      </c>
      <c r="AE235" s="93">
        <f t="shared" si="211"/>
        <v>0.19829896332079275</v>
      </c>
      <c r="AF235" s="93">
        <f t="shared" si="211"/>
        <v>0.17458246656157086</v>
      </c>
      <c r="AG235" s="93">
        <f t="shared" si="211"/>
        <v>0.11632829840217916</v>
      </c>
      <c r="AH235" s="93">
        <f t="shared" si="211"/>
        <v>0.12751039897748831</v>
      </c>
      <c r="AI235" s="93">
        <f t="shared" si="211"/>
        <v>0.13935465322797205</v>
      </c>
      <c r="AJ235" s="93">
        <f t="shared" si="211"/>
        <v>0.13095498503994843</v>
      </c>
      <c r="AK235" s="93">
        <f t="shared" si="211"/>
        <v>8.6521351367722169E-2</v>
      </c>
      <c r="AL235" s="93">
        <f t="shared" si="211"/>
        <v>7.9236595676894131E-2</v>
      </c>
      <c r="AM235" s="93">
        <f t="shared" si="211"/>
        <v>7.4094785617898964E-2</v>
      </c>
      <c r="AN235" s="93">
        <f t="shared" si="211"/>
        <v>9.1552040307978075E-2</v>
      </c>
      <c r="AO235" s="93">
        <f t="shared" si="211"/>
        <v>0.125905818316072</v>
      </c>
      <c r="AP235" s="93">
        <f t="shared" si="211"/>
        <v>0.12712312579370424</v>
      </c>
      <c r="AQ235" s="93">
        <f t="shared" si="211"/>
        <v>0.15656923274889165</v>
      </c>
      <c r="AR235" s="93">
        <f t="shared" si="211"/>
        <v>0.14463225521744352</v>
      </c>
      <c r="AS235" s="93">
        <f t="shared" si="211"/>
        <v>0.15563167049782478</v>
      </c>
      <c r="AT235" s="93">
        <f t="shared" si="211"/>
        <v>0.13797685623339231</v>
      </c>
      <c r="AU235" s="93">
        <f t="shared" si="211"/>
        <v>8.3436188528673044E-2</v>
      </c>
      <c r="AV235" s="93">
        <f t="shared" si="211"/>
        <v>9.2410976186869512E-2</v>
      </c>
      <c r="AW235" s="93">
        <f t="shared" si="211"/>
        <v>9.9241744598836584E-2</v>
      </c>
      <c r="AX235" s="93">
        <f t="shared" si="211"/>
        <v>0.11805329750897098</v>
      </c>
      <c r="AY235" s="93">
        <f t="shared" si="211"/>
        <v>9.7867808896210884E-2</v>
      </c>
      <c r="AZ235" s="93">
        <f t="shared" si="211"/>
        <v>0.11941736842105265</v>
      </c>
      <c r="BA235" s="93">
        <f t="shared" si="211"/>
        <v>0.11645592898232476</v>
      </c>
      <c r="BB235" s="93">
        <f t="shared" si="211"/>
        <v>0.11750903552020132</v>
      </c>
      <c r="BC235" s="93">
        <f t="shared" si="211"/>
        <v>0.10976364641564938</v>
      </c>
      <c r="BD235" s="93">
        <f t="shared" si="211"/>
        <v>0.10489651487822974</v>
      </c>
      <c r="BE235" s="93">
        <f t="shared" si="211"/>
        <v>0.11142323992554293</v>
      </c>
      <c r="BF235" s="93">
        <f t="shared" si="211"/>
        <v>0.11357355750497185</v>
      </c>
      <c r="BG235" s="93">
        <f t="shared" si="211"/>
        <v>0.10979947260869131</v>
      </c>
      <c r="BH235" s="93">
        <f t="shared" si="211"/>
        <v>9.808558023640411E-2</v>
      </c>
      <c r="BI235" s="93">
        <f t="shared" si="211"/>
        <v>9.3639357311564614E-2</v>
      </c>
      <c r="BJ235" s="93">
        <f t="shared" si="211"/>
        <v>9.4903159653923694E-2</v>
      </c>
      <c r="BK235" s="93">
        <f t="shared" si="211"/>
        <v>8.9951233938714806E-2</v>
      </c>
      <c r="BL235" s="93">
        <f t="shared" si="211"/>
        <v>8.4552686743614394E-2</v>
      </c>
      <c r="BM235" s="93">
        <f t="shared" si="211"/>
        <v>7.3581731822534954E-2</v>
      </c>
      <c r="BN235" s="93">
        <f t="shared" si="211"/>
        <v>7.195146747242856E-2</v>
      </c>
      <c r="BO235" s="93">
        <f t="shared" ref="BO235:CG235" si="212">BO234/BO233</f>
        <v>7.239784172725737E-2</v>
      </c>
      <c r="BP235" s="93">
        <f t="shared" si="212"/>
        <v>0.36607805650061048</v>
      </c>
      <c r="BQ235" s="93">
        <f t="shared" si="212"/>
        <v>0.8552303561167629</v>
      </c>
      <c r="BR235" s="93">
        <f t="shared" si="212"/>
        <v>0.89675625392113245</v>
      </c>
    </row>
    <row r="236" spans="1:70">
      <c r="A236" t="s">
        <v>281</v>
      </c>
      <c r="B236" s="229">
        <f>Corn!B21</f>
        <v>2.5441916167664669</v>
      </c>
      <c r="C236" s="229">
        <f>Corn!C21</f>
        <v>2.2003147208121829</v>
      </c>
      <c r="D236" s="229">
        <f>Corn!D21</f>
        <v>1.9925542406311632</v>
      </c>
      <c r="E236" s="229">
        <f>Corn!E21</f>
        <v>2.2226640159045732</v>
      </c>
      <c r="F236" s="229">
        <f>Corn!F21</f>
        <v>2.4763298969072167</v>
      </c>
      <c r="G236" s="229">
        <f>Corn!G21</f>
        <v>3.1184690873405301</v>
      </c>
      <c r="H236" s="229">
        <f>Corn!H21</f>
        <v>2.4677788844621515</v>
      </c>
      <c r="I236" s="229">
        <f>Corn!I21</f>
        <v>2.5566566866267464</v>
      </c>
      <c r="J236" s="229">
        <f>Corn!J21</f>
        <v>3.2089882121807469</v>
      </c>
      <c r="K236" s="229">
        <f>Corn!K21</f>
        <v>2.6319475277497468</v>
      </c>
      <c r="L236" s="229">
        <f>Corn!L21</f>
        <v>2.2270411233701095</v>
      </c>
      <c r="M236" s="229">
        <f>Corn!M21</f>
        <v>1.5039</v>
      </c>
      <c r="N236" s="229">
        <f>Corn!N21</f>
        <v>1.9439800000000003</v>
      </c>
      <c r="O236" s="229">
        <f>Corn!O21</f>
        <v>2.5421</v>
      </c>
      <c r="P236" s="229">
        <f>Corn!P21</f>
        <v>2.3633800000000003</v>
      </c>
      <c r="Q236" s="229">
        <f>Corn!Q21</f>
        <v>2.2795699999999997</v>
      </c>
      <c r="R236" s="229">
        <f>Corn!R21</f>
        <v>2.3682699999999999</v>
      </c>
      <c r="S236" s="229">
        <f>Corn!S21</f>
        <v>2.07172</v>
      </c>
      <c r="T236" s="229">
        <f>Corn!T21</f>
        <v>2.5043699999999998</v>
      </c>
      <c r="U236" s="229">
        <f>Corn!U21</f>
        <v>2.26092</v>
      </c>
      <c r="V236" s="229">
        <f>Corn!V21</f>
        <v>3.23997</v>
      </c>
      <c r="W236" s="229">
        <f>Corn!W21</f>
        <v>2.7092499999999999</v>
      </c>
      <c r="X236" s="229">
        <f>Corn!X21</f>
        <v>2.4323700000000001</v>
      </c>
      <c r="Y236" s="229">
        <f>Corn!Y21</f>
        <v>1.9418599999999999</v>
      </c>
      <c r="Z236" s="229">
        <f>Corn!Z21</f>
        <v>1.8172499999999998</v>
      </c>
      <c r="AA236" s="229">
        <f>Corn!AA21</f>
        <v>1.8481000000000001</v>
      </c>
      <c r="AB236" s="229">
        <f>Corn!AB21</f>
        <v>1.9722200000000001</v>
      </c>
      <c r="AC236" s="229">
        <f>Corn!AC21</f>
        <v>2.3162299999999996</v>
      </c>
      <c r="AD236" s="229">
        <f>Corn!AD21</f>
        <v>2.4198299999999997</v>
      </c>
      <c r="AE236" s="229">
        <f>Corn!AE21</f>
        <v>2.05932</v>
      </c>
      <c r="AF236" s="229">
        <f>Corn!AF21</f>
        <v>1.9954800000000001</v>
      </c>
      <c r="AG236" s="229">
        <f>Corn!AG21</f>
        <v>3.0347899999999997</v>
      </c>
      <c r="AH236" s="229">
        <f>Corn!AH21</f>
        <v>4.2014700000000005</v>
      </c>
      <c r="AI236" s="229">
        <f>Corn!AI21</f>
        <v>4.0608900000000006</v>
      </c>
      <c r="AJ236" s="229">
        <f>Corn!AJ21</f>
        <v>3.5487399999999996</v>
      </c>
      <c r="AK236" s="229">
        <f>Corn!AK21</f>
        <v>5.1840400000000004</v>
      </c>
      <c r="AL236" s="229">
        <f>Corn!AL21</f>
        <v>6.2199900000000001</v>
      </c>
      <c r="AM236" s="229">
        <f>Corn!AM21</f>
        <v>6.8923799999999993</v>
      </c>
      <c r="AN236" s="229">
        <f>Corn!AN21</f>
        <v>4.4624199999999998</v>
      </c>
      <c r="AO236" s="229">
        <f>Corn!AO21</f>
        <v>3.6957100000000001</v>
      </c>
      <c r="AP236" s="229">
        <f>Corn!AP21</f>
        <v>3.6142699999999999</v>
      </c>
      <c r="AQ236" s="229">
        <f>Corn!AQ21</f>
        <v>3.35954</v>
      </c>
      <c r="AR236" s="229">
        <f>Corn!AR21</f>
        <v>3.3613799999999996</v>
      </c>
      <c r="AS236" s="229">
        <f>Corn!AS21</f>
        <v>3.6105399999999999</v>
      </c>
      <c r="AT236" s="229">
        <f>Corn!AT21</f>
        <v>3.5614800000000004</v>
      </c>
      <c r="AU236" s="229">
        <f>Corn!AU21</f>
        <v>4.52677</v>
      </c>
      <c r="AV236" s="229">
        <f>Corn!AV21</f>
        <v>5.9999600000000006</v>
      </c>
      <c r="AW236" s="229">
        <f>Corn!AW21</f>
        <v>6.546009999999999</v>
      </c>
      <c r="AX236" s="229">
        <f>Corn!AX21</f>
        <v>4.6083290984207084</v>
      </c>
      <c r="AY236" s="229">
        <f>Corn!AY21</f>
        <v>4.45</v>
      </c>
      <c r="AZ236" s="229">
        <f>Corn!AZ21</f>
        <v>4.8000000000000007</v>
      </c>
      <c r="BA236" s="229">
        <f>Corn!BA21</f>
        <v>4.75</v>
      </c>
      <c r="BB236" s="229">
        <f>Corn!BB21</f>
        <v>4.8000000000000007</v>
      </c>
      <c r="BC236" s="229">
        <f>Corn!BC21</f>
        <v>4.6000000000000005</v>
      </c>
      <c r="BD236" s="229">
        <f>Corn!BD21</f>
        <v>4.55</v>
      </c>
      <c r="BE236" s="229">
        <f>Corn!BE21</f>
        <v>4.6500000000000004</v>
      </c>
      <c r="BF236" s="229">
        <f>Corn!BF21</f>
        <v>4.6500000000000004</v>
      </c>
      <c r="BG236" s="229">
        <f>Corn!BG21</f>
        <v>4.7</v>
      </c>
      <c r="BH236" s="229">
        <f>Corn!BH21</f>
        <v>4.45</v>
      </c>
      <c r="BI236" s="229">
        <f>Corn!BI21</f>
        <v>4.3500000000000005</v>
      </c>
      <c r="BJ236" s="229">
        <f>Corn!BJ21</f>
        <v>4.3500000000000005</v>
      </c>
      <c r="BK236" s="229">
        <f>Corn!BK21</f>
        <v>4.25</v>
      </c>
      <c r="BL236" s="229">
        <f>Corn!BL21</f>
        <v>4.2</v>
      </c>
      <c r="BM236" s="229">
        <f>Corn!BM21</f>
        <v>4</v>
      </c>
      <c r="BN236" s="229">
        <f>Corn!BN21</f>
        <v>4</v>
      </c>
      <c r="BO236" s="229">
        <f>Corn!BO21</f>
        <v>4</v>
      </c>
      <c r="BP236" s="229">
        <f>Corn!BP21</f>
        <v>8.9500000000000011</v>
      </c>
      <c r="BQ236" s="229">
        <f>Corn!BQ21</f>
        <v>17.2</v>
      </c>
      <c r="BR236" s="229">
        <f>Corn!BR21</f>
        <v>17.900000000000002</v>
      </c>
    </row>
    <row r="237" spans="1:70">
      <c r="A237" t="s">
        <v>282</v>
      </c>
      <c r="B237" s="200">
        <f>B18</f>
        <v>0.11161516501549457</v>
      </c>
      <c r="C237" s="200">
        <f t="shared" ref="C237:BN238" si="213">C18</f>
        <v>0.17357283326205947</v>
      </c>
      <c r="D237" s="200">
        <f t="shared" si="213"/>
        <v>0.31736487427863291</v>
      </c>
      <c r="E237" s="200">
        <f t="shared" si="213"/>
        <v>0.2810325343484209</v>
      </c>
      <c r="F237" s="200">
        <f t="shared" si="213"/>
        <v>0.21243718832992606</v>
      </c>
      <c r="G237" s="200">
        <f t="shared" si="213"/>
        <v>0.2078309025252332</v>
      </c>
      <c r="H237" s="200">
        <f t="shared" si="213"/>
        <v>0.46338380716485034</v>
      </c>
      <c r="I237" s="200">
        <f t="shared" si="213"/>
        <v>0.61444039886151525</v>
      </c>
      <c r="J237" s="200">
        <f t="shared" si="213"/>
        <v>0.44950990282515557</v>
      </c>
      <c r="K237" s="200">
        <f t="shared" si="213"/>
        <v>0.3517026296859514</v>
      </c>
      <c r="L237" s="200">
        <f t="shared" si="213"/>
        <v>0.63372775076253507</v>
      </c>
      <c r="M237" s="200">
        <f t="shared" si="213"/>
        <v>0.99569351200458689</v>
      </c>
      <c r="N237" s="200">
        <f t="shared" si="213"/>
        <v>0.81657749002462165</v>
      </c>
      <c r="O237" s="200">
        <f t="shared" si="213"/>
        <v>0.54949715194462934</v>
      </c>
      <c r="P237" s="200">
        <f t="shared" si="213"/>
        <v>0.26305904491033016</v>
      </c>
      <c r="Q237" s="200">
        <f t="shared" si="213"/>
        <v>0.21917776633438119</v>
      </c>
      <c r="R237" s="200">
        <f t="shared" si="213"/>
        <v>7.8889417890176311E-2</v>
      </c>
      <c r="S237" s="200">
        <f t="shared" si="213"/>
        <v>0.23235676553345402</v>
      </c>
      <c r="T237" s="200">
        <f t="shared" si="213"/>
        <v>7.1900487806767902E-2</v>
      </c>
      <c r="U237" s="200">
        <f t="shared" si="213"/>
        <v>0.11518961294692803</v>
      </c>
      <c r="V237" s="200">
        <f t="shared" si="213"/>
        <v>3.588749670989673E-2</v>
      </c>
      <c r="W237" s="200">
        <f t="shared" si="213"/>
        <v>6.1941884593796265E-2</v>
      </c>
      <c r="X237" s="200">
        <f t="shared" si="213"/>
        <v>7.7364250638236348E-2</v>
      </c>
      <c r="Y237" s="200">
        <f t="shared" si="213"/>
        <v>0.12937218387035299</v>
      </c>
      <c r="Z237" s="200">
        <f t="shared" si="213"/>
        <v>0.10988186011209981</v>
      </c>
      <c r="AA237" s="200">
        <f t="shared" si="213"/>
        <v>8.4490212845809237E-2</v>
      </c>
      <c r="AB237" s="200">
        <f t="shared" si="213"/>
        <v>0.12322303894573995</v>
      </c>
      <c r="AC237" s="200">
        <f t="shared" si="213"/>
        <v>0.11363203395769619</v>
      </c>
      <c r="AD237" s="200">
        <f t="shared" si="213"/>
        <v>7.9745500803609357E-2</v>
      </c>
      <c r="AE237" s="200">
        <f t="shared" si="213"/>
        <v>0.13234735554272822</v>
      </c>
      <c r="AF237" s="200">
        <f t="shared" si="213"/>
        <v>0.17098879700431532</v>
      </c>
      <c r="AG237" s="200">
        <f t="shared" si="213"/>
        <v>0.10322703938267291</v>
      </c>
      <c r="AH237" s="200">
        <f t="shared" si="213"/>
        <v>0.11063648384440838</v>
      </c>
      <c r="AI237" s="200">
        <f t="shared" si="213"/>
        <v>0.11541996787214624</v>
      </c>
      <c r="AJ237" s="200">
        <f t="shared" si="213"/>
        <v>0.10438328987493357</v>
      </c>
      <c r="AK237" s="200">
        <f t="shared" si="213"/>
        <v>7.6402015571872067E-2</v>
      </c>
      <c r="AL237" s="200">
        <f t="shared" si="213"/>
        <v>0.10547966905601654</v>
      </c>
      <c r="AM237" s="200">
        <f t="shared" si="213"/>
        <v>5.7156654647099812E-2</v>
      </c>
      <c r="AN237" s="200">
        <f t="shared" si="213"/>
        <v>9.1106289358743792E-2</v>
      </c>
      <c r="AO237" s="200">
        <f t="shared" si="213"/>
        <v>4.1038936374745948E-2</v>
      </c>
      <c r="AP237" s="200">
        <f t="shared" si="213"/>
        <v>6.2821184757637136E-2</v>
      </c>
      <c r="AQ237" s="200">
        <f t="shared" si="213"/>
        <v>6.8962811067584506E-2</v>
      </c>
      <c r="AR237" s="200">
        <f t="shared" si="213"/>
        <v>9.6150670863576357E-2</v>
      </c>
      <c r="AS237" s="200">
        <f t="shared" si="213"/>
        <v>0.18934438356704397</v>
      </c>
      <c r="AT237" s="200">
        <f t="shared" si="213"/>
        <v>8.0237097783244282E-2</v>
      </c>
      <c r="AU237" s="200">
        <f t="shared" si="213"/>
        <v>5.3081988572132623E-2</v>
      </c>
      <c r="AV237" s="200">
        <f t="shared" si="213"/>
        <v>0.11233327611277692</v>
      </c>
      <c r="AW237" s="200">
        <f t="shared" si="213"/>
        <v>8.6956521739130432E-2</v>
      </c>
      <c r="AX237" s="200">
        <f t="shared" si="213"/>
        <v>8.6956521739130432E-2</v>
      </c>
      <c r="AY237" s="200">
        <f t="shared" si="213"/>
        <v>8.6956521739130446E-2</v>
      </c>
      <c r="AZ237" s="200">
        <f t="shared" si="213"/>
        <v>8.6956521739130432E-2</v>
      </c>
      <c r="BA237" s="200">
        <f t="shared" si="213"/>
        <v>8.6956521739130432E-2</v>
      </c>
      <c r="BB237" s="200">
        <f t="shared" si="213"/>
        <v>8.6956521739130432E-2</v>
      </c>
      <c r="BC237" s="200">
        <f t="shared" si="213"/>
        <v>8.6956521739130432E-2</v>
      </c>
      <c r="BD237" s="200">
        <f t="shared" si="213"/>
        <v>8.6956521739130432E-2</v>
      </c>
      <c r="BE237" s="200">
        <f t="shared" si="213"/>
        <v>8.6956521739130446E-2</v>
      </c>
      <c r="BF237" s="200">
        <f t="shared" si="213"/>
        <v>8.6956521739130432E-2</v>
      </c>
      <c r="BG237" s="200">
        <f t="shared" si="213"/>
        <v>8.6956521739130446E-2</v>
      </c>
      <c r="BH237" s="200">
        <f t="shared" si="213"/>
        <v>8.6956521739130446E-2</v>
      </c>
      <c r="BI237" s="200">
        <f t="shared" si="213"/>
        <v>8.6956521739130446E-2</v>
      </c>
      <c r="BJ237" s="200">
        <f t="shared" si="213"/>
        <v>8.6956521739130432E-2</v>
      </c>
      <c r="BK237" s="200">
        <f t="shared" si="213"/>
        <v>8.6956521739130432E-2</v>
      </c>
      <c r="BL237" s="200">
        <f t="shared" si="213"/>
        <v>8.6956521739130432E-2</v>
      </c>
      <c r="BM237" s="200">
        <f t="shared" si="213"/>
        <v>8.6956521739130432E-2</v>
      </c>
      <c r="BN237" s="200">
        <f t="shared" si="213"/>
        <v>8.6956521739130432E-2</v>
      </c>
      <c r="BO237" s="200">
        <f t="shared" ref="BO237:CG237" si="214">BO18</f>
        <v>8.6956521739130446E-2</v>
      </c>
      <c r="BP237" s="200">
        <f t="shared" si="214"/>
        <v>8.6956521739130446E-2</v>
      </c>
      <c r="BQ237" s="200">
        <f t="shared" si="214"/>
        <v>8.6956521739130446E-2</v>
      </c>
      <c r="BR237" s="200">
        <f t="shared" si="214"/>
        <v>8.6956521739130432E-2</v>
      </c>
    </row>
    <row r="238" spans="1:70">
      <c r="A238" t="s">
        <v>283</v>
      </c>
      <c r="B238" s="102">
        <f>B19</f>
        <v>2.36</v>
      </c>
      <c r="C238" s="102">
        <f t="shared" si="213"/>
        <v>1.95</v>
      </c>
      <c r="D238" s="102">
        <f t="shared" si="213"/>
        <v>1.76</v>
      </c>
      <c r="E238" s="102">
        <f t="shared" si="213"/>
        <v>2.08</v>
      </c>
      <c r="F238" s="102">
        <f t="shared" si="213"/>
        <v>2.37</v>
      </c>
      <c r="G238" s="102">
        <f t="shared" si="213"/>
        <v>2.91</v>
      </c>
      <c r="H238" s="102">
        <f t="shared" si="213"/>
        <v>2.2400000000000002</v>
      </c>
      <c r="I238" s="102">
        <f t="shared" si="213"/>
        <v>2.4700000000000002</v>
      </c>
      <c r="J238" s="102">
        <f t="shared" si="213"/>
        <v>2.75</v>
      </c>
      <c r="K238" s="102">
        <f t="shared" si="213"/>
        <v>2.3000000000000003</v>
      </c>
      <c r="L238" s="102">
        <f t="shared" si="213"/>
        <v>1.93</v>
      </c>
      <c r="M238" s="102">
        <f t="shared" si="213"/>
        <v>1.37</v>
      </c>
      <c r="N238" s="102">
        <f t="shared" si="213"/>
        <v>1.7</v>
      </c>
      <c r="O238" s="102">
        <f t="shared" si="213"/>
        <v>2.27</v>
      </c>
      <c r="P238" s="102">
        <f t="shared" si="213"/>
        <v>2.1</v>
      </c>
      <c r="Q238" s="102">
        <f t="shared" si="213"/>
        <v>2.11</v>
      </c>
      <c r="R238" s="102">
        <f t="shared" si="213"/>
        <v>2.25</v>
      </c>
      <c r="S238" s="102">
        <f t="shared" si="213"/>
        <v>1.93</v>
      </c>
      <c r="T238" s="102">
        <f t="shared" si="213"/>
        <v>2.31</v>
      </c>
      <c r="U238" s="102">
        <f t="shared" si="213"/>
        <v>2.13</v>
      </c>
      <c r="V238" s="102">
        <f t="shared" si="213"/>
        <v>3.18</v>
      </c>
      <c r="W238" s="102">
        <f t="shared" si="213"/>
        <v>2.34</v>
      </c>
      <c r="X238" s="102">
        <f t="shared" si="213"/>
        <v>2.21</v>
      </c>
      <c r="Y238" s="102">
        <f t="shared" si="213"/>
        <v>1.6600000000000001</v>
      </c>
      <c r="Z238" s="102">
        <f t="shared" si="213"/>
        <v>1.57</v>
      </c>
      <c r="AA238" s="102">
        <f t="shared" si="213"/>
        <v>1.87</v>
      </c>
      <c r="AB238" s="102">
        <f t="shared" si="213"/>
        <v>1.94</v>
      </c>
      <c r="AC238" s="102">
        <f t="shared" si="213"/>
        <v>2.31</v>
      </c>
      <c r="AD238" s="102">
        <f t="shared" si="213"/>
        <v>2.39</v>
      </c>
      <c r="AE238" s="102">
        <f t="shared" si="213"/>
        <v>1.79</v>
      </c>
      <c r="AF238" s="102">
        <f t="shared" si="213"/>
        <v>1.86</v>
      </c>
      <c r="AG238" s="102">
        <f t="shared" si="213"/>
        <v>3.29</v>
      </c>
      <c r="AH238" s="102">
        <f t="shared" si="213"/>
        <v>4.08</v>
      </c>
      <c r="AI238" s="102">
        <f t="shared" si="213"/>
        <v>3.2</v>
      </c>
      <c r="AJ238" s="102">
        <f t="shared" si="213"/>
        <v>3.22</v>
      </c>
      <c r="AK238" s="102">
        <f t="shared" si="213"/>
        <v>5.0200000000000005</v>
      </c>
      <c r="AL238" s="102">
        <f t="shared" si="213"/>
        <v>6</v>
      </c>
      <c r="AM238" s="102">
        <f t="shared" si="213"/>
        <v>6.32</v>
      </c>
      <c r="AN238" s="102">
        <f t="shared" si="213"/>
        <v>4.28</v>
      </c>
      <c r="AO238" s="102">
        <f t="shared" si="213"/>
        <v>4</v>
      </c>
      <c r="AP238" s="102">
        <f t="shared" si="213"/>
        <v>3.31</v>
      </c>
      <c r="AQ238" s="102">
        <f t="shared" si="213"/>
        <v>2.69</v>
      </c>
      <c r="AR238" s="102">
        <f t="shared" si="213"/>
        <v>3.22</v>
      </c>
      <c r="AS238" s="102">
        <f t="shared" si="213"/>
        <v>3.2600000000000002</v>
      </c>
      <c r="AT238" s="102">
        <f t="shared" si="213"/>
        <v>3.34</v>
      </c>
      <c r="AU238" s="102">
        <f t="shared" si="213"/>
        <v>5.05</v>
      </c>
      <c r="AV238" s="102">
        <f t="shared" si="213"/>
        <v>5.91</v>
      </c>
      <c r="AW238" s="211">
        <f t="shared" ref="AW238:BR238" si="215">MROUND(AW236/AW241,0.05)</f>
        <v>7</v>
      </c>
      <c r="AX238" s="211">
        <f t="shared" si="215"/>
        <v>4.9000000000000004</v>
      </c>
      <c r="AY238" s="211">
        <f t="shared" si="215"/>
        <v>4.75</v>
      </c>
      <c r="AZ238" s="211">
        <f t="shared" si="215"/>
        <v>5.1000000000000005</v>
      </c>
      <c r="BA238" s="211">
        <f t="shared" si="215"/>
        <v>5.0500000000000007</v>
      </c>
      <c r="BB238" s="211">
        <f t="shared" si="215"/>
        <v>5.1000000000000005</v>
      </c>
      <c r="BC238" s="211">
        <f t="shared" si="215"/>
        <v>4.9000000000000004</v>
      </c>
      <c r="BD238" s="211">
        <f t="shared" si="215"/>
        <v>4.8500000000000005</v>
      </c>
      <c r="BE238" s="211">
        <f t="shared" si="215"/>
        <v>4.95</v>
      </c>
      <c r="BF238" s="211">
        <f t="shared" si="215"/>
        <v>4.95</v>
      </c>
      <c r="BG238" s="211">
        <f t="shared" si="215"/>
        <v>5</v>
      </c>
      <c r="BH238" s="211">
        <f t="shared" si="215"/>
        <v>4.75</v>
      </c>
      <c r="BI238" s="211">
        <f t="shared" si="215"/>
        <v>4.6500000000000004</v>
      </c>
      <c r="BJ238" s="211">
        <f t="shared" si="215"/>
        <v>4.6500000000000004</v>
      </c>
      <c r="BK238" s="211">
        <f t="shared" si="215"/>
        <v>4.5</v>
      </c>
      <c r="BL238" s="211">
        <f t="shared" si="215"/>
        <v>4.45</v>
      </c>
      <c r="BM238" s="211">
        <f t="shared" si="215"/>
        <v>4.2</v>
      </c>
      <c r="BN238" s="211">
        <f t="shared" si="215"/>
        <v>4.2</v>
      </c>
      <c r="BO238" s="211">
        <f t="shared" si="215"/>
        <v>4.2</v>
      </c>
      <c r="BP238" s="211">
        <f t="shared" si="215"/>
        <v>9.6000000000000014</v>
      </c>
      <c r="BQ238" s="211">
        <f t="shared" si="215"/>
        <v>18.5</v>
      </c>
      <c r="BR238" s="211">
        <f t="shared" si="215"/>
        <v>19.25</v>
      </c>
    </row>
    <row r="239" spans="1:70">
      <c r="B239" s="229">
        <f t="shared" ref="B239:AU239" si="216">B236-B238</f>
        <v>0.184191616766467</v>
      </c>
      <c r="C239" s="229">
        <f t="shared" si="216"/>
        <v>0.25031472081218298</v>
      </c>
      <c r="D239" s="229">
        <f t="shared" si="216"/>
        <v>0.23255424063116314</v>
      </c>
      <c r="E239" s="229">
        <f t="shared" si="216"/>
        <v>0.14266401590457312</v>
      </c>
      <c r="F239" s="229">
        <f t="shared" si="216"/>
        <v>0.10632989690721661</v>
      </c>
      <c r="G239" s="229">
        <f t="shared" si="216"/>
        <v>0.20846908734052993</v>
      </c>
      <c r="H239" s="229">
        <f t="shared" si="216"/>
        <v>0.22777888446215133</v>
      </c>
      <c r="I239" s="229">
        <f t="shared" si="216"/>
        <v>8.6656686626746193E-2</v>
      </c>
      <c r="J239" s="229">
        <f t="shared" si="216"/>
        <v>0.45898821218074692</v>
      </c>
      <c r="K239" s="229">
        <f t="shared" si="216"/>
        <v>0.33194752774974656</v>
      </c>
      <c r="L239" s="229">
        <f t="shared" si="216"/>
        <v>0.29704112337010957</v>
      </c>
      <c r="M239" s="229">
        <f t="shared" si="216"/>
        <v>0.13389999999999991</v>
      </c>
      <c r="N239" s="229">
        <f t="shared" si="216"/>
        <v>0.24398000000000031</v>
      </c>
      <c r="O239" s="229">
        <f t="shared" si="216"/>
        <v>0.27210000000000001</v>
      </c>
      <c r="P239" s="229">
        <f t="shared" si="216"/>
        <v>0.26338000000000017</v>
      </c>
      <c r="Q239" s="229">
        <f t="shared" si="216"/>
        <v>0.16956999999999978</v>
      </c>
      <c r="R239" s="229">
        <f t="shared" si="216"/>
        <v>0.11826999999999988</v>
      </c>
      <c r="S239" s="229">
        <f t="shared" si="216"/>
        <v>0.14172000000000007</v>
      </c>
      <c r="T239" s="229">
        <f t="shared" si="216"/>
        <v>0.19436999999999971</v>
      </c>
      <c r="U239" s="229">
        <f t="shared" si="216"/>
        <v>0.13092000000000015</v>
      </c>
      <c r="V239" s="229">
        <f t="shared" si="216"/>
        <v>5.9969999999999857E-2</v>
      </c>
      <c r="W239" s="229">
        <f t="shared" si="216"/>
        <v>0.36925000000000008</v>
      </c>
      <c r="X239" s="229">
        <f t="shared" si="216"/>
        <v>0.22237000000000018</v>
      </c>
      <c r="Y239" s="229">
        <f t="shared" si="216"/>
        <v>0.28185999999999978</v>
      </c>
      <c r="Z239" s="229">
        <f t="shared" si="216"/>
        <v>0.24724999999999975</v>
      </c>
      <c r="AA239" s="229">
        <f t="shared" si="216"/>
        <v>-2.1900000000000031E-2</v>
      </c>
      <c r="AB239" s="229">
        <f t="shared" si="216"/>
        <v>3.2220000000000137E-2</v>
      </c>
      <c r="AC239" s="229">
        <f t="shared" si="216"/>
        <v>6.2299999999995137E-3</v>
      </c>
      <c r="AD239" s="229">
        <f t="shared" si="216"/>
        <v>2.9829999999999579E-2</v>
      </c>
      <c r="AE239" s="229">
        <f t="shared" si="216"/>
        <v>0.26932</v>
      </c>
      <c r="AF239" s="229">
        <f t="shared" si="216"/>
        <v>0.13548000000000004</v>
      </c>
      <c r="AG239" s="229">
        <f t="shared" si="216"/>
        <v>-0.25521000000000038</v>
      </c>
      <c r="AH239" s="229">
        <f t="shared" si="216"/>
        <v>0.12147000000000041</v>
      </c>
      <c r="AI239" s="229">
        <f t="shared" si="216"/>
        <v>0.86089000000000038</v>
      </c>
      <c r="AJ239" s="229">
        <f t="shared" si="216"/>
        <v>0.32873999999999937</v>
      </c>
      <c r="AK239" s="229">
        <f t="shared" si="216"/>
        <v>0.16403999999999996</v>
      </c>
      <c r="AL239" s="229">
        <f t="shared" si="216"/>
        <v>0.21999000000000013</v>
      </c>
      <c r="AM239" s="229">
        <f t="shared" si="216"/>
        <v>0.572379999999999</v>
      </c>
      <c r="AN239" s="229">
        <f t="shared" si="216"/>
        <v>0.18241999999999958</v>
      </c>
      <c r="AO239" s="229">
        <f t="shared" si="216"/>
        <v>-0.30428999999999995</v>
      </c>
      <c r="AP239" s="229">
        <f t="shared" si="216"/>
        <v>0.30426999999999982</v>
      </c>
      <c r="AQ239" s="229">
        <f t="shared" si="216"/>
        <v>0.66954000000000002</v>
      </c>
      <c r="AR239" s="229">
        <f t="shared" si="216"/>
        <v>0.1413799999999994</v>
      </c>
      <c r="AS239" s="229">
        <f t="shared" si="216"/>
        <v>0.35053999999999963</v>
      </c>
      <c r="AT239" s="229">
        <f t="shared" si="216"/>
        <v>0.22148000000000057</v>
      </c>
      <c r="AU239" s="229">
        <f t="shared" si="216"/>
        <v>-0.52322999999999986</v>
      </c>
      <c r="AV239" s="229">
        <f>AV236-AV238</f>
        <v>8.9960000000000484E-2</v>
      </c>
      <c r="AW239" s="229">
        <f t="shared" ref="AW239:BR239" si="217">AW236-AW238</f>
        <v>-0.453990000000001</v>
      </c>
      <c r="AX239" s="229">
        <f t="shared" si="217"/>
        <v>-0.29167090157929199</v>
      </c>
      <c r="AY239" s="229">
        <f t="shared" si="217"/>
        <v>-0.29999999999999982</v>
      </c>
      <c r="AZ239" s="229">
        <f t="shared" si="217"/>
        <v>-0.29999999999999982</v>
      </c>
      <c r="BA239" s="229">
        <f t="shared" si="217"/>
        <v>-0.30000000000000071</v>
      </c>
      <c r="BB239" s="229">
        <f t="shared" si="217"/>
        <v>-0.29999999999999982</v>
      </c>
      <c r="BC239" s="229">
        <f t="shared" si="217"/>
        <v>-0.29999999999999982</v>
      </c>
      <c r="BD239" s="229">
        <f t="shared" si="217"/>
        <v>-0.30000000000000071</v>
      </c>
      <c r="BE239" s="229">
        <f t="shared" si="217"/>
        <v>-0.29999999999999982</v>
      </c>
      <c r="BF239" s="229">
        <f t="shared" si="217"/>
        <v>-0.29999999999999982</v>
      </c>
      <c r="BG239" s="229">
        <f t="shared" si="217"/>
        <v>-0.29999999999999982</v>
      </c>
      <c r="BH239" s="229">
        <f t="shared" si="217"/>
        <v>-0.29999999999999982</v>
      </c>
      <c r="BI239" s="229">
        <f t="shared" si="217"/>
        <v>-0.29999999999999982</v>
      </c>
      <c r="BJ239" s="229">
        <f t="shared" si="217"/>
        <v>-0.29999999999999982</v>
      </c>
      <c r="BK239" s="229">
        <f t="shared" si="217"/>
        <v>-0.25</v>
      </c>
      <c r="BL239" s="229">
        <f t="shared" si="217"/>
        <v>-0.25</v>
      </c>
      <c r="BM239" s="229">
        <f t="shared" si="217"/>
        <v>-0.20000000000000018</v>
      </c>
      <c r="BN239" s="229">
        <f t="shared" si="217"/>
        <v>-0.20000000000000018</v>
      </c>
      <c r="BO239" s="229">
        <f t="shared" si="217"/>
        <v>-0.20000000000000018</v>
      </c>
      <c r="BP239" s="229">
        <f t="shared" si="217"/>
        <v>-0.65000000000000036</v>
      </c>
      <c r="BQ239" s="229">
        <f t="shared" si="217"/>
        <v>-1.3000000000000007</v>
      </c>
      <c r="BR239" s="229">
        <f t="shared" si="217"/>
        <v>-1.3499999999999979</v>
      </c>
    </row>
    <row r="240" spans="1:70">
      <c r="A240" t="s">
        <v>284</v>
      </c>
      <c r="B240" s="200">
        <f t="shared" ref="B240:AV241" si="218">B237/B235</f>
        <v>1.0165675493494992</v>
      </c>
      <c r="C240" s="200">
        <f t="shared" si="218"/>
        <v>0.88486042547996502</v>
      </c>
      <c r="D240" s="200">
        <f t="shared" si="218"/>
        <v>1.3719120573123109</v>
      </c>
      <c r="E240" s="200">
        <f t="shared" si="218"/>
        <v>1.150018831442619</v>
      </c>
      <c r="F240" s="200">
        <f t="shared" si="218"/>
        <v>0.79407398191893075</v>
      </c>
      <c r="G240" s="200">
        <f t="shared" si="218"/>
        <v>1.0872186746213433</v>
      </c>
      <c r="H240" s="200">
        <f t="shared" si="218"/>
        <v>1.2741328379530543</v>
      </c>
      <c r="I240" s="200">
        <f t="shared" si="218"/>
        <v>1.2640909131570954</v>
      </c>
      <c r="J240" s="200">
        <f t="shared" si="218"/>
        <v>2.9896259054977445</v>
      </c>
      <c r="K240" s="200">
        <f t="shared" si="218"/>
        <v>1.5005214945101821</v>
      </c>
      <c r="L240" s="200">
        <f t="shared" si="218"/>
        <v>1.0187953900378992</v>
      </c>
      <c r="M240" s="200">
        <f t="shared" si="218"/>
        <v>1.5063509908337231</v>
      </c>
      <c r="N240" s="200">
        <f t="shared" si="218"/>
        <v>1.4872794918352945</v>
      </c>
      <c r="O240" s="200">
        <f t="shared" si="218"/>
        <v>2.0665962484880254</v>
      </c>
      <c r="P240" s="200">
        <f t="shared" si="218"/>
        <v>1.5887407870969965</v>
      </c>
      <c r="Q240" s="200">
        <f t="shared" si="218"/>
        <v>1.1181387798755278</v>
      </c>
      <c r="R240" s="200">
        <f t="shared" si="218"/>
        <v>0.56750886744307449</v>
      </c>
      <c r="S240" s="200">
        <f t="shared" si="218"/>
        <v>0.93153786583456588</v>
      </c>
      <c r="T240" s="200">
        <f t="shared" si="218"/>
        <v>0.64457527646193913</v>
      </c>
      <c r="U240" s="200">
        <f t="shared" si="218"/>
        <v>0.6915325122346806</v>
      </c>
      <c r="V240" s="200">
        <f t="shared" si="218"/>
        <v>0.72024346916520621</v>
      </c>
      <c r="W240" s="200">
        <f t="shared" si="218"/>
        <v>0.61640223486816137</v>
      </c>
      <c r="X240" s="200">
        <f t="shared" si="218"/>
        <v>0.52003941353785232</v>
      </c>
      <c r="Y240" s="200">
        <f t="shared" si="218"/>
        <v>0.6731723738818397</v>
      </c>
      <c r="Z240" s="200">
        <f t="shared" si="218"/>
        <v>0.60871754077112172</v>
      </c>
      <c r="AA240" s="200">
        <f t="shared" si="218"/>
        <v>0.43334098478937266</v>
      </c>
      <c r="AB240" s="200">
        <f t="shared" si="218"/>
        <v>0.75761960190223199</v>
      </c>
      <c r="AC240" s="200">
        <f t="shared" si="218"/>
        <v>0.99246057123044384</v>
      </c>
      <c r="AD240" s="200">
        <f t="shared" si="218"/>
        <v>0.85147706786863453</v>
      </c>
      <c r="AE240" s="200">
        <f t="shared" si="218"/>
        <v>0.66741324980417016</v>
      </c>
      <c r="AF240" s="200">
        <f t="shared" si="218"/>
        <v>0.9794156330355881</v>
      </c>
      <c r="AG240" s="200">
        <f t="shared" si="218"/>
        <v>0.88737685327252391</v>
      </c>
      <c r="AH240" s="200">
        <f t="shared" si="218"/>
        <v>0.86766636079572634</v>
      </c>
      <c r="AI240" s="200">
        <f t="shared" si="218"/>
        <v>0.82824624222148679</v>
      </c>
      <c r="AJ240" s="200">
        <f t="shared" si="218"/>
        <v>0.79709290824699008</v>
      </c>
      <c r="AK240" s="200">
        <f t="shared" si="218"/>
        <v>0.88304232844396791</v>
      </c>
      <c r="AL240" s="200">
        <f t="shared" si="218"/>
        <v>1.3311989006460438</v>
      </c>
      <c r="AM240" s="200">
        <f t="shared" si="218"/>
        <v>0.77139915002726678</v>
      </c>
      <c r="AN240" s="200">
        <f t="shared" si="218"/>
        <v>0.99513117405428875</v>
      </c>
      <c r="AO240" s="200">
        <f t="shared" si="218"/>
        <v>0.32594948290413744</v>
      </c>
      <c r="AP240" s="200">
        <f t="shared" si="218"/>
        <v>0.49417589730749323</v>
      </c>
      <c r="AQ240" s="200">
        <f t="shared" si="218"/>
        <v>0.44046208732585551</v>
      </c>
      <c r="AR240" s="200">
        <f t="shared" si="218"/>
        <v>0.66479410639778236</v>
      </c>
      <c r="AS240" s="200">
        <f t="shared" si="218"/>
        <v>1.2166185902996549</v>
      </c>
      <c r="AT240" s="200">
        <f t="shared" si="218"/>
        <v>0.58152577159404639</v>
      </c>
      <c r="AU240" s="200">
        <f t="shared" si="218"/>
        <v>0.6361986268571086</v>
      </c>
      <c r="AV240" s="200">
        <f t="shared" si="218"/>
        <v>1.2155836973913292</v>
      </c>
      <c r="AW240" s="200">
        <f>AW237/AW235</f>
        <v>0.8762091203720116</v>
      </c>
      <c r="AX240" s="200">
        <f t="shared" ref="AX240:BR240" si="219">AX237/AX235</f>
        <v>0.73658697871207301</v>
      </c>
      <c r="AY240" s="200">
        <f t="shared" si="219"/>
        <v>0.88850994744705181</v>
      </c>
      <c r="AZ240" s="200">
        <f t="shared" si="219"/>
        <v>0.72817315344390443</v>
      </c>
      <c r="BA240" s="200">
        <f t="shared" si="219"/>
        <v>0.74669037891860668</v>
      </c>
      <c r="BB240" s="200">
        <f t="shared" si="219"/>
        <v>0.73999859971773385</v>
      </c>
      <c r="BC240" s="200">
        <f t="shared" si="219"/>
        <v>0.7922160440064675</v>
      </c>
      <c r="BD240" s="200">
        <f t="shared" si="219"/>
        <v>0.82897436430633431</v>
      </c>
      <c r="BE240" s="200">
        <f t="shared" si="219"/>
        <v>0.78041638169234684</v>
      </c>
      <c r="BF240" s="200">
        <f t="shared" si="219"/>
        <v>0.76564055621242455</v>
      </c>
      <c r="BG240" s="200">
        <f t="shared" si="219"/>
        <v>0.79195755383115829</v>
      </c>
      <c r="BH240" s="200">
        <f t="shared" si="219"/>
        <v>0.88653726194563354</v>
      </c>
      <c r="BI240" s="200">
        <f t="shared" si="219"/>
        <v>0.92863219308310196</v>
      </c>
      <c r="BJ240" s="200">
        <f t="shared" si="219"/>
        <v>0.91626582356402386</v>
      </c>
      <c r="BK240" s="200">
        <f t="shared" si="219"/>
        <v>0.96670738056106353</v>
      </c>
      <c r="BL240" s="200">
        <f t="shared" si="219"/>
        <v>1.0284300249713541</v>
      </c>
      <c r="BM240" s="200">
        <f t="shared" si="219"/>
        <v>1.1817678054772196</v>
      </c>
      <c r="BN240" s="200">
        <f t="shared" si="219"/>
        <v>1.2085441033214748</v>
      </c>
      <c r="BO240" s="200">
        <f t="shared" si="219"/>
        <v>1.2010927351497527</v>
      </c>
      <c r="BP240" s="200">
        <f t="shared" si="219"/>
        <v>0.23753546598875541</v>
      </c>
      <c r="BQ240" s="200">
        <f t="shared" si="219"/>
        <v>0.10167614037224194</v>
      </c>
      <c r="BR240" s="200">
        <f t="shared" si="219"/>
        <v>9.6967845341369707E-2</v>
      </c>
    </row>
    <row r="241" spans="1:70">
      <c r="A241" t="s">
        <v>285</v>
      </c>
      <c r="B241" s="200">
        <f t="shared" si="218"/>
        <v>0.92760308793070989</v>
      </c>
      <c r="C241" s="200">
        <f t="shared" si="218"/>
        <v>0.88623685582588541</v>
      </c>
      <c r="D241" s="200">
        <f t="shared" si="218"/>
        <v>0.88328837635180302</v>
      </c>
      <c r="E241" s="200">
        <f t="shared" si="218"/>
        <v>0.93581395348837182</v>
      </c>
      <c r="F241" s="200">
        <f t="shared" si="218"/>
        <v>0.95706149772693205</v>
      </c>
      <c r="G241" s="200">
        <f t="shared" si="218"/>
        <v>0.93315018315018317</v>
      </c>
      <c r="H241" s="200">
        <f t="shared" si="218"/>
        <v>0.90769882751801101</v>
      </c>
      <c r="I241" s="200">
        <f t="shared" si="218"/>
        <v>0.96610546614255</v>
      </c>
      <c r="J241" s="200">
        <f t="shared" si="218"/>
        <v>0.85696793449146691</v>
      </c>
      <c r="K241" s="200">
        <f t="shared" si="218"/>
        <v>0.8738776042265729</v>
      </c>
      <c r="L241" s="200">
        <f t="shared" si="218"/>
        <v>0.86662072817020697</v>
      </c>
      <c r="M241" s="200">
        <f t="shared" si="218"/>
        <v>0.9109648247888823</v>
      </c>
      <c r="N241" s="200">
        <f t="shared" si="218"/>
        <v>0.8744945935657773</v>
      </c>
      <c r="O241" s="200">
        <f t="shared" si="218"/>
        <v>0.89296251130954718</v>
      </c>
      <c r="P241" s="200">
        <f t="shared" si="218"/>
        <v>0.88855791281977503</v>
      </c>
      <c r="Q241" s="200">
        <f t="shared" si="218"/>
        <v>0.92561316388617165</v>
      </c>
      <c r="R241" s="200">
        <f t="shared" si="218"/>
        <v>0.95006059275336008</v>
      </c>
      <c r="S241" s="200">
        <f t="shared" si="218"/>
        <v>0.93159307242291423</v>
      </c>
      <c r="T241" s="200">
        <f t="shared" si="218"/>
        <v>0.92238766635920422</v>
      </c>
      <c r="U241" s="200">
        <f t="shared" si="218"/>
        <v>0.94209436866408358</v>
      </c>
      <c r="V241" s="200">
        <f t="shared" si="218"/>
        <v>0.98149056935712375</v>
      </c>
      <c r="W241" s="200">
        <f t="shared" si="218"/>
        <v>0.86370766817384881</v>
      </c>
      <c r="X241" s="200">
        <f t="shared" si="218"/>
        <v>0.9085788757466996</v>
      </c>
      <c r="Y241" s="200">
        <f t="shared" si="218"/>
        <v>0.85485050415580943</v>
      </c>
      <c r="Z241" s="200">
        <f t="shared" si="218"/>
        <v>0.8639427706699685</v>
      </c>
      <c r="AA241" s="200">
        <f t="shared" si="218"/>
        <v>1.0118500081164439</v>
      </c>
      <c r="AB241" s="200">
        <f t="shared" si="218"/>
        <v>0.98366308018375226</v>
      </c>
      <c r="AC241" s="200">
        <f t="shared" si="218"/>
        <v>0.99731028438453884</v>
      </c>
      <c r="AD241" s="200">
        <f t="shared" si="218"/>
        <v>0.98767268775079253</v>
      </c>
      <c r="AE241" s="200">
        <f t="shared" si="218"/>
        <v>0.86921896548375188</v>
      </c>
      <c r="AF241" s="200">
        <f t="shared" si="218"/>
        <v>0.93210656082747001</v>
      </c>
      <c r="AG241" s="200">
        <f t="shared" si="218"/>
        <v>1.0840947808579837</v>
      </c>
      <c r="AH241" s="200">
        <f t="shared" si="218"/>
        <v>0.9710886903869359</v>
      </c>
      <c r="AI241" s="200">
        <f t="shared" si="218"/>
        <v>0.78800459997685235</v>
      </c>
      <c r="AJ241" s="200">
        <f t="shared" si="218"/>
        <v>0.90736430395013457</v>
      </c>
      <c r="AK241" s="200">
        <f t="shared" si="218"/>
        <v>0.96835672564254904</v>
      </c>
      <c r="AL241" s="200">
        <f t="shared" si="218"/>
        <v>0.96463177593533111</v>
      </c>
      <c r="AM241" s="200">
        <f t="shared" si="218"/>
        <v>0.91695466587738939</v>
      </c>
      <c r="AN241" s="200">
        <f t="shared" si="218"/>
        <v>0.9591208357796891</v>
      </c>
      <c r="AO241" s="200">
        <f t="shared" si="218"/>
        <v>1.0823360058013209</v>
      </c>
      <c r="AP241" s="200">
        <f t="shared" si="218"/>
        <v>0.91581425848096576</v>
      </c>
      <c r="AQ241" s="200">
        <f t="shared" si="218"/>
        <v>0.8007048584032338</v>
      </c>
      <c r="AR241" s="200">
        <f t="shared" si="218"/>
        <v>0.95793989373412125</v>
      </c>
      <c r="AS241" s="200">
        <f t="shared" si="218"/>
        <v>0.90291202977947904</v>
      </c>
      <c r="AT241" s="200">
        <f t="shared" si="218"/>
        <v>0.93781237013825702</v>
      </c>
      <c r="AU241" s="200">
        <f t="shared" si="218"/>
        <v>1.1155857266881242</v>
      </c>
      <c r="AV241" s="200">
        <f>AV238/AV236</f>
        <v>0.98500656671044462</v>
      </c>
      <c r="AW241" s="200">
        <f>FORECAST(AW240,B241:AV241,B240:AV240)</f>
        <v>0.93418234277253365</v>
      </c>
      <c r="AX241" s="200">
        <f t="shared" ref="AX241:BR241" si="220">FORECAST(AX240,C241:AW241,C240:AW240)</f>
        <v>0.93918675852002431</v>
      </c>
      <c r="AY241" s="200">
        <f t="shared" si="220"/>
        <v>0.93482171515936474</v>
      </c>
      <c r="AZ241" s="200">
        <f t="shared" si="220"/>
        <v>0.94099166196071615</v>
      </c>
      <c r="BA241" s="200">
        <f t="shared" si="220"/>
        <v>0.94019039631048629</v>
      </c>
      <c r="BB241" s="200">
        <f t="shared" si="220"/>
        <v>0.93997034279428116</v>
      </c>
      <c r="BC241" s="200">
        <f t="shared" si="220"/>
        <v>0.9380723798247026</v>
      </c>
      <c r="BD241" s="200">
        <f t="shared" si="220"/>
        <v>0.9370466621089738</v>
      </c>
      <c r="BE241" s="200">
        <f t="shared" si="220"/>
        <v>0.9379829911054044</v>
      </c>
      <c r="BF241" s="200">
        <f t="shared" si="220"/>
        <v>0.93846056425675317</v>
      </c>
      <c r="BG241" s="200">
        <f t="shared" si="220"/>
        <v>0.93805099132747394</v>
      </c>
      <c r="BH241" s="200">
        <f t="shared" si="220"/>
        <v>0.93670245933191576</v>
      </c>
      <c r="BI241" s="200">
        <f t="shared" si="220"/>
        <v>0.93585031670124297</v>
      </c>
      <c r="BJ241" s="200">
        <f t="shared" si="220"/>
        <v>0.93784587745991621</v>
      </c>
      <c r="BK241" s="200">
        <f t="shared" si="220"/>
        <v>0.93934773295574547</v>
      </c>
      <c r="BL241" s="200">
        <f t="shared" si="220"/>
        <v>0.94455335874469737</v>
      </c>
      <c r="BM241" s="200">
        <f t="shared" si="220"/>
        <v>0.94830728042710655</v>
      </c>
      <c r="BN241" s="200">
        <f t="shared" si="220"/>
        <v>0.94905208914535555</v>
      </c>
      <c r="BO241" s="200">
        <f t="shared" si="220"/>
        <v>0.94948498403774173</v>
      </c>
      <c r="BP241" s="200">
        <f t="shared" si="220"/>
        <v>0.93303383337942092</v>
      </c>
      <c r="BQ241" s="200">
        <f t="shared" si="220"/>
        <v>0.93066056511035988</v>
      </c>
      <c r="BR241" s="200">
        <f t="shared" si="220"/>
        <v>0.92903054606595348</v>
      </c>
    </row>
    <row r="243" spans="1:70" ht="15.75" thickBot="1">
      <c r="A243" s="230" t="s">
        <v>286</v>
      </c>
    </row>
    <row r="244" spans="1:70" ht="17.25" thickBot="1">
      <c r="A244" s="186"/>
      <c r="B244" s="187" t="str">
        <f>B2</f>
        <v xml:space="preserve">75/76 </v>
      </c>
      <c r="C244" s="187" t="str">
        <f t="shared" ref="C244:AY244" si="221">C2</f>
        <v xml:space="preserve">76/77 </v>
      </c>
      <c r="D244" s="187" t="str">
        <f t="shared" si="221"/>
        <v xml:space="preserve">77/78 </v>
      </c>
      <c r="E244" s="187" t="str">
        <f t="shared" si="221"/>
        <v xml:space="preserve">78/79 </v>
      </c>
      <c r="F244" s="187" t="str">
        <f t="shared" si="221"/>
        <v xml:space="preserve">79/80 </v>
      </c>
      <c r="G244" s="187" t="str">
        <f t="shared" si="221"/>
        <v xml:space="preserve">80/81 </v>
      </c>
      <c r="H244" s="187" t="str">
        <f t="shared" si="221"/>
        <v xml:space="preserve">81/82 </v>
      </c>
      <c r="I244" s="187" t="str">
        <f t="shared" si="221"/>
        <v xml:space="preserve">82/83 </v>
      </c>
      <c r="J244" s="187" t="str">
        <f t="shared" si="221"/>
        <v xml:space="preserve">83/84 </v>
      </c>
      <c r="K244" s="187" t="str">
        <f t="shared" si="221"/>
        <v xml:space="preserve">84/85 </v>
      </c>
      <c r="L244" s="187" t="str">
        <f t="shared" si="221"/>
        <v xml:space="preserve">85/86 </v>
      </c>
      <c r="M244" s="187" t="str">
        <f t="shared" si="221"/>
        <v xml:space="preserve">86/87 </v>
      </c>
      <c r="N244" s="187" t="str">
        <f t="shared" si="221"/>
        <v xml:space="preserve">87/88 </v>
      </c>
      <c r="O244" s="187" t="str">
        <f t="shared" si="221"/>
        <v xml:space="preserve">88/89 </v>
      </c>
      <c r="P244" s="187" t="str">
        <f t="shared" si="221"/>
        <v xml:space="preserve">89/90 </v>
      </c>
      <c r="Q244" s="187" t="str">
        <f t="shared" si="221"/>
        <v xml:space="preserve">90/91 </v>
      </c>
      <c r="R244" s="187" t="str">
        <f t="shared" si="221"/>
        <v xml:space="preserve">91/92 </v>
      </c>
      <c r="S244" s="187" t="str">
        <f t="shared" si="221"/>
        <v xml:space="preserve">92/93 </v>
      </c>
      <c r="T244" s="187" t="str">
        <f t="shared" si="221"/>
        <v xml:space="preserve">93/94 </v>
      </c>
      <c r="U244" s="187" t="str">
        <f t="shared" si="221"/>
        <v xml:space="preserve">94/95 </v>
      </c>
      <c r="V244" s="187" t="str">
        <f t="shared" si="221"/>
        <v xml:space="preserve">95/96 </v>
      </c>
      <c r="W244" s="187" t="str">
        <f t="shared" si="221"/>
        <v xml:space="preserve">96/97 </v>
      </c>
      <c r="X244" s="187" t="str">
        <f t="shared" si="221"/>
        <v xml:space="preserve">97/98 </v>
      </c>
      <c r="Y244" s="187" t="str">
        <f t="shared" si="221"/>
        <v xml:space="preserve">98/99 </v>
      </c>
      <c r="Z244" s="187" t="str">
        <f t="shared" si="221"/>
        <v xml:space="preserve">99/00 </v>
      </c>
      <c r="AA244" s="187" t="str">
        <f t="shared" si="221"/>
        <v xml:space="preserve">00/01 </v>
      </c>
      <c r="AB244" s="187" t="str">
        <f t="shared" si="221"/>
        <v xml:space="preserve">01/02 </v>
      </c>
      <c r="AC244" s="187" t="str">
        <f t="shared" si="221"/>
        <v xml:space="preserve">02/03 </v>
      </c>
      <c r="AD244" s="187" t="str">
        <f t="shared" si="221"/>
        <v xml:space="preserve">03/04 </v>
      </c>
      <c r="AE244" s="187" t="str">
        <f t="shared" si="221"/>
        <v xml:space="preserve">04/05 </v>
      </c>
      <c r="AF244" s="187" t="str">
        <f t="shared" si="221"/>
        <v xml:space="preserve">05/06 </v>
      </c>
      <c r="AG244" s="187" t="str">
        <f t="shared" si="221"/>
        <v xml:space="preserve">06/07 </v>
      </c>
      <c r="AH244" s="187" t="str">
        <f t="shared" si="221"/>
        <v xml:space="preserve">07/08 </v>
      </c>
      <c r="AI244" s="187" t="str">
        <f t="shared" si="221"/>
        <v xml:space="preserve">08/09 </v>
      </c>
      <c r="AJ244" s="187" t="str">
        <f t="shared" si="221"/>
        <v xml:space="preserve">09/10 </v>
      </c>
      <c r="AK244" s="187" t="str">
        <f t="shared" si="221"/>
        <v xml:space="preserve">10/11 </v>
      </c>
      <c r="AL244" s="187" t="str">
        <f t="shared" si="221"/>
        <v xml:space="preserve">11/12 </v>
      </c>
      <c r="AM244" s="187" t="str">
        <f t="shared" si="221"/>
        <v xml:space="preserve">12/13 </v>
      </c>
      <c r="AN244" s="187" t="str">
        <f t="shared" si="221"/>
        <v xml:space="preserve">13/14 </v>
      </c>
      <c r="AO244" s="187" t="str">
        <f t="shared" si="221"/>
        <v xml:space="preserve">14/15 </v>
      </c>
      <c r="AP244" s="187" t="str">
        <f t="shared" si="221"/>
        <v xml:space="preserve">15/16 </v>
      </c>
      <c r="AQ244" s="187" t="str">
        <f t="shared" si="221"/>
        <v xml:space="preserve">16/17 </v>
      </c>
      <c r="AR244" s="187" t="str">
        <f t="shared" si="221"/>
        <v xml:space="preserve">17/18 </v>
      </c>
      <c r="AS244" s="187" t="str">
        <f t="shared" si="221"/>
        <v xml:space="preserve">18/19 </v>
      </c>
      <c r="AT244" s="187" t="str">
        <f t="shared" si="221"/>
        <v>19/20</v>
      </c>
      <c r="AU244" s="187" t="str">
        <f t="shared" si="221"/>
        <v>20/21</v>
      </c>
      <c r="AV244" s="187" t="str">
        <f t="shared" si="221"/>
        <v>21/22</v>
      </c>
      <c r="AW244" s="187" t="str">
        <f t="shared" si="221"/>
        <v>22/23</v>
      </c>
      <c r="AX244" s="187" t="str">
        <f t="shared" si="221"/>
        <v>23/24</v>
      </c>
      <c r="AY244" s="187" t="str">
        <f t="shared" si="221"/>
        <v>24/25</v>
      </c>
    </row>
    <row r="245" spans="1:70" ht="15.75">
      <c r="A245" s="231" t="s">
        <v>182</v>
      </c>
      <c r="B245" s="232"/>
      <c r="C245" s="232"/>
      <c r="D245" s="232"/>
      <c r="E245" s="232"/>
      <c r="F245" s="232"/>
      <c r="G245" s="232"/>
      <c r="H245" s="232"/>
      <c r="I245" s="232"/>
      <c r="J245" s="232"/>
      <c r="K245" s="232"/>
      <c r="L245" s="232"/>
      <c r="M245" s="232"/>
      <c r="N245" s="232"/>
      <c r="O245" s="232"/>
      <c r="P245" s="232"/>
      <c r="Q245" s="232"/>
      <c r="R245" s="232"/>
      <c r="S245" s="232"/>
      <c r="T245" s="232"/>
      <c r="U245" s="232"/>
      <c r="V245" s="232"/>
      <c r="W245" s="232"/>
      <c r="X245" s="232"/>
      <c r="Y245" s="232"/>
      <c r="Z245" s="232"/>
      <c r="AA245" s="232"/>
      <c r="AB245" s="232"/>
      <c r="AC245" s="232"/>
      <c r="AD245" s="232"/>
      <c r="AE245" s="232"/>
      <c r="AF245" s="232"/>
      <c r="AG245" s="232"/>
      <c r="AH245" s="232"/>
      <c r="AI245" s="232"/>
      <c r="AJ245" s="232"/>
      <c r="AK245" s="232"/>
      <c r="AL245" s="232"/>
      <c r="AM245" s="232"/>
      <c r="AN245" s="232"/>
      <c r="AO245" s="232"/>
      <c r="AP245" s="233"/>
      <c r="AQ245" s="233">
        <f>'[3]Ethanol Balance Sheet'!Y161</f>
        <v>4.5178571428571432</v>
      </c>
      <c r="AR245" s="233">
        <f>'[3]Ethanol Balance Sheet'!Z161</f>
        <v>4.2696428571428573</v>
      </c>
      <c r="AS245" s="233">
        <f>'[3]Ethanol Balance Sheet'!AA161</f>
        <v>7.6607142857142856</v>
      </c>
      <c r="AT245" s="233">
        <f>'[3]Ethanol Balance Sheet'!AB161</f>
        <v>9.1553571428571434</v>
      </c>
      <c r="AU245" s="233">
        <f>'[3]Ethanol Balance Sheet'!AC161</f>
        <v>1.4285714285714286</v>
      </c>
      <c r="AV245" s="233">
        <f>'[3]Ethanol Balance Sheet'!AD161</f>
        <v>0.48041071428571425</v>
      </c>
      <c r="AW245" s="233">
        <f>'[3]Ethanol Balance Sheet'!AE161</f>
        <v>6.0882678571428572</v>
      </c>
      <c r="AX245" s="233">
        <f>'[3]Ethanol Balance Sheet'!AF161</f>
        <v>2.9189464285714286</v>
      </c>
      <c r="AY245" s="234">
        <f>'[3]Ethanol Balance Sheet'!AG161</f>
        <v>1.9587857142857139</v>
      </c>
    </row>
    <row r="246" spans="1:70" ht="15.75">
      <c r="A246" s="231" t="s">
        <v>184</v>
      </c>
      <c r="B246" s="232"/>
      <c r="C246" s="232"/>
      <c r="D246" s="232"/>
      <c r="E246" s="232"/>
      <c r="F246" s="232"/>
      <c r="G246" s="232"/>
      <c r="H246" s="232"/>
      <c r="I246" s="232"/>
      <c r="J246" s="232"/>
      <c r="K246" s="232"/>
      <c r="L246" s="232"/>
      <c r="M246" s="232"/>
      <c r="N246" s="232"/>
      <c r="O246" s="232"/>
      <c r="P246" s="232"/>
      <c r="Q246" s="232"/>
      <c r="R246" s="232"/>
      <c r="S246" s="232"/>
      <c r="T246" s="232"/>
      <c r="U246" s="232"/>
      <c r="V246" s="232"/>
      <c r="W246" s="232"/>
      <c r="X246" s="232"/>
      <c r="Y246" s="232"/>
      <c r="Z246" s="232"/>
      <c r="AA246" s="232"/>
      <c r="AB246" s="232"/>
      <c r="AC246" s="232"/>
      <c r="AD246" s="232"/>
      <c r="AE246" s="232"/>
      <c r="AF246" s="232"/>
      <c r="AG246" s="232"/>
      <c r="AH246" s="232"/>
      <c r="AI246" s="232"/>
      <c r="AJ246" s="232"/>
      <c r="AK246" s="232"/>
      <c r="AL246" s="232"/>
      <c r="AM246" s="232"/>
      <c r="AN246" s="232"/>
      <c r="AO246" s="232"/>
      <c r="AP246" s="233">
        <f>'[3]Ethanol Balance Sheet'!X162</f>
        <v>8.3696428571428569</v>
      </c>
      <c r="AQ246" s="233">
        <f>'[3]Ethanol Balance Sheet'!Y162</f>
        <v>8.0696428571428562</v>
      </c>
      <c r="AR246" s="233">
        <f>'[3]Ethanol Balance Sheet'!Z162</f>
        <v>4.3196428571428571</v>
      </c>
      <c r="AS246" s="233">
        <f>'[3]Ethanol Balance Sheet'!AA162</f>
        <v>8.1928571428571431</v>
      </c>
      <c r="AT246" s="233">
        <f>'[3]Ethanol Balance Sheet'!AB162</f>
        <v>7.2392857142857148</v>
      </c>
      <c r="AU246" s="233">
        <f>'[3]Ethanol Balance Sheet'!AC162</f>
        <v>1.4285714285714286</v>
      </c>
      <c r="AV246" s="233">
        <f>'[3]Ethanol Balance Sheet'!AD162</f>
        <v>1.2366428571428572</v>
      </c>
      <c r="AW246" s="233">
        <f>'[3]Ethanol Balance Sheet'!AE162</f>
        <v>5.8093750000000002</v>
      </c>
      <c r="AX246" s="233">
        <f>'[3]Ethanol Balance Sheet'!AF162</f>
        <v>2.07775</v>
      </c>
      <c r="AY246" s="234">
        <f>'[3]Ethanol Balance Sheet'!AG162</f>
        <v>3.4850024214285709</v>
      </c>
    </row>
    <row r="247" spans="1:70" ht="15.75">
      <c r="A247" s="231" t="s">
        <v>186</v>
      </c>
      <c r="B247" s="232"/>
      <c r="C247" s="232"/>
      <c r="D247" s="232"/>
      <c r="E247" s="232"/>
      <c r="F247" s="232"/>
      <c r="G247" s="232"/>
      <c r="H247" s="232"/>
      <c r="I247" s="232"/>
      <c r="J247" s="232"/>
      <c r="K247" s="232"/>
      <c r="L247" s="232"/>
      <c r="M247" s="232"/>
      <c r="N247" s="232"/>
      <c r="O247" s="232"/>
      <c r="P247" s="232"/>
      <c r="Q247" s="232"/>
      <c r="R247" s="232"/>
      <c r="S247" s="232"/>
      <c r="T247" s="232"/>
      <c r="U247" s="232"/>
      <c r="V247" s="232"/>
      <c r="W247" s="232"/>
      <c r="X247" s="232"/>
      <c r="Y247" s="232"/>
      <c r="Z247" s="232"/>
      <c r="AA247" s="232"/>
      <c r="AB247" s="232"/>
      <c r="AC247" s="232"/>
      <c r="AD247" s="232"/>
      <c r="AE247" s="232"/>
      <c r="AF247" s="232"/>
      <c r="AG247" s="232"/>
      <c r="AH247" s="232"/>
      <c r="AI247" s="232"/>
      <c r="AJ247" s="232"/>
      <c r="AK247" s="232"/>
      <c r="AL247" s="232"/>
      <c r="AM247" s="232"/>
      <c r="AN247" s="232"/>
      <c r="AO247" s="232"/>
      <c r="AP247" s="233">
        <f>'[3]Ethanol Balance Sheet'!X163</f>
        <v>10.026785714285714</v>
      </c>
      <c r="AQ247" s="233">
        <f>'[3]Ethanol Balance Sheet'!Y163</f>
        <v>8.7750000000000004</v>
      </c>
      <c r="AR247" s="233">
        <f>'[3]Ethanol Balance Sheet'!Z163</f>
        <v>5.1196428571428569</v>
      </c>
      <c r="AS247" s="233">
        <f>'[3]Ethanol Balance Sheet'!AA163</f>
        <v>9.4892857142857139</v>
      </c>
      <c r="AT247" s="233">
        <f>'[3]Ethanol Balance Sheet'!AB163</f>
        <v>7.2214285714285715</v>
      </c>
      <c r="AU247" s="233">
        <f>'[3]Ethanol Balance Sheet'!AC163</f>
        <v>1.3392857142857142</v>
      </c>
      <c r="AV247" s="233">
        <f>'[3]Ethanol Balance Sheet'!AD163</f>
        <v>2.7690000000000001</v>
      </c>
      <c r="AW247" s="233">
        <f>'[3]Ethanol Balance Sheet'!AE163</f>
        <v>5.1971249999999998</v>
      </c>
      <c r="AX247" s="234">
        <f>'[3]Ethanol Balance Sheet'!AF163</f>
        <v>1.399142857142857</v>
      </c>
      <c r="AY247" s="234">
        <f>'[3]Ethanol Balance Sheet'!AG163</f>
        <v>4.8836785714285709</v>
      </c>
    </row>
    <row r="248" spans="1:70" ht="15.75">
      <c r="A248" s="231" t="s">
        <v>189</v>
      </c>
      <c r="B248" s="232"/>
      <c r="C248" s="232"/>
      <c r="D248" s="232"/>
      <c r="E248" s="232"/>
      <c r="F248" s="232"/>
      <c r="G248" s="232"/>
      <c r="H248" s="232"/>
      <c r="I248" s="232"/>
      <c r="J248" s="232"/>
      <c r="K248" s="232"/>
      <c r="L248" s="232"/>
      <c r="M248" s="232"/>
      <c r="N248" s="232"/>
      <c r="O248" s="232"/>
      <c r="P248" s="232"/>
      <c r="Q248" s="232"/>
      <c r="R248" s="232"/>
      <c r="S248" s="232"/>
      <c r="T248" s="232"/>
      <c r="U248" s="232"/>
      <c r="V248" s="232"/>
      <c r="W248" s="232"/>
      <c r="X248" s="232"/>
      <c r="Y248" s="232"/>
      <c r="Z248" s="232"/>
      <c r="AA248" s="232"/>
      <c r="AB248" s="232"/>
      <c r="AC248" s="232"/>
      <c r="AD248" s="232"/>
      <c r="AE248" s="232"/>
      <c r="AF248" s="232"/>
      <c r="AG248" s="232"/>
      <c r="AH248" s="232"/>
      <c r="AI248" s="232"/>
      <c r="AJ248" s="232"/>
      <c r="AK248" s="232"/>
      <c r="AL248" s="232"/>
      <c r="AM248" s="232"/>
      <c r="AN248" s="232"/>
      <c r="AO248" s="232"/>
      <c r="AP248" s="233">
        <f>'[3]Ethanol Balance Sheet'!X164</f>
        <v>13.6</v>
      </c>
      <c r="AQ248" s="233">
        <f>'[3]Ethanol Balance Sheet'!Y164</f>
        <v>9.6821428571428569</v>
      </c>
      <c r="AR248" s="233">
        <f>'[3]Ethanol Balance Sheet'!Z164</f>
        <v>4.0982142857142856</v>
      </c>
      <c r="AS248" s="233">
        <f>'[3]Ethanol Balance Sheet'!AA164</f>
        <v>5.4375</v>
      </c>
      <c r="AT248" s="233">
        <f>'[3]Ethanol Balance Sheet'!AB164</f>
        <v>9.5374999999999996</v>
      </c>
      <c r="AU248" s="233">
        <f>'[3]Ethanol Balance Sheet'!AC164</f>
        <v>1.25</v>
      </c>
      <c r="AV248" s="233">
        <f>'[3]Ethanol Balance Sheet'!AD164</f>
        <v>2.7247678571428575</v>
      </c>
      <c r="AW248" s="233">
        <f>'[3]Ethanol Balance Sheet'!AE164</f>
        <v>5.5036785714285728</v>
      </c>
      <c r="AX248" s="234">
        <f>'[3]Ethanol Balance Sheet'!AF164</f>
        <v>0.85575000000000001</v>
      </c>
      <c r="AY248" s="234">
        <f>'[3]Ethanol Balance Sheet'!AG164</f>
        <v>6.6448749999999999</v>
      </c>
    </row>
    <row r="249" spans="1:70" ht="15.75">
      <c r="A249" s="231" t="s">
        <v>191</v>
      </c>
      <c r="B249" s="232"/>
      <c r="C249" s="232"/>
      <c r="D249" s="232"/>
      <c r="E249" s="232"/>
      <c r="F249" s="232"/>
      <c r="G249" s="232"/>
      <c r="H249" s="232"/>
      <c r="I249" s="232"/>
      <c r="J249" s="232"/>
      <c r="K249" s="232"/>
      <c r="L249" s="232"/>
      <c r="M249" s="232"/>
      <c r="N249" s="232"/>
      <c r="O249" s="232"/>
      <c r="P249" s="232"/>
      <c r="Q249" s="232"/>
      <c r="R249" s="232"/>
      <c r="S249" s="232"/>
      <c r="T249" s="232"/>
      <c r="U249" s="232"/>
      <c r="V249" s="232"/>
      <c r="W249" s="232"/>
      <c r="X249" s="232"/>
      <c r="Y249" s="232"/>
      <c r="Z249" s="232"/>
      <c r="AA249" s="232"/>
      <c r="AB249" s="232"/>
      <c r="AC249" s="232"/>
      <c r="AD249" s="232"/>
      <c r="AE249" s="232"/>
      <c r="AF249" s="232"/>
      <c r="AG249" s="232"/>
      <c r="AH249" s="232"/>
      <c r="AI249" s="232"/>
      <c r="AJ249" s="232"/>
      <c r="AK249" s="232"/>
      <c r="AL249" s="232"/>
      <c r="AM249" s="232"/>
      <c r="AN249" s="232"/>
      <c r="AO249" s="232"/>
      <c r="AP249" s="233">
        <f>'[3]Ethanol Balance Sheet'!X165</f>
        <v>12.391071428571429</v>
      </c>
      <c r="AQ249" s="233">
        <f>'[3]Ethanol Balance Sheet'!Y165</f>
        <v>11.707142857142857</v>
      </c>
      <c r="AR249" s="233">
        <f>'[3]Ethanol Balance Sheet'!Z165</f>
        <v>4.9363227479101672</v>
      </c>
      <c r="AS249" s="233">
        <f>'[3]Ethanol Balance Sheet'!AA165</f>
        <v>8.7196428571428566</v>
      </c>
      <c r="AT249" s="233">
        <f>'[3]Ethanol Balance Sheet'!AB165</f>
        <v>8.8696428571428569</v>
      </c>
      <c r="AU249" s="233">
        <f>'[3]Ethanol Balance Sheet'!AC165</f>
        <v>1.1607142857142858</v>
      </c>
      <c r="AV249" s="233">
        <f>'[3]Ethanol Balance Sheet'!AD165</f>
        <v>2.48</v>
      </c>
      <c r="AW249" s="233">
        <f>'[3]Ethanol Balance Sheet'!AE165</f>
        <v>4.721660714285715</v>
      </c>
      <c r="AX249" s="234">
        <f>'[3]Ethanol Balance Sheet'!AF165</f>
        <v>1.3554642857142858</v>
      </c>
      <c r="AY249" s="234">
        <f>'[3]Ethanol Balance Sheet'!AG165</f>
        <v>6.6964285714285712</v>
      </c>
    </row>
    <row r="250" spans="1:70" ht="15.75">
      <c r="A250" s="231" t="s">
        <v>193</v>
      </c>
      <c r="B250" s="232"/>
      <c r="C250" s="232"/>
      <c r="D250" s="232"/>
      <c r="E250" s="232"/>
      <c r="F250" s="232"/>
      <c r="G250" s="232"/>
      <c r="H250" s="232"/>
      <c r="I250" s="232"/>
      <c r="J250" s="232"/>
      <c r="K250" s="232"/>
      <c r="L250" s="232"/>
      <c r="M250" s="232"/>
      <c r="N250" s="232"/>
      <c r="O250" s="232"/>
      <c r="P250" s="232"/>
      <c r="Q250" s="232"/>
      <c r="R250" s="232"/>
      <c r="S250" s="232"/>
      <c r="T250" s="232"/>
      <c r="U250" s="232"/>
      <c r="V250" s="232"/>
      <c r="W250" s="232"/>
      <c r="X250" s="232"/>
      <c r="Y250" s="232"/>
      <c r="Z250" s="232"/>
      <c r="AA250" s="232"/>
      <c r="AB250" s="232"/>
      <c r="AC250" s="232"/>
      <c r="AD250" s="232"/>
      <c r="AE250" s="232"/>
      <c r="AF250" s="232"/>
      <c r="AG250" s="232"/>
      <c r="AH250" s="232"/>
      <c r="AI250" s="232"/>
      <c r="AJ250" s="232"/>
      <c r="AK250" s="232"/>
      <c r="AL250" s="232"/>
      <c r="AM250" s="232"/>
      <c r="AN250" s="232"/>
      <c r="AO250" s="232"/>
      <c r="AP250" s="233">
        <f>'[3]Ethanol Balance Sheet'!X166</f>
        <v>15.569642857142856</v>
      </c>
      <c r="AQ250" s="233">
        <f>'[3]Ethanol Balance Sheet'!Y166</f>
        <v>11.517857142857142</v>
      </c>
      <c r="AR250" s="233">
        <f>'[3]Ethanol Balance Sheet'!Z166</f>
        <v>3.2410714285714284</v>
      </c>
      <c r="AS250" s="233">
        <f>'[3]Ethanol Balance Sheet'!AA166</f>
        <v>9.0250000000000004</v>
      </c>
      <c r="AT250" s="233">
        <f>'[3]Ethanol Balance Sheet'!AB166</f>
        <v>10.45892857142857</v>
      </c>
      <c r="AU250" s="233">
        <f>'[3]Ethanol Balance Sheet'!AC166</f>
        <v>1.0714285714285714</v>
      </c>
      <c r="AV250" s="233">
        <f>'[3]Ethanol Balance Sheet'!AD166</f>
        <v>2.3808035714285714</v>
      </c>
      <c r="AW250" s="233">
        <f>'[3]Ethanol Balance Sheet'!AE166</f>
        <v>3.7113749999999999</v>
      </c>
      <c r="AX250" s="234">
        <f>'[3]Ethanol Balance Sheet'!AF166</f>
        <v>1.6028749999999998</v>
      </c>
      <c r="AY250" s="234">
        <f>'[3]Ethanol Balance Sheet'!AG166</f>
        <v>5.959422091567065</v>
      </c>
    </row>
    <row r="251" spans="1:70" ht="15.75">
      <c r="A251" s="231" t="s">
        <v>194</v>
      </c>
      <c r="B251" s="232"/>
      <c r="C251" s="232"/>
      <c r="D251" s="232"/>
      <c r="E251" s="232"/>
      <c r="F251" s="232"/>
      <c r="G251" s="232"/>
      <c r="H251" s="232"/>
      <c r="I251" s="232"/>
      <c r="J251" s="232"/>
      <c r="K251" s="232"/>
      <c r="L251" s="232"/>
      <c r="M251" s="232"/>
      <c r="N251" s="232"/>
      <c r="O251" s="232"/>
      <c r="P251" s="232"/>
      <c r="Q251" s="232"/>
      <c r="R251" s="232"/>
      <c r="S251" s="232"/>
      <c r="T251" s="232"/>
      <c r="U251" s="232"/>
      <c r="V251" s="232"/>
      <c r="W251" s="232"/>
      <c r="X251" s="232"/>
      <c r="Y251" s="232"/>
      <c r="Z251" s="232"/>
      <c r="AA251" s="232"/>
      <c r="AB251" s="232"/>
      <c r="AC251" s="232"/>
      <c r="AD251" s="232"/>
      <c r="AE251" s="232"/>
      <c r="AF251" s="232"/>
      <c r="AG251" s="232"/>
      <c r="AH251" s="232"/>
      <c r="AI251" s="232"/>
      <c r="AJ251" s="232"/>
      <c r="AK251" s="232"/>
      <c r="AL251" s="232"/>
      <c r="AM251" s="232"/>
      <c r="AN251" s="232"/>
      <c r="AO251" s="232"/>
      <c r="AP251" s="233">
        <f>'[3]Ethanol Balance Sheet'!X167</f>
        <v>18.135714285714286</v>
      </c>
      <c r="AQ251" s="233">
        <f>'[3]Ethanol Balance Sheet'!Y167</f>
        <v>12.598214285714286</v>
      </c>
      <c r="AR251" s="233">
        <f>'[3]Ethanol Balance Sheet'!Z167</f>
        <v>3.9857142857142858</v>
      </c>
      <c r="AS251" s="233">
        <f>'[3]Ethanol Balance Sheet'!AA167</f>
        <v>9.2267857142857146</v>
      </c>
      <c r="AT251" s="233">
        <f>'[3]Ethanol Balance Sheet'!AB167</f>
        <v>8.2857142857142865</v>
      </c>
      <c r="AU251" s="233">
        <f>'[3]Ethanol Balance Sheet'!AC167</f>
        <v>0.7142857142857143</v>
      </c>
      <c r="AV251" s="233">
        <f>'[3]Ethanol Balance Sheet'!AD167</f>
        <v>1.7802857142857142</v>
      </c>
      <c r="AW251" s="233">
        <f>'[3]Ethanol Balance Sheet'!AE167</f>
        <v>4.3158571428571433</v>
      </c>
      <c r="AX251" s="234">
        <f>'[3]Ethanol Balance Sheet'!AF167</f>
        <v>1.62775</v>
      </c>
      <c r="AY251" s="234">
        <f>'[3]Ethanol Balance Sheet'!AG167</f>
        <v>5.1840107881700792</v>
      </c>
    </row>
    <row r="252" spans="1:70" ht="15.75">
      <c r="A252" s="231" t="s">
        <v>195</v>
      </c>
      <c r="B252" s="232"/>
      <c r="C252" s="232"/>
      <c r="D252" s="232"/>
      <c r="E252" s="232"/>
      <c r="F252" s="232"/>
      <c r="G252" s="232"/>
      <c r="H252" s="232"/>
      <c r="I252" s="232"/>
      <c r="J252" s="232"/>
      <c r="K252" s="232"/>
      <c r="L252" s="232"/>
      <c r="M252" s="232"/>
      <c r="N252" s="232"/>
      <c r="O252" s="232"/>
      <c r="P252" s="232"/>
      <c r="Q252" s="232"/>
      <c r="R252" s="232"/>
      <c r="S252" s="232"/>
      <c r="T252" s="232"/>
      <c r="U252" s="232"/>
      <c r="V252" s="232"/>
      <c r="W252" s="232"/>
      <c r="X252" s="232"/>
      <c r="Y252" s="232"/>
      <c r="Z252" s="232"/>
      <c r="AA252" s="232"/>
      <c r="AB252" s="232"/>
      <c r="AC252" s="232"/>
      <c r="AD252" s="232"/>
      <c r="AE252" s="232"/>
      <c r="AF252" s="232"/>
      <c r="AG252" s="232"/>
      <c r="AH252" s="232"/>
      <c r="AI252" s="232"/>
      <c r="AJ252" s="232"/>
      <c r="AK252" s="232"/>
      <c r="AL252" s="232"/>
      <c r="AM252" s="232"/>
      <c r="AN252" s="232"/>
      <c r="AO252" s="232"/>
      <c r="AP252" s="233">
        <f>'[3]Ethanol Balance Sheet'!X168</f>
        <v>13.391071428571429</v>
      </c>
      <c r="AQ252" s="233">
        <f>'[3]Ethanol Balance Sheet'!Y168</f>
        <v>9.8160714285714299</v>
      </c>
      <c r="AR252" s="233">
        <f>'[3]Ethanol Balance Sheet'!Z168</f>
        <v>4.7196428571428566</v>
      </c>
      <c r="AS252" s="233">
        <f>'[3]Ethanol Balance Sheet'!AA168</f>
        <v>7.8892857142857142</v>
      </c>
      <c r="AT252" s="233">
        <f>'[3]Ethanol Balance Sheet'!AB168</f>
        <v>4.8499999999999996</v>
      </c>
      <c r="AU252" s="233">
        <f>'[3]Ethanol Balance Sheet'!AC168</f>
        <v>0.5357142857142857</v>
      </c>
      <c r="AV252" s="233">
        <f>'[3]Ethanol Balance Sheet'!AD168</f>
        <v>2.9223750000000002</v>
      </c>
      <c r="AW252" s="233">
        <f>'[3]Ethanol Balance Sheet'!AE168</f>
        <v>3.9625357142857141</v>
      </c>
      <c r="AX252" s="234">
        <f>'[3]Ethanol Balance Sheet'!AF168</f>
        <v>1.8069285714285714</v>
      </c>
      <c r="AY252" s="234">
        <f>'[3]Ethanol Balance Sheet'!AG168</f>
        <v>4.3637082710774848</v>
      </c>
    </row>
    <row r="253" spans="1:70" ht="15.75">
      <c r="A253" s="231" t="s">
        <v>62</v>
      </c>
      <c r="B253" s="232"/>
      <c r="C253" s="232"/>
      <c r="D253" s="232"/>
      <c r="E253" s="232"/>
      <c r="F253" s="232"/>
      <c r="G253" s="232"/>
      <c r="H253" s="232"/>
      <c r="I253" s="232"/>
      <c r="J253" s="232"/>
      <c r="K253" s="232"/>
      <c r="L253" s="232"/>
      <c r="M253" s="232"/>
      <c r="N253" s="232"/>
      <c r="O253" s="232"/>
      <c r="P253" s="232"/>
      <c r="Q253" s="232"/>
      <c r="R253" s="232"/>
      <c r="S253" s="232"/>
      <c r="T253" s="232"/>
      <c r="U253" s="232"/>
      <c r="V253" s="232"/>
      <c r="W253" s="232"/>
      <c r="X253" s="232"/>
      <c r="Y253" s="232"/>
      <c r="Z253" s="232"/>
      <c r="AA253" s="232"/>
      <c r="AB253" s="232"/>
      <c r="AC253" s="232"/>
      <c r="AD253" s="232"/>
      <c r="AE253" s="232"/>
      <c r="AF253" s="232"/>
      <c r="AG253" s="232"/>
      <c r="AH253" s="232"/>
      <c r="AI253" s="232"/>
      <c r="AJ253" s="232"/>
      <c r="AK253" s="232"/>
      <c r="AL253" s="232"/>
      <c r="AM253" s="232"/>
      <c r="AN253" s="232"/>
      <c r="AO253" s="232"/>
      <c r="AP253" s="233">
        <f>'[3]Ethanol Balance Sheet'!X169</f>
        <v>11.251785714285713</v>
      </c>
      <c r="AQ253" s="233">
        <f>'[3]Ethanol Balance Sheet'!Y169</f>
        <v>12.3375</v>
      </c>
      <c r="AR253" s="233">
        <f>'[3]Ethanol Balance Sheet'!Z169</f>
        <v>6.5964285714285715</v>
      </c>
      <c r="AS253" s="233">
        <f>'[3]Ethanol Balance Sheet'!AA169</f>
        <v>9.2428571428571438</v>
      </c>
      <c r="AT253" s="233">
        <f>'[3]Ethanol Balance Sheet'!AB169</f>
        <v>3.6553571428571425</v>
      </c>
      <c r="AU253" s="233">
        <f>'[3]Ethanol Balance Sheet'!AC169</f>
        <v>0.20555357142857139</v>
      </c>
      <c r="AV253" s="233">
        <f>'[3]Ethanol Balance Sheet'!AD169</f>
        <v>4.1456964285714282</v>
      </c>
      <c r="AW253" s="233">
        <f>'[3]Ethanol Balance Sheet'!AE169</f>
        <v>4.6003035714285714</v>
      </c>
      <c r="AX253" s="234">
        <f>'[3]Ethanol Balance Sheet'!AF169</f>
        <v>1.6261964285714288</v>
      </c>
      <c r="AY253" s="234">
        <f>'[3]Ethanol Balance Sheet'!AG169</f>
        <v>4.4119261949372204</v>
      </c>
    </row>
    <row r="254" spans="1:70" ht="15.75">
      <c r="A254" s="231" t="s">
        <v>196</v>
      </c>
      <c r="B254" s="232"/>
      <c r="C254" s="232"/>
      <c r="D254" s="232"/>
      <c r="E254" s="232"/>
      <c r="F254" s="232"/>
      <c r="G254" s="232"/>
      <c r="H254" s="232"/>
      <c r="I254" s="232"/>
      <c r="J254" s="232"/>
      <c r="K254" s="232"/>
      <c r="L254" s="232"/>
      <c r="M254" s="232"/>
      <c r="N254" s="232"/>
      <c r="O254" s="232"/>
      <c r="P254" s="232"/>
      <c r="Q254" s="232"/>
      <c r="R254" s="232"/>
      <c r="S254" s="232"/>
      <c r="T254" s="232"/>
      <c r="U254" s="232"/>
      <c r="V254" s="232"/>
      <c r="W254" s="232"/>
      <c r="X254" s="232"/>
      <c r="Y254" s="232"/>
      <c r="Z254" s="232"/>
      <c r="AA254" s="232"/>
      <c r="AB254" s="232"/>
      <c r="AC254" s="232"/>
      <c r="AD254" s="232"/>
      <c r="AE254" s="232"/>
      <c r="AF254" s="232"/>
      <c r="AG254" s="232"/>
      <c r="AH254" s="232"/>
      <c r="AI254" s="232"/>
      <c r="AJ254" s="232"/>
      <c r="AK254" s="232"/>
      <c r="AL254" s="232"/>
      <c r="AM254" s="232"/>
      <c r="AN254" s="232"/>
      <c r="AO254" s="232"/>
      <c r="AP254" s="233">
        <f>'[3]Ethanol Balance Sheet'!X170</f>
        <v>10.675000000000001</v>
      </c>
      <c r="AQ254" s="233">
        <f>'[3]Ethanol Balance Sheet'!Y170</f>
        <v>8.6803571428571438</v>
      </c>
      <c r="AR254" s="233">
        <f>'[3]Ethanol Balance Sheet'!Z170</f>
        <v>7.6214285714285719</v>
      </c>
      <c r="AS254" s="233">
        <f>'[3]Ethanol Balance Sheet'!AA170</f>
        <v>8.7821428571428566</v>
      </c>
      <c r="AT254" s="233">
        <f>'[3]Ethanol Balance Sheet'!AB170</f>
        <v>2.2964285714285717</v>
      </c>
      <c r="AU254" s="233">
        <f>'[3]Ethanol Balance Sheet'!AC170</f>
        <v>0.63564285714285707</v>
      </c>
      <c r="AV254" s="233">
        <f>'[3]Ethanol Balance Sheet'!AD170</f>
        <v>7.2826071428571435</v>
      </c>
      <c r="AW254" s="233">
        <f>'[3]Ethanol Balance Sheet'!AE170</f>
        <v>4.4035535714285707</v>
      </c>
      <c r="AX254" s="234">
        <f>'[3]Ethanol Balance Sheet'!AF170</f>
        <v>2.3096249999999996</v>
      </c>
      <c r="AY254" s="234">
        <f>'[3]Ethanol Balance Sheet'!AG170</f>
        <v>5.2472348871628371</v>
      </c>
    </row>
    <row r="255" spans="1:70" ht="15.75">
      <c r="A255" s="231" t="s">
        <v>197</v>
      </c>
      <c r="B255" s="232"/>
      <c r="C255" s="232"/>
      <c r="D255" s="232"/>
      <c r="E255" s="232"/>
      <c r="F255" s="232"/>
      <c r="G255" s="232"/>
      <c r="H255" s="232"/>
      <c r="I255" s="232"/>
      <c r="J255" s="232"/>
      <c r="K255" s="232"/>
      <c r="L255" s="232"/>
      <c r="M255" s="232"/>
      <c r="N255" s="232"/>
      <c r="O255" s="232"/>
      <c r="P255" s="232"/>
      <c r="Q255" s="232"/>
      <c r="R255" s="232"/>
      <c r="S255" s="232"/>
      <c r="T255" s="232"/>
      <c r="U255" s="232"/>
      <c r="V255" s="232"/>
      <c r="W255" s="232"/>
      <c r="X255" s="232"/>
      <c r="Y255" s="232"/>
      <c r="Z255" s="232"/>
      <c r="AA255" s="232"/>
      <c r="AB255" s="232"/>
      <c r="AC255" s="232"/>
      <c r="AD255" s="232"/>
      <c r="AE255" s="232"/>
      <c r="AF255" s="232"/>
      <c r="AG255" s="232"/>
      <c r="AH255" s="232"/>
      <c r="AI255" s="232"/>
      <c r="AJ255" s="232"/>
      <c r="AK255" s="232"/>
      <c r="AL255" s="232"/>
      <c r="AM255" s="232"/>
      <c r="AN255" s="232"/>
      <c r="AO255" s="232"/>
      <c r="AP255" s="233">
        <f>'[3]Ethanol Balance Sheet'!X171</f>
        <v>10.678571428571429</v>
      </c>
      <c r="AQ255" s="233">
        <f>'[3]Ethanol Balance Sheet'!Y171</f>
        <v>9.5214285714285705</v>
      </c>
      <c r="AR255" s="233">
        <f>'[3]Ethanol Balance Sheet'!Z171</f>
        <v>6.2428571428571429</v>
      </c>
      <c r="AS255" s="233">
        <f>'[3]Ethanol Balance Sheet'!AA171</f>
        <v>9.7107142857142854</v>
      </c>
      <c r="AT255" s="233">
        <f>'[3]Ethanol Balance Sheet'!AB171</f>
        <v>1.6535714285714287</v>
      </c>
      <c r="AU255" s="233">
        <f>'[3]Ethanol Balance Sheet'!AC171</f>
        <v>0.57651785714285708</v>
      </c>
      <c r="AV255" s="233">
        <f>'[3]Ethanol Balance Sheet'!AD171</f>
        <v>7.4711785714285721</v>
      </c>
      <c r="AW255" s="233">
        <f>'[3]Ethanol Balance Sheet'!AE171</f>
        <v>4.5534464285714282</v>
      </c>
      <c r="AX255" s="234">
        <f>'[3]Ethanol Balance Sheet'!AF171</f>
        <v>2.4404464285714282</v>
      </c>
      <c r="AY255" s="234">
        <f>'[3]Ethanol Balance Sheet'!AG171</f>
        <v>5.1751045042198651</v>
      </c>
    </row>
    <row r="256" spans="1:70" ht="15.75">
      <c r="A256" s="231" t="s">
        <v>198</v>
      </c>
      <c r="B256" s="232"/>
      <c r="C256" s="232"/>
      <c r="D256" s="232"/>
      <c r="E256" s="232"/>
      <c r="F256" s="232"/>
      <c r="G256" s="232"/>
      <c r="H256" s="232"/>
      <c r="I256" s="232"/>
      <c r="J256" s="232"/>
      <c r="K256" s="232"/>
      <c r="L256" s="232"/>
      <c r="M256" s="232"/>
      <c r="N256" s="232"/>
      <c r="O256" s="232"/>
      <c r="P256" s="232"/>
      <c r="Q256" s="232"/>
      <c r="R256" s="232"/>
      <c r="S256" s="232"/>
      <c r="T256" s="232"/>
      <c r="U256" s="232"/>
      <c r="V256" s="232"/>
      <c r="W256" s="232"/>
      <c r="X256" s="232"/>
      <c r="Y256" s="232"/>
      <c r="Z256" s="232"/>
      <c r="AA256" s="232"/>
      <c r="AB256" s="232"/>
      <c r="AC256" s="232"/>
      <c r="AD256" s="232"/>
      <c r="AE256" s="232"/>
      <c r="AF256" s="232"/>
      <c r="AG256" s="232"/>
      <c r="AH256" s="232"/>
      <c r="AI256" s="232"/>
      <c r="AJ256" s="232"/>
      <c r="AK256" s="232"/>
      <c r="AL256" s="232"/>
      <c r="AM256" s="232"/>
      <c r="AN256" s="232"/>
      <c r="AO256" s="232"/>
      <c r="AP256" s="233">
        <f>'[3]Ethanol Balance Sheet'!X172</f>
        <v>7.7964285714285717</v>
      </c>
      <c r="AQ256" s="233">
        <f>'[3]Ethanol Balance Sheet'!Y172</f>
        <v>6.6660714285714286</v>
      </c>
      <c r="AR256" s="233">
        <f>'[3]Ethanol Balance Sheet'!Z172</f>
        <v>6.1696428571428568</v>
      </c>
      <c r="AS256" s="233">
        <f>'[3]Ethanol Balance Sheet'!AA172</f>
        <v>10.919642857142858</v>
      </c>
      <c r="AT256" s="233">
        <f>'[3]Ethanol Balance Sheet'!AB172</f>
        <v>1.5178571428571428</v>
      </c>
      <c r="AU256" s="233">
        <f>'[3]Ethanol Balance Sheet'!AC172</f>
        <v>0.52712499999999995</v>
      </c>
      <c r="AV256" s="233">
        <f>'[3]Ethanol Balance Sheet'!AD172</f>
        <v>7.8845000000000001</v>
      </c>
      <c r="AW256" s="233">
        <f>'[3]Ethanol Balance Sheet'!AE172</f>
        <v>4.9194821428571434</v>
      </c>
      <c r="AX256" s="234">
        <f>'[3]Ethanol Balance Sheet'!AF172</f>
        <v>2.715125</v>
      </c>
      <c r="AY256" s="234">
        <f>'[3]Ethanol Balance Sheet'!AG172</f>
        <v>9.3160527191322213</v>
      </c>
    </row>
    <row r="257" spans="1:51" ht="16.5" thickBot="1">
      <c r="A257" s="231" t="s">
        <v>192</v>
      </c>
      <c r="B257" s="232"/>
      <c r="C257" s="232"/>
      <c r="D257" s="232"/>
      <c r="E257" s="232"/>
      <c r="F257" s="232"/>
      <c r="G257" s="232"/>
      <c r="H257" s="232"/>
      <c r="I257" s="232"/>
      <c r="J257" s="232"/>
      <c r="K257" s="232"/>
      <c r="L257" s="232"/>
      <c r="M257" s="232"/>
      <c r="N257" s="232"/>
      <c r="O257" s="232"/>
      <c r="P257" s="232"/>
      <c r="Q257" s="232"/>
      <c r="R257" s="232"/>
      <c r="S257" s="232"/>
      <c r="T257" s="232"/>
      <c r="U257" s="232"/>
      <c r="V257" s="232"/>
      <c r="W257" s="232"/>
      <c r="X257" s="232"/>
      <c r="Y257" s="232"/>
      <c r="Z257" s="232"/>
      <c r="AA257" s="232"/>
      <c r="AB257" s="232"/>
      <c r="AC257" s="232"/>
      <c r="AD257" s="232"/>
      <c r="AE257" s="232"/>
      <c r="AF257" s="232"/>
      <c r="AG257" s="232"/>
      <c r="AH257" s="232"/>
      <c r="AI257" s="232"/>
      <c r="AJ257" s="232"/>
      <c r="AK257" s="232"/>
      <c r="AL257" s="232"/>
      <c r="AM257" s="232"/>
      <c r="AN257" s="232"/>
      <c r="AO257" s="232"/>
      <c r="AP257" s="233">
        <f>SUM(AP245:AP256)</f>
        <v>131.8857142857143</v>
      </c>
      <c r="AQ257" s="233">
        <f t="shared" ref="AQ257:AY257" si="222">SUM(AQ245:AQ256)</f>
        <v>113.88928571428573</v>
      </c>
      <c r="AR257" s="233">
        <f t="shared" si="222"/>
        <v>61.32025131933873</v>
      </c>
      <c r="AS257" s="233">
        <f t="shared" si="222"/>
        <v>104.29642857142859</v>
      </c>
      <c r="AT257" s="233">
        <f t="shared" si="222"/>
        <v>74.741071428571431</v>
      </c>
      <c r="AU257" s="233">
        <f t="shared" si="222"/>
        <v>10.873410714285715</v>
      </c>
      <c r="AV257" s="233">
        <f t="shared" si="222"/>
        <v>43.558267857142866</v>
      </c>
      <c r="AW257" s="233">
        <f t="shared" si="222"/>
        <v>57.786660714285702</v>
      </c>
      <c r="AX257" s="234">
        <f t="shared" si="222"/>
        <v>22.736000000000001</v>
      </c>
      <c r="AY257" s="234">
        <f t="shared" si="222"/>
        <v>63.326229734838208</v>
      </c>
    </row>
    <row r="258" spans="1:51">
      <c r="A258" s="183"/>
      <c r="B258" s="183"/>
      <c r="C258" s="183"/>
      <c r="D258" s="183"/>
      <c r="E258" s="183"/>
      <c r="F258" s="183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3"/>
      <c r="V258" s="183"/>
      <c r="W258" s="183"/>
      <c r="X258" s="183"/>
      <c r="Y258" s="183"/>
      <c r="Z258" s="183"/>
      <c r="AA258" s="183"/>
      <c r="AB258" s="183"/>
      <c r="AC258" s="183"/>
      <c r="AD258" s="183"/>
      <c r="AE258" s="183"/>
      <c r="AF258" s="183"/>
      <c r="AG258" s="183"/>
      <c r="AH258" s="183"/>
      <c r="AI258" s="183"/>
      <c r="AJ258" s="183"/>
      <c r="AK258" s="183"/>
      <c r="AL258" s="183"/>
      <c r="AM258" s="183"/>
      <c r="AN258" s="183"/>
      <c r="AO258" s="183"/>
      <c r="AP258" s="183"/>
      <c r="AQ258" s="183"/>
      <c r="AR258" s="183"/>
      <c r="AS258" s="183"/>
      <c r="AT258" s="183"/>
      <c r="AU258" s="183"/>
      <c r="AV258" s="183"/>
      <c r="AW258" s="183"/>
      <c r="AX258" s="183"/>
      <c r="AY258" s="18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4281D-4CF7-4B20-9A9B-58316E8535C4}">
  <sheetPr>
    <tabColor rgb="FF92D050"/>
  </sheetPr>
  <dimension ref="A1:BS264"/>
  <sheetViews>
    <sheetView zoomScaleNormal="100" workbookViewId="0">
      <pane xSplit="1" ySplit="2" topLeftCell="AJ3" activePane="bottomRight" state="frozen"/>
      <selection activeCell="I16" sqref="I16"/>
      <selection pane="topRight" activeCell="I16" sqref="I16"/>
      <selection pane="bottomLeft" activeCell="I16" sqref="I16"/>
      <selection pane="bottomRight" activeCell="I16" sqref="I16"/>
    </sheetView>
  </sheetViews>
  <sheetFormatPr defaultRowHeight="12.75"/>
  <cols>
    <col min="1" max="1" width="54.1640625" customWidth="1"/>
    <col min="2" max="2" width="10.1640625" bestFit="1" customWidth="1"/>
    <col min="52" max="70" width="0" hidden="1" customWidth="1"/>
  </cols>
  <sheetData>
    <row r="1" spans="1:70" ht="27.75" thickBot="1">
      <c r="A1" s="216" t="s">
        <v>287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6"/>
      <c r="AP1" s="126"/>
      <c r="AQ1" s="126"/>
      <c r="AR1" s="126"/>
      <c r="AS1" s="126"/>
      <c r="AT1" s="126"/>
      <c r="AU1" s="126"/>
      <c r="AV1" s="126"/>
      <c r="AW1" s="126"/>
      <c r="AX1" s="126"/>
      <c r="AY1" s="126"/>
      <c r="AZ1" s="126"/>
      <c r="BA1" s="126"/>
      <c r="BB1" s="126"/>
      <c r="BC1" s="126"/>
      <c r="BD1" s="126"/>
      <c r="BE1" s="126"/>
      <c r="BF1" s="126"/>
      <c r="BG1" s="126"/>
      <c r="BH1" s="126"/>
      <c r="BI1" s="126"/>
      <c r="BJ1" s="126"/>
      <c r="BK1" s="126"/>
      <c r="BL1" s="126"/>
      <c r="BM1" s="126"/>
      <c r="BN1" s="126"/>
      <c r="BO1" s="126"/>
      <c r="BP1" s="126"/>
      <c r="BQ1" s="126"/>
      <c r="BR1" s="126"/>
    </row>
    <row r="2" spans="1:70" ht="17.25" thickBot="1">
      <c r="A2" s="235"/>
      <c r="B2" s="236" t="str">
        <f>Corn!B2</f>
        <v xml:space="preserve">75/76 </v>
      </c>
      <c r="C2" s="236" t="str">
        <f>Corn!C2</f>
        <v xml:space="preserve">76/77 </v>
      </c>
      <c r="D2" s="236" t="str">
        <f>Corn!D2</f>
        <v xml:space="preserve">77/78 </v>
      </c>
      <c r="E2" s="236" t="str">
        <f>Corn!E2</f>
        <v xml:space="preserve">78/79 </v>
      </c>
      <c r="F2" s="236" t="str">
        <f>Corn!F2</f>
        <v xml:space="preserve">79/80 </v>
      </c>
      <c r="G2" s="236" t="str">
        <f>Corn!G2</f>
        <v xml:space="preserve">80/81 </v>
      </c>
      <c r="H2" s="236" t="str">
        <f>Corn!H2</f>
        <v xml:space="preserve">81/82 </v>
      </c>
      <c r="I2" s="236" t="str">
        <f>Corn!I2</f>
        <v xml:space="preserve">82/83 </v>
      </c>
      <c r="J2" s="236" t="str">
        <f>Corn!J2</f>
        <v xml:space="preserve">83/84 </v>
      </c>
      <c r="K2" s="236" t="str">
        <f>Corn!K2</f>
        <v xml:space="preserve">84/85 </v>
      </c>
      <c r="L2" s="236" t="str">
        <f>Corn!L2</f>
        <v xml:space="preserve">85/86 </v>
      </c>
      <c r="M2" s="236" t="str">
        <f>Corn!M2</f>
        <v xml:space="preserve">86/87 </v>
      </c>
      <c r="N2" s="236" t="str">
        <f>Corn!N2</f>
        <v xml:space="preserve">87/88 </v>
      </c>
      <c r="O2" s="236" t="str">
        <f>Corn!O2</f>
        <v xml:space="preserve">88/89 </v>
      </c>
      <c r="P2" s="236" t="str">
        <f>Corn!P2</f>
        <v xml:space="preserve">89/90 </v>
      </c>
      <c r="Q2" s="236" t="str">
        <f>Corn!Q2</f>
        <v xml:space="preserve">90/91 </v>
      </c>
      <c r="R2" s="236" t="str">
        <f>Corn!R2</f>
        <v xml:space="preserve">91/92 </v>
      </c>
      <c r="S2" s="236" t="str">
        <f>Corn!S2</f>
        <v xml:space="preserve">92/93 </v>
      </c>
      <c r="T2" s="236" t="str">
        <f>Corn!T2</f>
        <v xml:space="preserve">93/94 </v>
      </c>
      <c r="U2" s="236" t="str">
        <f>Corn!U2</f>
        <v xml:space="preserve">94/95 </v>
      </c>
      <c r="V2" s="236" t="str">
        <f>Corn!V2</f>
        <v xml:space="preserve">95/96 </v>
      </c>
      <c r="W2" s="236" t="str">
        <f>Corn!W2</f>
        <v xml:space="preserve">96/97 </v>
      </c>
      <c r="X2" s="236" t="str">
        <f>Corn!X2</f>
        <v xml:space="preserve">97/98 </v>
      </c>
      <c r="Y2" s="236" t="str">
        <f>Corn!Y2</f>
        <v xml:space="preserve">98/99 </v>
      </c>
      <c r="Z2" s="236" t="str">
        <f>Corn!Z2</f>
        <v xml:space="preserve">99/00 </v>
      </c>
      <c r="AA2" s="236" t="str">
        <f>Corn!AA2</f>
        <v xml:space="preserve">00/01 </v>
      </c>
      <c r="AB2" s="236" t="str">
        <f>Corn!AB2</f>
        <v xml:space="preserve">01/02 </v>
      </c>
      <c r="AC2" s="236" t="str">
        <f>Corn!AC2</f>
        <v xml:space="preserve">02/03 </v>
      </c>
      <c r="AD2" s="236" t="str">
        <f>Corn!AD2</f>
        <v xml:space="preserve">03/04 </v>
      </c>
      <c r="AE2" s="236" t="str">
        <f>Corn!AE2</f>
        <v xml:space="preserve">04/05 </v>
      </c>
      <c r="AF2" s="236" t="str">
        <f>Corn!AF2</f>
        <v xml:space="preserve">05/06 </v>
      </c>
      <c r="AG2" s="236" t="str">
        <f>Corn!AG2</f>
        <v xml:space="preserve">06/07 </v>
      </c>
      <c r="AH2" s="236" t="str">
        <f>Corn!AH2</f>
        <v xml:space="preserve">07/08 </v>
      </c>
      <c r="AI2" s="236" t="str">
        <f>Corn!AI2</f>
        <v xml:space="preserve">08/09 </v>
      </c>
      <c r="AJ2" s="236" t="str">
        <f>Corn!AJ2</f>
        <v xml:space="preserve">09/10 </v>
      </c>
      <c r="AK2" s="236" t="str">
        <f>Corn!AK2</f>
        <v xml:space="preserve">10/11 </v>
      </c>
      <c r="AL2" s="236" t="str">
        <f>Corn!AL2</f>
        <v xml:space="preserve">11/12 </v>
      </c>
      <c r="AM2" s="236" t="str">
        <f>Corn!AM2</f>
        <v xml:space="preserve">12/13 </v>
      </c>
      <c r="AN2" s="236" t="str">
        <f>Corn!AN2</f>
        <v xml:space="preserve">13/14 </v>
      </c>
      <c r="AO2" s="236" t="str">
        <f>Corn!AO2</f>
        <v xml:space="preserve">14/15 </v>
      </c>
      <c r="AP2" s="236" t="str">
        <f>Corn!AP2</f>
        <v xml:space="preserve">15/16 </v>
      </c>
      <c r="AQ2" s="236" t="str">
        <f>Corn!AQ2</f>
        <v xml:space="preserve">16/17 </v>
      </c>
      <c r="AR2" s="236" t="str">
        <f>Corn!AR2</f>
        <v xml:space="preserve">17/18 </v>
      </c>
      <c r="AS2" s="236" t="str">
        <f>Corn!AS2</f>
        <v xml:space="preserve">18/19 </v>
      </c>
      <c r="AT2" s="236" t="str">
        <f>Corn!AT2</f>
        <v>19/20</v>
      </c>
      <c r="AU2" s="236" t="str">
        <f>Corn!AU2</f>
        <v>20/21</v>
      </c>
      <c r="AV2" s="236" t="str">
        <f>Corn!AV2</f>
        <v>21/22</v>
      </c>
      <c r="AW2" s="236" t="str">
        <f>Corn!AW2</f>
        <v>22/23</v>
      </c>
      <c r="AX2" s="236" t="str">
        <f>Corn!AX2</f>
        <v>23/24</v>
      </c>
      <c r="AY2" s="236" t="str">
        <f>Corn!AY2</f>
        <v>24/25</v>
      </c>
      <c r="AZ2" s="129" t="str">
        <f>Corn!AZ2</f>
        <v>25/26</v>
      </c>
      <c r="BA2" s="129" t="str">
        <f>Corn!BA2</f>
        <v>26/27</v>
      </c>
      <c r="BB2" s="129" t="str">
        <f>Corn!BB2</f>
        <v>27/28</v>
      </c>
      <c r="BC2" s="129" t="str">
        <f>Corn!BC2</f>
        <v>28/29</v>
      </c>
      <c r="BD2" s="129" t="str">
        <f>Corn!BD2</f>
        <v>29/30</v>
      </c>
      <c r="BE2" s="129" t="str">
        <f>Corn!BE2</f>
        <v>30/31</v>
      </c>
      <c r="BF2" s="129" t="str">
        <f>Corn!BF2</f>
        <v>31/32</v>
      </c>
      <c r="BG2" s="129" t="str">
        <f>Corn!BG2</f>
        <v>32/33</v>
      </c>
      <c r="BH2" s="129" t="str">
        <f>Corn!BH2</f>
        <v>33/34</v>
      </c>
      <c r="BI2" s="129" t="str">
        <f>Corn!BI2</f>
        <v>34/35</v>
      </c>
      <c r="BJ2" s="129" t="str">
        <f>Corn!BJ2</f>
        <v>35/36</v>
      </c>
      <c r="BK2" s="129" t="str">
        <f>Corn!BK2</f>
        <v>36/37</v>
      </c>
      <c r="BL2" s="129" t="str">
        <f>Corn!BL2</f>
        <v>37/38</v>
      </c>
      <c r="BM2" s="129" t="str">
        <f>Corn!BM2</f>
        <v>38/39</v>
      </c>
      <c r="BN2" s="129" t="str">
        <f>Corn!BN2</f>
        <v>39/40</v>
      </c>
      <c r="BO2" s="129" t="str">
        <f>Corn!BO2</f>
        <v>40/41</v>
      </c>
      <c r="BP2" s="129" t="str">
        <f>Corn!BP2</f>
        <v>41/42</v>
      </c>
      <c r="BQ2" s="129" t="str">
        <f>Corn!BQ2</f>
        <v>42/43</v>
      </c>
      <c r="BR2" s="129" t="str">
        <f>Corn!BR2</f>
        <v>43/44</v>
      </c>
    </row>
    <row r="3" spans="1:70" ht="16.5">
      <c r="A3" s="237"/>
      <c r="B3" s="238">
        <v>1975</v>
      </c>
      <c r="C3" s="238">
        <v>1976</v>
      </c>
      <c r="D3" s="238">
        <v>1977</v>
      </c>
      <c r="E3" s="238">
        <v>1978</v>
      </c>
      <c r="F3" s="238">
        <v>1979</v>
      </c>
      <c r="G3" s="238">
        <v>1980</v>
      </c>
      <c r="H3" s="238">
        <v>1981</v>
      </c>
      <c r="I3" s="238">
        <v>1982</v>
      </c>
      <c r="J3" s="238">
        <v>1983</v>
      </c>
      <c r="K3" s="238">
        <v>1984</v>
      </c>
      <c r="L3" s="238">
        <v>1985</v>
      </c>
      <c r="M3" s="238">
        <v>1986</v>
      </c>
      <c r="N3" s="238">
        <v>1987</v>
      </c>
      <c r="O3" s="238">
        <v>1988</v>
      </c>
      <c r="P3" s="238">
        <v>1989</v>
      </c>
      <c r="Q3" s="238">
        <v>1990</v>
      </c>
      <c r="R3" s="238">
        <v>1991</v>
      </c>
      <c r="S3" s="238">
        <v>1992</v>
      </c>
      <c r="T3" s="238">
        <v>1993</v>
      </c>
      <c r="U3" s="238">
        <v>1994</v>
      </c>
      <c r="V3" s="238">
        <v>1995</v>
      </c>
      <c r="W3" s="238">
        <v>1996</v>
      </c>
      <c r="X3" s="238">
        <v>1997</v>
      </c>
      <c r="Y3" s="238">
        <v>1998</v>
      </c>
      <c r="Z3" s="238">
        <v>1999</v>
      </c>
      <c r="AA3" s="238">
        <v>2000</v>
      </c>
      <c r="AB3" s="238">
        <v>2001</v>
      </c>
      <c r="AC3" s="238">
        <v>2002</v>
      </c>
      <c r="AD3" s="238">
        <v>2003</v>
      </c>
      <c r="AE3" s="238">
        <v>2004</v>
      </c>
      <c r="AF3" s="238">
        <v>2005</v>
      </c>
      <c r="AG3" s="238">
        <v>2006</v>
      </c>
      <c r="AH3" s="238">
        <v>2007</v>
      </c>
      <c r="AI3" s="238">
        <v>2008</v>
      </c>
      <c r="AJ3" s="238">
        <v>2009</v>
      </c>
      <c r="AK3" s="238">
        <v>2010</v>
      </c>
      <c r="AL3" s="238">
        <v>2011</v>
      </c>
      <c r="AM3" s="238">
        <v>2012</v>
      </c>
      <c r="AN3" s="238">
        <v>2013</v>
      </c>
      <c r="AO3" s="238">
        <v>2014</v>
      </c>
      <c r="AP3" s="238">
        <v>2015</v>
      </c>
      <c r="AQ3" s="238">
        <v>2016</v>
      </c>
      <c r="AR3" s="238">
        <v>2017</v>
      </c>
      <c r="AS3" s="238">
        <v>2018</v>
      </c>
      <c r="AT3" s="238">
        <v>2019</v>
      </c>
      <c r="AU3" s="238">
        <v>2020</v>
      </c>
      <c r="AV3" s="238">
        <v>2021</v>
      </c>
      <c r="AW3" s="238">
        <v>2022</v>
      </c>
      <c r="AX3" s="238">
        <v>2023</v>
      </c>
      <c r="AY3" s="238">
        <v>2024</v>
      </c>
      <c r="AZ3" s="131"/>
      <c r="BA3" s="131"/>
      <c r="BB3" s="131"/>
      <c r="BC3" s="131"/>
      <c r="BD3" s="131"/>
      <c r="BE3" s="131"/>
      <c r="BF3" s="131"/>
      <c r="BG3" s="131"/>
      <c r="BH3" s="131"/>
      <c r="BI3" s="131"/>
      <c r="BJ3" s="131"/>
      <c r="BK3" s="131"/>
      <c r="BL3" s="131"/>
      <c r="BM3" s="131"/>
      <c r="BN3" s="131"/>
      <c r="BO3" s="131"/>
      <c r="BP3" s="131"/>
      <c r="BQ3" s="131"/>
      <c r="BR3" s="131"/>
    </row>
    <row r="4" spans="1:70" ht="16.5">
      <c r="A4" s="239" t="s">
        <v>288</v>
      </c>
      <c r="B4" s="240">
        <v>9.3729999999999993</v>
      </c>
      <c r="C4" s="240">
        <v>9.3010000000000002</v>
      </c>
      <c r="D4" s="240">
        <v>10.778</v>
      </c>
      <c r="E4" s="240">
        <v>9.9890000000000008</v>
      </c>
      <c r="F4" s="240">
        <v>8.1159999999999997</v>
      </c>
      <c r="G4" s="240">
        <v>8.32</v>
      </c>
      <c r="H4" s="240">
        <v>9.6180000000000003</v>
      </c>
      <c r="I4" s="240">
        <v>9.5489999999999995</v>
      </c>
      <c r="J4" s="240">
        <v>10.411</v>
      </c>
      <c r="K4" s="240">
        <v>11.933999999999999</v>
      </c>
      <c r="L4" s="240">
        <v>13.138999999999999</v>
      </c>
      <c r="M4" s="240">
        <v>13.023999999999999</v>
      </c>
      <c r="N4" s="240">
        <v>10.929</v>
      </c>
      <c r="O4" s="240">
        <v>9.8309999999999995</v>
      </c>
      <c r="P4" s="240">
        <v>9.125</v>
      </c>
      <c r="Q4" s="240">
        <v>8.2210000000000001</v>
      </c>
      <c r="R4" s="240">
        <v>8.9410000000000007</v>
      </c>
      <c r="S4" s="240">
        <v>7.7619999999999996</v>
      </c>
      <c r="T4" s="240">
        <v>7.7859999999999996</v>
      </c>
      <c r="U4" s="240">
        <v>7.1589999999999998</v>
      </c>
      <c r="V4" s="240">
        <v>6.6890000000000001</v>
      </c>
      <c r="W4" s="240">
        <v>7.0940000000000003</v>
      </c>
      <c r="X4" s="240">
        <v>6.7060000000000004</v>
      </c>
      <c r="Y4" s="240">
        <v>6.3250000000000002</v>
      </c>
      <c r="Z4" s="240">
        <v>4.9829999999999997</v>
      </c>
      <c r="AA4" s="240">
        <v>5.8010000000000002</v>
      </c>
      <c r="AB4" s="240">
        <v>4.9509999999999996</v>
      </c>
      <c r="AC4" s="240">
        <v>5.008</v>
      </c>
      <c r="AD4" s="240">
        <v>5.3479999999999999</v>
      </c>
      <c r="AE4" s="240">
        <v>4.5270000000000001</v>
      </c>
      <c r="AF4" s="240">
        <v>3.875</v>
      </c>
      <c r="AG4" s="240">
        <v>3.452</v>
      </c>
      <c r="AH4" s="240">
        <v>4.0179999999999998</v>
      </c>
      <c r="AI4" s="240">
        <v>4.2389999999999999</v>
      </c>
      <c r="AJ4" s="240">
        <v>3.5680000000000001</v>
      </c>
      <c r="AK4" s="240">
        <v>2.8719999999999999</v>
      </c>
      <c r="AL4" s="240">
        <v>2.5640000000000001</v>
      </c>
      <c r="AM4" s="240">
        <v>3.66</v>
      </c>
      <c r="AN4" s="240">
        <v>3.528</v>
      </c>
      <c r="AO4" s="240">
        <v>3.0310000000000001</v>
      </c>
      <c r="AP4" s="240">
        <v>3.5830000000000002</v>
      </c>
      <c r="AQ4" s="240">
        <v>3.0590000000000002</v>
      </c>
      <c r="AR4" s="240">
        <v>2.4860000000000002</v>
      </c>
      <c r="AS4" s="240">
        <v>2.4940000000000002</v>
      </c>
      <c r="AT4" s="240">
        <v>2.7669999999999999</v>
      </c>
      <c r="AU4" s="240">
        <v>2.7269999999999999</v>
      </c>
      <c r="AV4" s="240">
        <v>2.7069999999999999</v>
      </c>
      <c r="AW4" s="240">
        <v>2.927</v>
      </c>
      <c r="AX4" s="240">
        <v>3.101</v>
      </c>
      <c r="AY4" s="241">
        <v>2.5659999999999998</v>
      </c>
      <c r="AZ4" s="134">
        <f t="shared" ref="AZ4:BR4" si="0">FORECAST(AZ176,AK4:AY4,AK176:AY176)</f>
        <v>2.6816190476190513</v>
      </c>
      <c r="BA4" s="134">
        <f t="shared" si="0"/>
        <v>2.6025079365079336</v>
      </c>
      <c r="BB4" s="134">
        <f t="shared" si="0"/>
        <v>2.4578733182161727</v>
      </c>
      <c r="BC4" s="134">
        <f t="shared" si="0"/>
        <v>2.4510168606702081</v>
      </c>
      <c r="BD4" s="134">
        <f t="shared" si="0"/>
        <v>2.4553070624962601</v>
      </c>
      <c r="BE4" s="134">
        <f t="shared" si="0"/>
        <v>2.411045598313919</v>
      </c>
      <c r="BF4" s="134">
        <f t="shared" si="0"/>
        <v>2.4608008752306958</v>
      </c>
      <c r="BG4" s="134">
        <f t="shared" si="0"/>
        <v>2.4724705422305817</v>
      </c>
      <c r="BH4" s="134">
        <f t="shared" si="0"/>
        <v>2.4115720954238569</v>
      </c>
      <c r="BI4" s="134">
        <f t="shared" si="0"/>
        <v>2.3361158568335156</v>
      </c>
      <c r="BJ4" s="134">
        <f t="shared" si="0"/>
        <v>2.2870930376069651</v>
      </c>
      <c r="BK4" s="134">
        <f t="shared" si="0"/>
        <v>2.230832251629522</v>
      </c>
      <c r="BL4" s="134">
        <f t="shared" si="0"/>
        <v>2.1688992645074165</v>
      </c>
      <c r="BM4" s="134">
        <f t="shared" si="0"/>
        <v>2.1396746545823788</v>
      </c>
      <c r="BN4" s="134">
        <f t="shared" si="0"/>
        <v>2.1524882649295165</v>
      </c>
      <c r="BO4" s="134">
        <f t="shared" si="0"/>
        <v>2.1095662288573465</v>
      </c>
      <c r="BP4" s="134">
        <f t="shared" si="0"/>
        <v>2.0857322118776693</v>
      </c>
      <c r="BQ4" s="134">
        <f t="shared" si="0"/>
        <v>2.0590783576786293</v>
      </c>
      <c r="BR4" s="134">
        <f t="shared" si="0"/>
        <v>2.016664796292531</v>
      </c>
    </row>
    <row r="5" spans="1:70" ht="16.5">
      <c r="A5" s="239" t="s">
        <v>289</v>
      </c>
      <c r="B5" s="240">
        <v>8.6170000000000009</v>
      </c>
      <c r="C5" s="240">
        <v>8.4390000000000001</v>
      </c>
      <c r="D5" s="240">
        <v>9.7279999999999998</v>
      </c>
      <c r="E5" s="240">
        <v>9.2479999999999993</v>
      </c>
      <c r="F5" s="240">
        <v>7.5270000000000001</v>
      </c>
      <c r="G5" s="240">
        <v>7.26</v>
      </c>
      <c r="H5" s="240">
        <v>9.0380000000000003</v>
      </c>
      <c r="I5" s="240">
        <v>9.0129999999999999</v>
      </c>
      <c r="J5" s="240">
        <v>9.7210000000000001</v>
      </c>
      <c r="K5" s="240">
        <v>11.218</v>
      </c>
      <c r="L5" s="240">
        <v>11.590999999999999</v>
      </c>
      <c r="M5" s="240">
        <v>11.974</v>
      </c>
      <c r="N5" s="240">
        <v>9.9570000000000007</v>
      </c>
      <c r="O5" s="240">
        <v>7.6360000000000001</v>
      </c>
      <c r="P5" s="240">
        <v>8.3130000000000006</v>
      </c>
      <c r="Q5" s="240">
        <v>7.5289999999999999</v>
      </c>
      <c r="R5" s="240">
        <v>8.4130000000000003</v>
      </c>
      <c r="S5" s="240">
        <v>7.2850000000000001</v>
      </c>
      <c r="T5" s="240">
        <v>6.7530000000000001</v>
      </c>
      <c r="U5" s="240">
        <v>6.6669999999999998</v>
      </c>
      <c r="V5" s="240">
        <v>6.2789999999999999</v>
      </c>
      <c r="W5" s="240">
        <v>6.7069999999999999</v>
      </c>
      <c r="X5" s="240">
        <v>6.1980000000000004</v>
      </c>
      <c r="Y5" s="240">
        <v>5.8540000000000001</v>
      </c>
      <c r="Z5" s="240">
        <v>4.5730000000000004</v>
      </c>
      <c r="AA5" s="240">
        <v>5.2</v>
      </c>
      <c r="AB5" s="240">
        <v>4.2729999999999997</v>
      </c>
      <c r="AC5" s="240">
        <v>4.1230000000000002</v>
      </c>
      <c r="AD5" s="240">
        <v>4.7270000000000003</v>
      </c>
      <c r="AE5" s="240">
        <v>4.0209999999999999</v>
      </c>
      <c r="AF5" s="240">
        <v>3.2690000000000001</v>
      </c>
      <c r="AG5" s="240">
        <v>2.9510000000000001</v>
      </c>
      <c r="AH5" s="240">
        <v>3.5019999999999998</v>
      </c>
      <c r="AI5" s="240">
        <v>3.7749999999999999</v>
      </c>
      <c r="AJ5" s="240">
        <v>3.1139999999999999</v>
      </c>
      <c r="AK5" s="240">
        <v>2.4649999999999999</v>
      </c>
      <c r="AL5" s="240">
        <v>2.2410000000000001</v>
      </c>
      <c r="AM5" s="240">
        <v>3.274</v>
      </c>
      <c r="AN5" s="240">
        <v>3.04</v>
      </c>
      <c r="AO5" s="240">
        <v>2.4969999999999999</v>
      </c>
      <c r="AP5" s="240">
        <v>3.1579999999999999</v>
      </c>
      <c r="AQ5" s="240">
        <v>2.5649999999999999</v>
      </c>
      <c r="AR5" s="240">
        <v>1.962</v>
      </c>
      <c r="AS5" s="240">
        <v>1.9510000000000001</v>
      </c>
      <c r="AT5" s="240">
        <v>2.2200000000000002</v>
      </c>
      <c r="AU5" s="240">
        <v>2.2130000000000001</v>
      </c>
      <c r="AV5" s="240">
        <v>1.994</v>
      </c>
      <c r="AW5" s="240">
        <v>2.4249999999999998</v>
      </c>
      <c r="AX5" s="240">
        <v>2.5550000000000002</v>
      </c>
      <c r="AY5" s="242">
        <f>AY4*AVERAGE(AO7:AX7)</f>
        <v>2.0830964035258628</v>
      </c>
      <c r="AZ5" s="243">
        <f t="shared" ref="AZ5:BR5" si="1">AZ4*AVERAGE(AP7:AY7)</f>
        <v>2.1737351333521837</v>
      </c>
      <c r="BA5" s="243">
        <f t="shared" si="1"/>
        <v>2.0911869877932818</v>
      </c>
      <c r="BB5" s="243">
        <f t="shared" si="1"/>
        <v>1.9663710184807288</v>
      </c>
      <c r="BC5" s="243">
        <f t="shared" si="1"/>
        <v>1.9635351536637538</v>
      </c>
      <c r="BD5" s="243">
        <f t="shared" si="1"/>
        <v>1.9715961482789426</v>
      </c>
      <c r="BE5" s="243">
        <f t="shared" si="1"/>
        <v>1.9362186010983371</v>
      </c>
      <c r="BF5" s="243">
        <f t="shared" si="1"/>
        <v>1.9740951238460156</v>
      </c>
      <c r="BG5" s="243">
        <f t="shared" si="1"/>
        <v>1.9996780419524667</v>
      </c>
      <c r="BH5" s="243">
        <f t="shared" si="1"/>
        <v>1.9456700953410533</v>
      </c>
      <c r="BI5" s="243">
        <f t="shared" si="1"/>
        <v>1.8807916580070885</v>
      </c>
      <c r="BJ5" s="243">
        <f t="shared" si="1"/>
        <v>1.8397882943537645</v>
      </c>
      <c r="BK5" s="243">
        <f t="shared" si="1"/>
        <v>1.7931514712636647</v>
      </c>
      <c r="BL5" s="243">
        <f t="shared" si="1"/>
        <v>1.743429405335174</v>
      </c>
      <c r="BM5" s="243">
        <f t="shared" si="1"/>
        <v>1.7207512478366578</v>
      </c>
      <c r="BN5" s="243">
        <f t="shared" si="1"/>
        <v>1.7317236341612881</v>
      </c>
      <c r="BO5" s="243">
        <f t="shared" si="1"/>
        <v>1.6975142715989548</v>
      </c>
      <c r="BP5" s="243">
        <f t="shared" si="1"/>
        <v>1.6786720240159756</v>
      </c>
      <c r="BQ5" s="243">
        <f t="shared" si="1"/>
        <v>1.6577593835208004</v>
      </c>
      <c r="BR5" s="243">
        <f t="shared" si="1"/>
        <v>1.6228702817706533</v>
      </c>
    </row>
    <row r="6" spans="1:70" ht="16.5">
      <c r="A6" s="239" t="s">
        <v>290</v>
      </c>
      <c r="B6" s="240">
        <f>B9/B5</f>
        <v>44.001624695369614</v>
      </c>
      <c r="C6" s="240">
        <f>C9/C5</f>
        <v>45.385353714895132</v>
      </c>
      <c r="D6" s="240">
        <f t="shared" ref="D6:AX6" si="2">D9/D5</f>
        <v>43.97450657894737</v>
      </c>
      <c r="E6" s="240">
        <f t="shared" si="2"/>
        <v>49.173767301038069</v>
      </c>
      <c r="F6" s="240">
        <f t="shared" si="2"/>
        <v>50.910189982728845</v>
      </c>
      <c r="G6" s="240">
        <f t="shared" si="2"/>
        <v>49.743112947658403</v>
      </c>
      <c r="H6" s="240">
        <f t="shared" si="2"/>
        <v>52.391236999336137</v>
      </c>
      <c r="I6" s="240">
        <f t="shared" si="2"/>
        <v>57.243426162210135</v>
      </c>
      <c r="J6" s="240">
        <f t="shared" si="2"/>
        <v>52.285670198539243</v>
      </c>
      <c r="K6" s="240">
        <f t="shared" si="2"/>
        <v>53.310215724728117</v>
      </c>
      <c r="L6" s="240">
        <f t="shared" si="2"/>
        <v>50.919937882840138</v>
      </c>
      <c r="M6" s="240">
        <f t="shared" si="2"/>
        <v>50.821112410222149</v>
      </c>
      <c r="N6" s="240">
        <f t="shared" si="2"/>
        <v>52.37511298583911</v>
      </c>
      <c r="O6" s="240">
        <f t="shared" si="2"/>
        <v>37.977213200628604</v>
      </c>
      <c r="P6" s="240">
        <f t="shared" si="2"/>
        <v>48.623000120293511</v>
      </c>
      <c r="Q6" s="240">
        <f t="shared" si="2"/>
        <v>56.075972904768236</v>
      </c>
      <c r="R6" s="240">
        <f t="shared" si="2"/>
        <v>55.191489361702132</v>
      </c>
      <c r="S6" s="240">
        <f t="shared" si="2"/>
        <v>62.469457789979408</v>
      </c>
      <c r="T6" s="240">
        <f t="shared" si="2"/>
        <v>58.942840219161852</v>
      </c>
      <c r="U6" s="240">
        <f t="shared" si="2"/>
        <v>56.226488675566223</v>
      </c>
      <c r="V6" s="240">
        <f t="shared" si="2"/>
        <v>57.234591495461061</v>
      </c>
      <c r="W6" s="240">
        <f t="shared" si="2"/>
        <v>58.51095869986581</v>
      </c>
      <c r="X6" s="240">
        <f t="shared" si="2"/>
        <v>58.063568893191345</v>
      </c>
      <c r="Y6" s="240">
        <f t="shared" si="2"/>
        <v>60.056200888281516</v>
      </c>
      <c r="Z6" s="240">
        <f t="shared" si="2"/>
        <v>59.478679204023607</v>
      </c>
      <c r="AA6" s="240">
        <f t="shared" si="2"/>
        <v>61.116153846153836</v>
      </c>
      <c r="AB6" s="240">
        <f t="shared" si="2"/>
        <v>58.115843669553016</v>
      </c>
      <c r="AC6" s="240">
        <f t="shared" si="2"/>
        <v>55.034198399223868</v>
      </c>
      <c r="AD6" s="240">
        <f t="shared" si="2"/>
        <v>58.870954093505397</v>
      </c>
      <c r="AE6" s="240">
        <f t="shared" si="2"/>
        <v>69.570504849539915</v>
      </c>
      <c r="AF6" s="240">
        <f t="shared" si="2"/>
        <v>64.819822575711214</v>
      </c>
      <c r="AG6" s="240">
        <f t="shared" si="2"/>
        <v>61.052185699762788</v>
      </c>
      <c r="AH6" s="240">
        <f t="shared" si="2"/>
        <v>59.997144488863512</v>
      </c>
      <c r="AI6" s="240">
        <f t="shared" si="2"/>
        <v>63.330331125827819</v>
      </c>
      <c r="AJ6" s="240">
        <f t="shared" si="2"/>
        <v>72.769107257546565</v>
      </c>
      <c r="AK6" s="240">
        <f t="shared" si="2"/>
        <v>73.120081135902652</v>
      </c>
      <c r="AL6" s="240">
        <f t="shared" si="2"/>
        <v>69.070950468540829</v>
      </c>
      <c r="AM6" s="240">
        <f t="shared" si="2"/>
        <v>66.887599266951739</v>
      </c>
      <c r="AN6" s="240">
        <f t="shared" si="2"/>
        <v>71.297697368421055</v>
      </c>
      <c r="AO6" s="240">
        <f t="shared" si="2"/>
        <v>72.704044853824598</v>
      </c>
      <c r="AP6" s="240">
        <f t="shared" si="2"/>
        <v>69.090246991766946</v>
      </c>
      <c r="AQ6" s="240">
        <f t="shared" si="2"/>
        <v>77.939181286549697</v>
      </c>
      <c r="AR6" s="240">
        <f t="shared" si="2"/>
        <v>73.016309887869525</v>
      </c>
      <c r="AS6" s="240">
        <f t="shared" si="2"/>
        <v>77.534085084572013</v>
      </c>
      <c r="AT6" s="240">
        <f t="shared" si="2"/>
        <v>77.661711711711703</v>
      </c>
      <c r="AU6" s="240">
        <f t="shared" si="2"/>
        <v>77.139629462268417</v>
      </c>
      <c r="AV6" s="240">
        <f t="shared" si="2"/>
        <v>60.477933801404212</v>
      </c>
      <c r="AW6" s="240">
        <f t="shared" si="2"/>
        <v>71.71958762886598</v>
      </c>
      <c r="AX6" s="240">
        <f t="shared" si="2"/>
        <v>72.421135029354204</v>
      </c>
      <c r="AY6" s="244">
        <f t="shared" ref="AY6:BR6" si="3">FORECAST(AY176,AJ6:AX6,AJ176:AX176)+7.5</f>
        <v>80.258023621231516</v>
      </c>
      <c r="AZ6" s="243">
        <f t="shared" si="3"/>
        <v>82.503276774242238</v>
      </c>
      <c r="BA6" s="243">
        <f t="shared" si="3"/>
        <v>85.190119404636789</v>
      </c>
      <c r="BB6" s="243">
        <f t="shared" si="3"/>
        <v>87.669788562563326</v>
      </c>
      <c r="BC6" s="243">
        <f t="shared" si="3"/>
        <v>89.996660188934129</v>
      </c>
      <c r="BD6" s="243">
        <f t="shared" si="3"/>
        <v>93.064269961748323</v>
      </c>
      <c r="BE6" s="243">
        <f t="shared" si="3"/>
        <v>96.643347281506067</v>
      </c>
      <c r="BF6" s="243">
        <f t="shared" si="3"/>
        <v>100.01003342006834</v>
      </c>
      <c r="BG6" s="243">
        <f t="shared" si="3"/>
        <v>104.91995569217215</v>
      </c>
      <c r="BH6" s="243">
        <f t="shared" si="3"/>
        <v>109.71155847323644</v>
      </c>
      <c r="BI6" s="243">
        <f t="shared" si="3"/>
        <v>115.60083857621248</v>
      </c>
      <c r="BJ6" s="243">
        <f t="shared" si="3"/>
        <v>122.16190034946158</v>
      </c>
      <c r="BK6" s="243">
        <f t="shared" si="3"/>
        <v>129.30407594001554</v>
      </c>
      <c r="BL6" s="243">
        <f t="shared" si="3"/>
        <v>134.3668732223714</v>
      </c>
      <c r="BM6" s="243">
        <f t="shared" si="3"/>
        <v>140.63336586241348</v>
      </c>
      <c r="BN6" s="243">
        <f t="shared" si="3"/>
        <v>146.89458462577932</v>
      </c>
      <c r="BO6" s="243">
        <f t="shared" si="3"/>
        <v>154.14537042663869</v>
      </c>
      <c r="BP6" s="243">
        <f t="shared" si="3"/>
        <v>161.78931454189478</v>
      </c>
      <c r="BQ6" s="243">
        <f t="shared" si="3"/>
        <v>169.85973940940494</v>
      </c>
      <c r="BR6" s="243">
        <f t="shared" si="3"/>
        <v>178.29519938704289</v>
      </c>
    </row>
    <row r="7" spans="1:70" ht="16.5">
      <c r="A7" s="239" t="s">
        <v>291</v>
      </c>
      <c r="B7" s="245">
        <f>B5/B4</f>
        <v>0.91934279312920109</v>
      </c>
      <c r="C7" s="245">
        <f>C5/C4</f>
        <v>0.90732179335555319</v>
      </c>
      <c r="D7" s="245">
        <f t="shared" ref="D7:BO7" si="4">D5/D4</f>
        <v>0.90257932826127285</v>
      </c>
      <c r="E7" s="245">
        <f t="shared" si="4"/>
        <v>0.92581840024026418</v>
      </c>
      <c r="F7" s="245">
        <f t="shared" si="4"/>
        <v>0.92742730409068508</v>
      </c>
      <c r="G7" s="245">
        <f t="shared" si="4"/>
        <v>0.87259615384615374</v>
      </c>
      <c r="H7" s="245">
        <f t="shared" si="4"/>
        <v>0.93969640257849862</v>
      </c>
      <c r="I7" s="245">
        <f t="shared" si="4"/>
        <v>0.9438684679023982</v>
      </c>
      <c r="J7" s="245">
        <f t="shared" si="4"/>
        <v>0.93372394582652962</v>
      </c>
      <c r="K7" s="245">
        <f t="shared" si="4"/>
        <v>0.94000335176805772</v>
      </c>
      <c r="L7" s="245">
        <f t="shared" si="4"/>
        <v>0.88218281452165304</v>
      </c>
      <c r="M7" s="245">
        <f t="shared" si="4"/>
        <v>0.91937960687960696</v>
      </c>
      <c r="N7" s="245">
        <f t="shared" si="4"/>
        <v>0.91106231128191051</v>
      </c>
      <c r="O7" s="245">
        <f t="shared" si="4"/>
        <v>0.77672668090733399</v>
      </c>
      <c r="P7" s="245">
        <f t="shared" si="4"/>
        <v>0.91101369863013704</v>
      </c>
      <c r="Q7" s="245">
        <f t="shared" si="4"/>
        <v>0.91582532538620609</v>
      </c>
      <c r="R7" s="245">
        <f t="shared" si="4"/>
        <v>0.94094620288558317</v>
      </c>
      <c r="S7" s="245">
        <f t="shared" si="4"/>
        <v>0.93854676629734612</v>
      </c>
      <c r="T7" s="245">
        <f t="shared" si="4"/>
        <v>0.86732596968918574</v>
      </c>
      <c r="U7" s="245">
        <f t="shared" si="4"/>
        <v>0.93127531778181305</v>
      </c>
      <c r="V7" s="245">
        <f t="shared" si="4"/>
        <v>0.93870533712064586</v>
      </c>
      <c r="W7" s="245">
        <f t="shared" si="4"/>
        <v>0.94544685649844928</v>
      </c>
      <c r="X7" s="245">
        <f t="shared" si="4"/>
        <v>0.92424694303608712</v>
      </c>
      <c r="Y7" s="245">
        <f t="shared" si="4"/>
        <v>0.92553359683794467</v>
      </c>
      <c r="Z7" s="245">
        <f t="shared" si="4"/>
        <v>0.91772024884607684</v>
      </c>
      <c r="AA7" s="245">
        <f t="shared" si="4"/>
        <v>0.89639717290122389</v>
      </c>
      <c r="AB7" s="245">
        <f t="shared" si="4"/>
        <v>0.8630579680872551</v>
      </c>
      <c r="AC7" s="245">
        <f t="shared" si="4"/>
        <v>0.82328274760383391</v>
      </c>
      <c r="AD7" s="245">
        <f t="shared" si="4"/>
        <v>0.88388182498130152</v>
      </c>
      <c r="AE7" s="245">
        <f t="shared" si="4"/>
        <v>0.88822619836536332</v>
      </c>
      <c r="AF7" s="245">
        <f t="shared" si="4"/>
        <v>0.84361290322580651</v>
      </c>
      <c r="AG7" s="245">
        <f t="shared" si="4"/>
        <v>0.85486674391657014</v>
      </c>
      <c r="AH7" s="245">
        <f t="shared" si="4"/>
        <v>0.87157789945246389</v>
      </c>
      <c r="AI7" s="245">
        <f t="shared" si="4"/>
        <v>0.89054022175041281</v>
      </c>
      <c r="AJ7" s="245">
        <f t="shared" si="4"/>
        <v>0.87275784753363228</v>
      </c>
      <c r="AK7" s="245">
        <f t="shared" si="4"/>
        <v>0.85828690807799446</v>
      </c>
      <c r="AL7" s="245">
        <f t="shared" si="4"/>
        <v>0.87402496099843996</v>
      </c>
      <c r="AM7" s="245">
        <f t="shared" si="4"/>
        <v>0.89453551912568308</v>
      </c>
      <c r="AN7" s="245">
        <f t="shared" si="4"/>
        <v>0.86167800453514742</v>
      </c>
      <c r="AO7" s="245">
        <f t="shared" si="4"/>
        <v>0.82382052128010552</v>
      </c>
      <c r="AP7" s="245">
        <f t="shared" si="4"/>
        <v>0.88138431481998314</v>
      </c>
      <c r="AQ7" s="245">
        <f t="shared" si="4"/>
        <v>0.83850931677018625</v>
      </c>
      <c r="AR7" s="245">
        <f t="shared" si="4"/>
        <v>0.78921962992759442</v>
      </c>
      <c r="AS7" s="245">
        <f t="shared" si="4"/>
        <v>0.78227746591820368</v>
      </c>
      <c r="AT7" s="246">
        <f t="shared" si="4"/>
        <v>0.80231297434044102</v>
      </c>
      <c r="AU7" s="246">
        <f t="shared" si="4"/>
        <v>0.81151448478181154</v>
      </c>
      <c r="AV7" s="246">
        <f t="shared" si="4"/>
        <v>0.73660879202068719</v>
      </c>
      <c r="AW7" s="246">
        <f t="shared" si="4"/>
        <v>0.82849333788862312</v>
      </c>
      <c r="AX7" s="246">
        <f t="shared" si="4"/>
        <v>0.82392776523702038</v>
      </c>
      <c r="AY7" s="247">
        <f>AY5/AY4</f>
        <v>0.81180686029846572</v>
      </c>
      <c r="AZ7" s="248">
        <f t="shared" si="4"/>
        <v>0.81060549420030181</v>
      </c>
      <c r="BA7" s="248">
        <f t="shared" si="4"/>
        <v>0.80352761213833368</v>
      </c>
      <c r="BB7" s="248">
        <f t="shared" si="4"/>
        <v>0.80002944167514833</v>
      </c>
      <c r="BC7" s="248">
        <f t="shared" si="4"/>
        <v>0.80111042284990364</v>
      </c>
      <c r="BD7" s="248">
        <f t="shared" si="4"/>
        <v>0.80299371854307355</v>
      </c>
      <c r="BE7" s="248">
        <f t="shared" si="4"/>
        <v>0.80306179296333691</v>
      </c>
      <c r="BF7" s="248">
        <f t="shared" si="4"/>
        <v>0.80221652378148944</v>
      </c>
      <c r="BG7" s="248">
        <f t="shared" si="4"/>
        <v>0.80877729695756972</v>
      </c>
      <c r="BH7" s="248">
        <f t="shared" si="4"/>
        <v>0.80680569286446446</v>
      </c>
      <c r="BI7" s="248">
        <f t="shared" si="4"/>
        <v>0.80509348562720873</v>
      </c>
      <c r="BJ7" s="248">
        <f t="shared" si="4"/>
        <v>0.80442214816008306</v>
      </c>
      <c r="BK7" s="248">
        <f t="shared" si="4"/>
        <v>0.80380381355606123</v>
      </c>
      <c r="BL7" s="248">
        <f t="shared" si="4"/>
        <v>0.80383143369783383</v>
      </c>
      <c r="BM7" s="248">
        <f t="shared" si="4"/>
        <v>0.80421163290010256</v>
      </c>
      <c r="BN7" s="248">
        <f t="shared" si="4"/>
        <v>0.80452175390512226</v>
      </c>
      <c r="BO7" s="248">
        <f t="shared" si="4"/>
        <v>0.80467455744132721</v>
      </c>
      <c r="BP7" s="248">
        <f t="shared" ref="BP7:BR7" si="5">BP5/BP4</f>
        <v>0.80483583388912616</v>
      </c>
      <c r="BQ7" s="248">
        <f t="shared" si="5"/>
        <v>0.80509776489988982</v>
      </c>
      <c r="BR7" s="248">
        <f t="shared" si="5"/>
        <v>0.80472981169412194</v>
      </c>
    </row>
    <row r="8" spans="1:70" ht="16.5">
      <c r="A8" s="249" t="s">
        <v>292</v>
      </c>
      <c r="B8" s="250">
        <v>0</v>
      </c>
      <c r="C8" s="250">
        <f>B18</f>
        <v>128.35900000000001</v>
      </c>
      <c r="D8" s="250">
        <f>C18</f>
        <v>126.407</v>
      </c>
      <c r="E8" s="250">
        <f t="shared" ref="E8:AX8" si="6">D18</f>
        <v>173.059</v>
      </c>
      <c r="F8" s="250">
        <f t="shared" si="6"/>
        <v>228.04300000000001</v>
      </c>
      <c r="G8" s="250">
        <f t="shared" si="6"/>
        <v>192.131</v>
      </c>
      <c r="H8" s="250">
        <f t="shared" si="6"/>
        <v>137.32499999999999</v>
      </c>
      <c r="I8" s="250">
        <f t="shared" si="6"/>
        <v>147.797</v>
      </c>
      <c r="J8" s="250">
        <f t="shared" si="6"/>
        <v>216.697</v>
      </c>
      <c r="K8" s="250">
        <f t="shared" si="6"/>
        <v>189.393</v>
      </c>
      <c r="L8" s="250">
        <f t="shared" si="6"/>
        <v>247.39400000000001</v>
      </c>
      <c r="M8" s="250">
        <f t="shared" si="6"/>
        <v>327.24400000000003</v>
      </c>
      <c r="N8" s="250">
        <f t="shared" si="6"/>
        <v>336.31200000000001</v>
      </c>
      <c r="O8" s="250">
        <f t="shared" si="6"/>
        <v>321.12700000000001</v>
      </c>
      <c r="P8" s="250">
        <f t="shared" si="6"/>
        <v>196.39599999999999</v>
      </c>
      <c r="Q8" s="250">
        <f t="shared" si="6"/>
        <v>160.816</v>
      </c>
      <c r="R8" s="250">
        <f t="shared" si="6"/>
        <v>135.38200000000001</v>
      </c>
      <c r="S8" s="250">
        <f t="shared" si="6"/>
        <v>128.59700000000001</v>
      </c>
      <c r="T8" s="250">
        <f t="shared" si="6"/>
        <v>151.18199999999999</v>
      </c>
      <c r="U8" s="250">
        <f t="shared" si="6"/>
        <v>138.858</v>
      </c>
      <c r="V8" s="250">
        <f t="shared" si="6"/>
        <v>112.593</v>
      </c>
      <c r="W8" s="250">
        <f t="shared" si="6"/>
        <v>99.593000000000004</v>
      </c>
      <c r="X8" s="250">
        <f t="shared" si="6"/>
        <v>109.45</v>
      </c>
      <c r="Y8" s="250">
        <f t="shared" si="6"/>
        <v>119.233</v>
      </c>
      <c r="Z8" s="250">
        <f t="shared" si="6"/>
        <v>141.65299999999999</v>
      </c>
      <c r="AA8" s="250">
        <f t="shared" si="6"/>
        <v>111.324</v>
      </c>
      <c r="AB8" s="250">
        <f t="shared" si="6"/>
        <v>106.259</v>
      </c>
      <c r="AC8" s="250">
        <f t="shared" si="6"/>
        <v>92.129000000000005</v>
      </c>
      <c r="AD8" s="250">
        <f t="shared" si="6"/>
        <v>69.34</v>
      </c>
      <c r="AE8" s="250">
        <f t="shared" si="6"/>
        <v>120.30800000000001</v>
      </c>
      <c r="AF8" s="250">
        <f t="shared" si="6"/>
        <v>128.417</v>
      </c>
      <c r="AG8" s="250">
        <f t="shared" si="6"/>
        <v>107.931</v>
      </c>
      <c r="AH8" s="250">
        <f t="shared" si="6"/>
        <v>68.88</v>
      </c>
      <c r="AI8" s="250">
        <f t="shared" si="6"/>
        <v>68.222999999999999</v>
      </c>
      <c r="AJ8" s="250">
        <f t="shared" si="6"/>
        <v>88.733000000000004</v>
      </c>
      <c r="AK8" s="250">
        <f t="shared" si="6"/>
        <v>115.499</v>
      </c>
      <c r="AL8" s="250">
        <f t="shared" si="6"/>
        <v>89.350999999999999</v>
      </c>
      <c r="AM8" s="250">
        <f t="shared" si="6"/>
        <v>59.987000000000002</v>
      </c>
      <c r="AN8" s="250">
        <f t="shared" si="6"/>
        <v>80.397000000000006</v>
      </c>
      <c r="AO8" s="250">
        <f t="shared" si="6"/>
        <v>82.254999999999995</v>
      </c>
      <c r="AP8" s="250">
        <f t="shared" si="6"/>
        <v>78.578999999999994</v>
      </c>
      <c r="AQ8" s="250">
        <f t="shared" si="6"/>
        <v>102.11</v>
      </c>
      <c r="AR8" s="250">
        <f t="shared" si="6"/>
        <v>106.364</v>
      </c>
      <c r="AS8" s="250">
        <f t="shared" si="6"/>
        <v>94.480999999999995</v>
      </c>
      <c r="AT8" s="250">
        <f t="shared" si="6"/>
        <v>87.022999999999996</v>
      </c>
      <c r="AU8" s="250">
        <f t="shared" si="6"/>
        <v>85.253</v>
      </c>
      <c r="AV8" s="250">
        <f t="shared" si="6"/>
        <v>71.418000000000006</v>
      </c>
      <c r="AW8" s="250">
        <f t="shared" si="6"/>
        <v>37.156999999999996</v>
      </c>
      <c r="AX8" s="250">
        <f t="shared" si="6"/>
        <v>65.819999999999993</v>
      </c>
      <c r="AY8" s="251"/>
      <c r="AZ8" s="252" t="e">
        <f t="shared" ref="AZ8:BR8" si="7">AY18</f>
        <v>#N/A</v>
      </c>
      <c r="BA8" s="252" t="e">
        <f t="shared" si="7"/>
        <v>#N/A</v>
      </c>
      <c r="BB8" s="252" t="e">
        <f t="shared" si="7"/>
        <v>#N/A</v>
      </c>
      <c r="BC8" s="252" t="e">
        <f t="shared" si="7"/>
        <v>#N/A</v>
      </c>
      <c r="BD8" s="252" t="e">
        <f t="shared" si="7"/>
        <v>#N/A</v>
      </c>
      <c r="BE8" s="252" t="e">
        <f t="shared" si="7"/>
        <v>#N/A</v>
      </c>
      <c r="BF8" s="252" t="e">
        <f t="shared" si="7"/>
        <v>#N/A</v>
      </c>
      <c r="BG8" s="252" t="e">
        <f t="shared" si="7"/>
        <v>#N/A</v>
      </c>
      <c r="BH8" s="252" t="e">
        <f t="shared" si="7"/>
        <v>#N/A</v>
      </c>
      <c r="BI8" s="252" t="e">
        <f t="shared" si="7"/>
        <v>#N/A</v>
      </c>
      <c r="BJ8" s="252" t="e">
        <f t="shared" si="7"/>
        <v>#N/A</v>
      </c>
      <c r="BK8" s="252" t="e">
        <f t="shared" si="7"/>
        <v>#N/A</v>
      </c>
      <c r="BL8" s="252" t="e">
        <f t="shared" si="7"/>
        <v>#N/A</v>
      </c>
      <c r="BM8" s="252" t="e">
        <f t="shared" si="7"/>
        <v>#N/A</v>
      </c>
      <c r="BN8" s="252" t="e">
        <f t="shared" si="7"/>
        <v>#N/A</v>
      </c>
      <c r="BO8" s="252" t="e">
        <f t="shared" si="7"/>
        <v>#N/A</v>
      </c>
      <c r="BP8" s="252" t="e">
        <f t="shared" si="7"/>
        <v>#N/A</v>
      </c>
      <c r="BQ8" s="252" t="e">
        <f t="shared" si="7"/>
        <v>#N/A</v>
      </c>
      <c r="BR8" s="252" t="e">
        <f t="shared" si="7"/>
        <v>#N/A</v>
      </c>
    </row>
    <row r="9" spans="1:70" ht="16.5">
      <c r="A9" s="253" t="s">
        <v>293</v>
      </c>
      <c r="B9" s="254">
        <v>379.16199999999998</v>
      </c>
      <c r="C9" s="254">
        <v>383.00700000000001</v>
      </c>
      <c r="D9" s="254">
        <v>427.78399999999999</v>
      </c>
      <c r="E9" s="254">
        <v>454.75900000000001</v>
      </c>
      <c r="F9" s="254">
        <v>383.20100000000002</v>
      </c>
      <c r="G9" s="254">
        <v>361.13499999999999</v>
      </c>
      <c r="H9" s="254">
        <v>473.512</v>
      </c>
      <c r="I9" s="254">
        <v>515.93499999999995</v>
      </c>
      <c r="J9" s="254">
        <v>508.26900000000001</v>
      </c>
      <c r="K9" s="254">
        <v>598.03399999999999</v>
      </c>
      <c r="L9" s="254">
        <v>590.21299999999997</v>
      </c>
      <c r="M9" s="254">
        <v>608.53200000000004</v>
      </c>
      <c r="N9" s="254">
        <v>521.49900000000002</v>
      </c>
      <c r="O9" s="254">
        <v>289.99400000000003</v>
      </c>
      <c r="P9" s="254">
        <v>404.20299999999997</v>
      </c>
      <c r="Q9" s="254">
        <v>422.19600000000003</v>
      </c>
      <c r="R9" s="254">
        <v>464.32600000000002</v>
      </c>
      <c r="S9" s="254">
        <v>455.09</v>
      </c>
      <c r="T9" s="254">
        <v>398.041</v>
      </c>
      <c r="U9" s="254">
        <v>374.86200000000002</v>
      </c>
      <c r="V9" s="254">
        <v>359.37599999999998</v>
      </c>
      <c r="W9" s="254">
        <v>392.43299999999999</v>
      </c>
      <c r="X9" s="254">
        <v>359.87799999999999</v>
      </c>
      <c r="Y9" s="254">
        <v>351.56900000000002</v>
      </c>
      <c r="Z9" s="254">
        <v>271.99599999999998</v>
      </c>
      <c r="AA9" s="254">
        <v>317.80399999999997</v>
      </c>
      <c r="AB9" s="254">
        <v>248.32900000000001</v>
      </c>
      <c r="AC9" s="254">
        <v>226.90600000000001</v>
      </c>
      <c r="AD9" s="254">
        <v>278.28300000000002</v>
      </c>
      <c r="AE9" s="254">
        <v>279.74299999999999</v>
      </c>
      <c r="AF9" s="254">
        <v>211.89599999999999</v>
      </c>
      <c r="AG9" s="254">
        <v>180.16499999999999</v>
      </c>
      <c r="AH9" s="254">
        <v>210.11</v>
      </c>
      <c r="AI9" s="254">
        <v>239.072</v>
      </c>
      <c r="AJ9" s="254">
        <v>226.60300000000001</v>
      </c>
      <c r="AK9" s="254">
        <v>180.24100000000001</v>
      </c>
      <c r="AL9" s="254">
        <v>154.78800000000001</v>
      </c>
      <c r="AM9" s="254">
        <v>218.99</v>
      </c>
      <c r="AN9" s="254">
        <v>216.745</v>
      </c>
      <c r="AO9" s="254">
        <v>181.542</v>
      </c>
      <c r="AP9" s="254">
        <v>218.18700000000001</v>
      </c>
      <c r="AQ9" s="254">
        <v>199.91399999999999</v>
      </c>
      <c r="AR9" s="254">
        <v>143.25800000000001</v>
      </c>
      <c r="AS9" s="254">
        <v>151.26900000000001</v>
      </c>
      <c r="AT9" s="254">
        <v>172.40899999999999</v>
      </c>
      <c r="AU9" s="254">
        <v>170.71</v>
      </c>
      <c r="AV9" s="254">
        <v>120.593</v>
      </c>
      <c r="AW9" s="254">
        <v>173.92</v>
      </c>
      <c r="AX9" s="254">
        <v>185.036</v>
      </c>
      <c r="AY9" s="255" t="e">
        <v>#N/A</v>
      </c>
      <c r="AZ9" s="150">
        <f t="shared" ref="AZ9:BR9" si="8">AZ6*AZ5</f>
        <v>179.34027134084957</v>
      </c>
      <c r="BA9" s="150">
        <f t="shared" si="8"/>
        <v>178.14846918753241</v>
      </c>
      <c r="BB9" s="150">
        <f t="shared" si="8"/>
        <v>172.39133142575781</v>
      </c>
      <c r="BC9" s="150">
        <f t="shared" si="8"/>
        <v>176.71160599330341</v>
      </c>
      <c r="BD9" s="150">
        <f t="shared" si="8"/>
        <v>183.48515619897469</v>
      </c>
      <c r="BE9" s="150">
        <f t="shared" si="8"/>
        <v>187.12264667885844</v>
      </c>
      <c r="BF9" s="150">
        <f t="shared" si="8"/>
        <v>197.42931931023398</v>
      </c>
      <c r="BG9" s="150">
        <f t="shared" si="8"/>
        <v>209.80613156026237</v>
      </c>
      <c r="BH9" s="150">
        <f t="shared" si="8"/>
        <v>213.46249843463747</v>
      </c>
      <c r="BI9" s="150">
        <f t="shared" si="8"/>
        <v>217.42109285276447</v>
      </c>
      <c r="BJ9" s="150">
        <f t="shared" si="8"/>
        <v>224.75203427895045</v>
      </c>
      <c r="BK9" s="150">
        <f t="shared" si="8"/>
        <v>231.86179401222748</v>
      </c>
      <c r="BL9" s="150">
        <f t="shared" si="8"/>
        <v>234.25915787882568</v>
      </c>
      <c r="BM9" s="150">
        <f t="shared" si="8"/>
        <v>241.99503979521722</v>
      </c>
      <c r="BN9" s="150">
        <f t="shared" si="8"/>
        <v>254.38082392676742</v>
      </c>
      <c r="BO9" s="150">
        <f t="shared" si="8"/>
        <v>261.66396620012665</v>
      </c>
      <c r="BP9" s="150">
        <f t="shared" si="8"/>
        <v>271.59119610619985</v>
      </c>
      <c r="BQ9" s="150">
        <f t="shared" si="8"/>
        <v>281.58657688833893</v>
      </c>
      <c r="BR9" s="150">
        <f t="shared" si="8"/>
        <v>289.34998046760512</v>
      </c>
    </row>
    <row r="10" spans="1:70" ht="16.5">
      <c r="A10" s="256" t="s">
        <v>294</v>
      </c>
      <c r="B10" s="257">
        <f>B104</f>
        <v>0</v>
      </c>
      <c r="C10" s="257">
        <f t="shared" ref="C10:AW10" si="9">C104</f>
        <v>0</v>
      </c>
      <c r="D10" s="257">
        <f t="shared" si="9"/>
        <v>0</v>
      </c>
      <c r="E10" s="257">
        <f t="shared" si="9"/>
        <v>0</v>
      </c>
      <c r="F10" s="257">
        <f t="shared" si="9"/>
        <v>0</v>
      </c>
      <c r="G10" s="257">
        <f t="shared" si="9"/>
        <v>0</v>
      </c>
      <c r="H10" s="257">
        <f t="shared" si="9"/>
        <v>0</v>
      </c>
      <c r="I10" s="257">
        <f t="shared" si="9"/>
        <v>0</v>
      </c>
      <c r="J10" s="257">
        <f t="shared" si="9"/>
        <v>0</v>
      </c>
      <c r="K10" s="257">
        <f t="shared" si="9"/>
        <v>0</v>
      </c>
      <c r="L10" s="257">
        <f t="shared" si="9"/>
        <v>0</v>
      </c>
      <c r="M10" s="257">
        <f t="shared" si="9"/>
        <v>0</v>
      </c>
      <c r="N10" s="257">
        <f t="shared" si="9"/>
        <v>0</v>
      </c>
      <c r="O10" s="257">
        <f t="shared" si="9"/>
        <v>0</v>
      </c>
      <c r="P10" s="257">
        <f t="shared" si="9"/>
        <v>0</v>
      </c>
      <c r="Q10" s="257">
        <f t="shared" si="9"/>
        <v>0</v>
      </c>
      <c r="R10" s="257">
        <f t="shared" si="9"/>
        <v>0</v>
      </c>
      <c r="S10" s="257">
        <f t="shared" si="9"/>
        <v>0</v>
      </c>
      <c r="T10" s="257">
        <f t="shared" si="9"/>
        <v>0</v>
      </c>
      <c r="U10" s="257">
        <f t="shared" si="9"/>
        <v>0</v>
      </c>
      <c r="V10" s="257">
        <f t="shared" si="9"/>
        <v>0</v>
      </c>
      <c r="W10" s="257">
        <f t="shared" si="9"/>
        <v>0</v>
      </c>
      <c r="X10" s="257">
        <f t="shared" si="9"/>
        <v>0</v>
      </c>
      <c r="Y10" s="257">
        <f t="shared" si="9"/>
        <v>0</v>
      </c>
      <c r="Z10" s="257">
        <f t="shared" si="9"/>
        <v>0</v>
      </c>
      <c r="AA10" s="257">
        <f t="shared" si="9"/>
        <v>0</v>
      </c>
      <c r="AB10" s="257">
        <f t="shared" si="9"/>
        <v>0</v>
      </c>
      <c r="AC10" s="257">
        <f t="shared" si="9"/>
        <v>0</v>
      </c>
      <c r="AD10" s="257">
        <f t="shared" si="9"/>
        <v>0</v>
      </c>
      <c r="AE10" s="257">
        <f t="shared" si="9"/>
        <v>0</v>
      </c>
      <c r="AF10" s="257">
        <f t="shared" si="9"/>
        <v>0</v>
      </c>
      <c r="AG10" s="257">
        <f t="shared" si="9"/>
        <v>0</v>
      </c>
      <c r="AH10" s="257">
        <f t="shared" si="9"/>
        <v>0</v>
      </c>
      <c r="AI10" s="257">
        <f t="shared" si="9"/>
        <v>0</v>
      </c>
      <c r="AJ10" s="257">
        <f t="shared" si="9"/>
        <v>0</v>
      </c>
      <c r="AK10" s="257">
        <f t="shared" si="9"/>
        <v>0</v>
      </c>
      <c r="AL10" s="257">
        <f t="shared" si="9"/>
        <v>10.215934320000001</v>
      </c>
      <c r="AM10" s="257">
        <f t="shared" si="9"/>
        <v>23.290322190000001</v>
      </c>
      <c r="AN10" s="257">
        <f t="shared" si="9"/>
        <v>18.748717860000003</v>
      </c>
      <c r="AO10" s="257">
        <f t="shared" si="9"/>
        <v>23.569301009999997</v>
      </c>
      <c r="AP10" s="257">
        <f t="shared" si="9"/>
        <v>18.581165219999999</v>
      </c>
      <c r="AQ10" s="257">
        <f t="shared" si="9"/>
        <v>9.6348738899999997</v>
      </c>
      <c r="AR10" s="257">
        <f t="shared" si="9"/>
        <v>9.1331804999999999</v>
      </c>
      <c r="AS10" s="257">
        <f t="shared" si="9"/>
        <v>5.8734365400000002</v>
      </c>
      <c r="AT10" s="257">
        <f t="shared" si="9"/>
        <v>7.0933373399999997</v>
      </c>
      <c r="AU10" s="257">
        <f t="shared" si="9"/>
        <v>6.5116338899999997</v>
      </c>
      <c r="AV10" s="257">
        <f t="shared" si="9"/>
        <v>14.699483130000001</v>
      </c>
      <c r="AW10" s="257">
        <f t="shared" si="9"/>
        <v>23.54151336</v>
      </c>
      <c r="AX10" s="258">
        <v>20</v>
      </c>
      <c r="AY10" s="259">
        <v>20</v>
      </c>
      <c r="AZ10" s="150">
        <v>1.01</v>
      </c>
      <c r="BA10" s="150">
        <v>2.0099999999999998</v>
      </c>
      <c r="BB10" s="150">
        <v>3.01</v>
      </c>
      <c r="BC10" s="150">
        <v>4.01</v>
      </c>
      <c r="BD10" s="150">
        <v>5.01</v>
      </c>
      <c r="BE10" s="150">
        <v>6.01</v>
      </c>
      <c r="BF10" s="150">
        <v>7.01</v>
      </c>
      <c r="BG10" s="150">
        <v>8.01</v>
      </c>
      <c r="BH10" s="150">
        <v>9.01</v>
      </c>
      <c r="BI10" s="150">
        <v>10.01</v>
      </c>
      <c r="BJ10" s="150">
        <v>11.01</v>
      </c>
      <c r="BK10" s="150">
        <v>12.01</v>
      </c>
      <c r="BL10" s="150">
        <v>13.01</v>
      </c>
      <c r="BM10" s="150">
        <v>14.01</v>
      </c>
      <c r="BN10" s="150">
        <v>15.01</v>
      </c>
      <c r="BO10" s="150">
        <v>16.010000000000002</v>
      </c>
      <c r="BP10" s="150">
        <v>17.010000000000002</v>
      </c>
      <c r="BQ10" s="150">
        <v>18.010000000000002</v>
      </c>
      <c r="BR10" s="150">
        <v>19.010000000000002</v>
      </c>
    </row>
    <row r="11" spans="1:70" ht="16.5">
      <c r="A11" s="260" t="s">
        <v>295</v>
      </c>
      <c r="B11" s="261">
        <f>B10+B9+B8</f>
        <v>379.16199999999998</v>
      </c>
      <c r="C11" s="261">
        <f>C10+C9+C8</f>
        <v>511.36599999999999</v>
      </c>
      <c r="D11" s="261">
        <f t="shared" ref="D11:BO11" si="10">D10+D9+D8</f>
        <v>554.19100000000003</v>
      </c>
      <c r="E11" s="261">
        <f t="shared" si="10"/>
        <v>627.81799999999998</v>
      </c>
      <c r="F11" s="261">
        <f t="shared" si="10"/>
        <v>611.24400000000003</v>
      </c>
      <c r="G11" s="261">
        <f t="shared" si="10"/>
        <v>553.26599999999996</v>
      </c>
      <c r="H11" s="261">
        <f t="shared" si="10"/>
        <v>610.83699999999999</v>
      </c>
      <c r="I11" s="261">
        <f t="shared" si="10"/>
        <v>663.73199999999997</v>
      </c>
      <c r="J11" s="261">
        <f t="shared" si="10"/>
        <v>724.96600000000001</v>
      </c>
      <c r="K11" s="261">
        <f t="shared" si="10"/>
        <v>787.42700000000002</v>
      </c>
      <c r="L11" s="261">
        <f t="shared" si="10"/>
        <v>837.60699999999997</v>
      </c>
      <c r="M11" s="261">
        <f t="shared" si="10"/>
        <v>935.77600000000007</v>
      </c>
      <c r="N11" s="261">
        <f t="shared" si="10"/>
        <v>857.81100000000004</v>
      </c>
      <c r="O11" s="261">
        <f t="shared" si="10"/>
        <v>611.12100000000009</v>
      </c>
      <c r="P11" s="261">
        <f t="shared" si="10"/>
        <v>600.59899999999993</v>
      </c>
      <c r="Q11" s="261">
        <f t="shared" si="10"/>
        <v>583.01200000000006</v>
      </c>
      <c r="R11" s="261">
        <f t="shared" si="10"/>
        <v>599.70800000000008</v>
      </c>
      <c r="S11" s="261">
        <f t="shared" si="10"/>
        <v>583.68700000000001</v>
      </c>
      <c r="T11" s="261">
        <f t="shared" si="10"/>
        <v>549.22299999999996</v>
      </c>
      <c r="U11" s="261">
        <f t="shared" si="10"/>
        <v>513.72</v>
      </c>
      <c r="V11" s="261">
        <f t="shared" si="10"/>
        <v>471.96899999999999</v>
      </c>
      <c r="W11" s="261">
        <f t="shared" si="10"/>
        <v>492.02600000000001</v>
      </c>
      <c r="X11" s="261">
        <f t="shared" si="10"/>
        <v>469.32799999999997</v>
      </c>
      <c r="Y11" s="261">
        <f t="shared" si="10"/>
        <v>470.80200000000002</v>
      </c>
      <c r="Z11" s="261">
        <f t="shared" si="10"/>
        <v>413.649</v>
      </c>
      <c r="AA11" s="261">
        <f t="shared" si="10"/>
        <v>429.12799999999999</v>
      </c>
      <c r="AB11" s="261">
        <f t="shared" si="10"/>
        <v>354.58800000000002</v>
      </c>
      <c r="AC11" s="261">
        <f t="shared" si="10"/>
        <v>319.03500000000003</v>
      </c>
      <c r="AD11" s="261">
        <f t="shared" si="10"/>
        <v>347.62300000000005</v>
      </c>
      <c r="AE11" s="261">
        <f t="shared" si="10"/>
        <v>400.05099999999999</v>
      </c>
      <c r="AF11" s="261">
        <f t="shared" si="10"/>
        <v>340.31299999999999</v>
      </c>
      <c r="AG11" s="261">
        <f t="shared" si="10"/>
        <v>288.096</v>
      </c>
      <c r="AH11" s="261">
        <f t="shared" si="10"/>
        <v>278.99</v>
      </c>
      <c r="AI11" s="261">
        <f t="shared" si="10"/>
        <v>307.29500000000002</v>
      </c>
      <c r="AJ11" s="261">
        <f t="shared" si="10"/>
        <v>315.33600000000001</v>
      </c>
      <c r="AK11" s="261">
        <f t="shared" si="10"/>
        <v>295.74</v>
      </c>
      <c r="AL11" s="261">
        <f t="shared" si="10"/>
        <v>254.35493432000001</v>
      </c>
      <c r="AM11" s="261">
        <f t="shared" si="10"/>
        <v>302.26732219000002</v>
      </c>
      <c r="AN11" s="261">
        <f t="shared" si="10"/>
        <v>315.89071786</v>
      </c>
      <c r="AO11" s="261">
        <f t="shared" si="10"/>
        <v>287.36630101000003</v>
      </c>
      <c r="AP11" s="261">
        <f t="shared" si="10"/>
        <v>315.34716522000002</v>
      </c>
      <c r="AQ11" s="261">
        <f t="shared" si="10"/>
        <v>311.65887389</v>
      </c>
      <c r="AR11" s="261">
        <f t="shared" si="10"/>
        <v>258.75518050000005</v>
      </c>
      <c r="AS11" s="261">
        <f t="shared" si="10"/>
        <v>251.62343654</v>
      </c>
      <c r="AT11" s="261">
        <f t="shared" si="10"/>
        <v>266.52533733999996</v>
      </c>
      <c r="AU11" s="261">
        <f t="shared" si="10"/>
        <v>262.47463389000001</v>
      </c>
      <c r="AV11" s="261">
        <f t="shared" si="10"/>
        <v>206.71048313</v>
      </c>
      <c r="AW11" s="261">
        <f t="shared" si="10"/>
        <v>234.61851336000001</v>
      </c>
      <c r="AX11" s="262">
        <f t="shared" si="10"/>
        <v>270.85599999999999</v>
      </c>
      <c r="AY11" s="259" t="e">
        <f t="shared" si="10"/>
        <v>#N/A</v>
      </c>
      <c r="AZ11" s="150" t="e">
        <f t="shared" si="10"/>
        <v>#N/A</v>
      </c>
      <c r="BA11" s="150" t="e">
        <f t="shared" si="10"/>
        <v>#N/A</v>
      </c>
      <c r="BB11" s="150" t="e">
        <f t="shared" si="10"/>
        <v>#N/A</v>
      </c>
      <c r="BC11" s="150" t="e">
        <f t="shared" si="10"/>
        <v>#N/A</v>
      </c>
      <c r="BD11" s="150" t="e">
        <f t="shared" si="10"/>
        <v>#N/A</v>
      </c>
      <c r="BE11" s="150" t="e">
        <f t="shared" si="10"/>
        <v>#N/A</v>
      </c>
      <c r="BF11" s="150" t="e">
        <f t="shared" si="10"/>
        <v>#N/A</v>
      </c>
      <c r="BG11" s="150" t="e">
        <f t="shared" si="10"/>
        <v>#N/A</v>
      </c>
      <c r="BH11" s="150" t="e">
        <f t="shared" si="10"/>
        <v>#N/A</v>
      </c>
      <c r="BI11" s="150" t="e">
        <f t="shared" si="10"/>
        <v>#N/A</v>
      </c>
      <c r="BJ11" s="150" t="e">
        <f t="shared" si="10"/>
        <v>#N/A</v>
      </c>
      <c r="BK11" s="150" t="e">
        <f t="shared" si="10"/>
        <v>#N/A</v>
      </c>
      <c r="BL11" s="150" t="e">
        <f t="shared" si="10"/>
        <v>#N/A</v>
      </c>
      <c r="BM11" s="150" t="e">
        <f t="shared" si="10"/>
        <v>#N/A</v>
      </c>
      <c r="BN11" s="150" t="e">
        <f t="shared" si="10"/>
        <v>#N/A</v>
      </c>
      <c r="BO11" s="150" t="e">
        <f t="shared" si="10"/>
        <v>#N/A</v>
      </c>
      <c r="BP11" s="150" t="e">
        <f t="shared" ref="BP11:BS11" si="11">BP10+BP9+BP8</f>
        <v>#N/A</v>
      </c>
      <c r="BQ11" s="150" t="e">
        <f t="shared" si="11"/>
        <v>#N/A</v>
      </c>
      <c r="BR11" s="150" t="e">
        <f t="shared" si="11"/>
        <v>#N/A</v>
      </c>
    </row>
    <row r="12" spans="1:70" ht="16.5">
      <c r="A12" s="249" t="s">
        <v>296</v>
      </c>
      <c r="B12" s="263">
        <f>B17-B16</f>
        <v>250.80299999999997</v>
      </c>
      <c r="C12" s="263">
        <f t="shared" ref="C12:BN12" si="12">C17-C16</f>
        <v>384.959</v>
      </c>
      <c r="D12" s="263">
        <f t="shared" si="12"/>
        <v>381.13200000000006</v>
      </c>
      <c r="E12" s="263">
        <f t="shared" si="12"/>
        <v>399.77499999999998</v>
      </c>
      <c r="F12" s="263">
        <f t="shared" si="12"/>
        <v>419.11300000000006</v>
      </c>
      <c r="G12" s="263">
        <f t="shared" si="12"/>
        <v>415.94099999999997</v>
      </c>
      <c r="H12" s="263">
        <f t="shared" si="12"/>
        <v>463.03999999999996</v>
      </c>
      <c r="I12" s="263">
        <f t="shared" si="12"/>
        <v>447.03499999999997</v>
      </c>
      <c r="J12" s="263">
        <f t="shared" si="12"/>
        <v>535.57299999999998</v>
      </c>
      <c r="K12" s="263">
        <f t="shared" si="12"/>
        <v>540.03300000000002</v>
      </c>
      <c r="L12" s="263">
        <f t="shared" si="12"/>
        <v>510.36299999999994</v>
      </c>
      <c r="M12" s="263">
        <f t="shared" si="12"/>
        <v>599.46400000000006</v>
      </c>
      <c r="N12" s="263">
        <f t="shared" si="12"/>
        <v>536.68399999999997</v>
      </c>
      <c r="O12" s="263">
        <f t="shared" si="12"/>
        <v>414.72500000000014</v>
      </c>
      <c r="P12" s="263">
        <f t="shared" si="12"/>
        <v>439.7829999999999</v>
      </c>
      <c r="Q12" s="263">
        <f t="shared" si="12"/>
        <v>447.63000000000005</v>
      </c>
      <c r="R12" s="263">
        <f t="shared" si="12"/>
        <v>471.1110000000001</v>
      </c>
      <c r="S12" s="263">
        <f t="shared" si="12"/>
        <v>432.505</v>
      </c>
      <c r="T12" s="263">
        <f t="shared" si="12"/>
        <v>410.36499999999995</v>
      </c>
      <c r="U12" s="263">
        <f t="shared" si="12"/>
        <v>401.12700000000001</v>
      </c>
      <c r="V12" s="263">
        <f t="shared" si="12"/>
        <v>372.37599999999998</v>
      </c>
      <c r="W12" s="263">
        <f t="shared" si="12"/>
        <v>382.57600000000002</v>
      </c>
      <c r="X12" s="263">
        <f t="shared" si="12"/>
        <v>350.09499999999997</v>
      </c>
      <c r="Y12" s="263">
        <f t="shared" si="12"/>
        <v>329.149</v>
      </c>
      <c r="Z12" s="263">
        <f t="shared" si="12"/>
        <v>302.32499999999999</v>
      </c>
      <c r="AA12" s="263">
        <f t="shared" si="12"/>
        <v>322.86899999999997</v>
      </c>
      <c r="AB12" s="263">
        <f t="shared" si="12"/>
        <v>262.459</v>
      </c>
      <c r="AC12" s="263">
        <f t="shared" si="12"/>
        <v>249.69500000000002</v>
      </c>
      <c r="AD12" s="263">
        <f t="shared" si="12"/>
        <v>227.31500000000005</v>
      </c>
      <c r="AE12" s="263">
        <f t="shared" si="12"/>
        <v>271.63400000000001</v>
      </c>
      <c r="AF12" s="263">
        <f t="shared" si="12"/>
        <v>232.38200000000001</v>
      </c>
      <c r="AG12" s="263">
        <f t="shared" si="12"/>
        <v>219.21600000000001</v>
      </c>
      <c r="AH12" s="263">
        <f t="shared" si="12"/>
        <v>210.767</v>
      </c>
      <c r="AI12" s="263">
        <f t="shared" si="12"/>
        <v>218.56200000000001</v>
      </c>
      <c r="AJ12" s="263">
        <f t="shared" si="12"/>
        <v>199.83700000000002</v>
      </c>
      <c r="AK12" s="263">
        <f t="shared" si="12"/>
        <v>206.38900000000001</v>
      </c>
      <c r="AL12" s="263">
        <f t="shared" si="12"/>
        <v>192.51461289000002</v>
      </c>
      <c r="AM12" s="263">
        <f t="shared" si="12"/>
        <v>213.01359436000001</v>
      </c>
      <c r="AN12" s="263">
        <f t="shared" si="12"/>
        <v>219.17502479999999</v>
      </c>
      <c r="AO12" s="263">
        <f t="shared" si="12"/>
        <v>194.48566354000002</v>
      </c>
      <c r="AP12" s="263">
        <f t="shared" si="12"/>
        <v>202.42271707</v>
      </c>
      <c r="AQ12" s="263">
        <f t="shared" si="12"/>
        <v>200.91834197999998</v>
      </c>
      <c r="AR12" s="263">
        <f t="shared" si="12"/>
        <v>159.17861444000005</v>
      </c>
      <c r="AS12" s="263">
        <f t="shared" si="12"/>
        <v>159.65910342000001</v>
      </c>
      <c r="AT12" s="263">
        <f t="shared" si="12"/>
        <v>175.54560121999998</v>
      </c>
      <c r="AU12" s="263">
        <f t="shared" si="12"/>
        <v>177.27790947</v>
      </c>
      <c r="AV12" s="263">
        <f t="shared" si="12"/>
        <v>162.20550987000001</v>
      </c>
      <c r="AW12" s="263">
        <f t="shared" si="12"/>
        <v>166.61872149000001</v>
      </c>
      <c r="AX12" s="264">
        <f t="shared" si="12"/>
        <v>191.45468981530979</v>
      </c>
      <c r="AY12" s="265" t="e">
        <f t="shared" si="12"/>
        <v>#N/A</v>
      </c>
      <c r="AZ12" s="266" t="e">
        <f t="shared" si="12"/>
        <v>#N/A</v>
      </c>
      <c r="BA12" s="266" t="e">
        <f t="shared" si="12"/>
        <v>#N/A</v>
      </c>
      <c r="BB12" s="266" t="e">
        <f t="shared" si="12"/>
        <v>#N/A</v>
      </c>
      <c r="BC12" s="266" t="e">
        <f t="shared" si="12"/>
        <v>#N/A</v>
      </c>
      <c r="BD12" s="266" t="e">
        <f t="shared" si="12"/>
        <v>#N/A</v>
      </c>
      <c r="BE12" s="266" t="e">
        <f t="shared" si="12"/>
        <v>#N/A</v>
      </c>
      <c r="BF12" s="266" t="e">
        <f t="shared" si="12"/>
        <v>#N/A</v>
      </c>
      <c r="BG12" s="266" t="e">
        <f t="shared" si="12"/>
        <v>#N/A</v>
      </c>
      <c r="BH12" s="266" t="e">
        <f t="shared" si="12"/>
        <v>#N/A</v>
      </c>
      <c r="BI12" s="266" t="e">
        <f t="shared" si="12"/>
        <v>#N/A</v>
      </c>
      <c r="BJ12" s="266" t="e">
        <f t="shared" si="12"/>
        <v>#N/A</v>
      </c>
      <c r="BK12" s="266" t="e">
        <f t="shared" si="12"/>
        <v>#N/A</v>
      </c>
      <c r="BL12" s="266" t="e">
        <f t="shared" si="12"/>
        <v>#N/A</v>
      </c>
      <c r="BM12" s="266" t="e">
        <f t="shared" si="12"/>
        <v>#N/A</v>
      </c>
      <c r="BN12" s="266" t="e">
        <f t="shared" si="12"/>
        <v>#N/A</v>
      </c>
      <c r="BO12" s="266" t="e">
        <f t="shared" ref="BO12:BR12" si="13">BO17-BO16</f>
        <v>#N/A</v>
      </c>
      <c r="BP12" s="266" t="e">
        <f t="shared" si="13"/>
        <v>#N/A</v>
      </c>
      <c r="BQ12" s="266" t="e">
        <f t="shared" si="13"/>
        <v>#N/A</v>
      </c>
      <c r="BR12" s="266" t="e">
        <f t="shared" si="13"/>
        <v>#N/A</v>
      </c>
    </row>
    <row r="13" spans="1:70" ht="16.5">
      <c r="A13" s="253" t="s">
        <v>297</v>
      </c>
      <c r="B13" s="263">
        <f>B12-B14</f>
        <v>104.60299999999995</v>
      </c>
      <c r="C13" s="263">
        <f t="shared" ref="C13:BN13" si="14">C12-C14</f>
        <v>229.85900000000001</v>
      </c>
      <c r="D13" s="263">
        <f t="shared" si="14"/>
        <v>225.73200000000006</v>
      </c>
      <c r="E13" s="263">
        <f t="shared" si="14"/>
        <v>232.57499999999999</v>
      </c>
      <c r="F13" s="263">
        <f t="shared" si="14"/>
        <v>247.41300000000007</v>
      </c>
      <c r="G13" s="263">
        <f t="shared" si="14"/>
        <v>237.64099999999999</v>
      </c>
      <c r="H13" s="263">
        <f t="shared" si="14"/>
        <v>289.24</v>
      </c>
      <c r="I13" s="263">
        <f t="shared" si="14"/>
        <v>273.03499999999997</v>
      </c>
      <c r="J13" s="263">
        <f t="shared" si="14"/>
        <v>361.57299999999998</v>
      </c>
      <c r="K13" s="263">
        <f t="shared" si="14"/>
        <v>365.53300000000002</v>
      </c>
      <c r="L13" s="263">
        <f t="shared" si="14"/>
        <v>332.56299999999999</v>
      </c>
      <c r="M13" s="263">
        <f t="shared" si="14"/>
        <v>427.2410000000001</v>
      </c>
      <c r="N13" s="263">
        <f t="shared" si="14"/>
        <v>365.61199999999997</v>
      </c>
      <c r="O13" s="263">
        <f t="shared" si="14"/>
        <v>243.83600000000013</v>
      </c>
      <c r="P13" s="263">
        <f t="shared" si="14"/>
        <v>265.65999999999991</v>
      </c>
      <c r="Q13" s="263">
        <f t="shared" si="14"/>
        <v>273.31000000000006</v>
      </c>
      <c r="R13" s="263">
        <f t="shared" si="14"/>
        <v>298.54000000000008</v>
      </c>
      <c r="S13" s="263">
        <f t="shared" si="14"/>
        <v>259.73099999999999</v>
      </c>
      <c r="T13" s="263">
        <f t="shared" si="14"/>
        <v>238.32199999999995</v>
      </c>
      <c r="U13" s="263">
        <f t="shared" si="14"/>
        <v>228.55599999999998</v>
      </c>
      <c r="V13" s="263">
        <f t="shared" si="14"/>
        <v>212.42399999999998</v>
      </c>
      <c r="W13" s="263">
        <f t="shared" si="14"/>
        <v>211.678</v>
      </c>
      <c r="X13" s="263">
        <f t="shared" si="14"/>
        <v>183.25899999999996</v>
      </c>
      <c r="Y13" s="263">
        <f t="shared" si="14"/>
        <v>165.86500000000001</v>
      </c>
      <c r="Z13" s="263">
        <f t="shared" si="14"/>
        <v>140.786</v>
      </c>
      <c r="AA13" s="263">
        <f t="shared" si="14"/>
        <v>164.09699999999998</v>
      </c>
      <c r="AB13" s="263">
        <f t="shared" si="14"/>
        <v>106.93199999999999</v>
      </c>
      <c r="AC13" s="263">
        <f t="shared" si="14"/>
        <v>95.301000000000016</v>
      </c>
      <c r="AD13" s="263">
        <f t="shared" si="14"/>
        <v>72.433000000000078</v>
      </c>
      <c r="AE13" s="263">
        <f t="shared" si="14"/>
        <v>113.83000000000001</v>
      </c>
      <c r="AF13" s="263">
        <f t="shared" si="14"/>
        <v>69.983000000000004</v>
      </c>
      <c r="AG13" s="263">
        <f t="shared" si="14"/>
        <v>57.331999999999994</v>
      </c>
      <c r="AH13" s="263">
        <f t="shared" si="14"/>
        <v>42.198999999999984</v>
      </c>
      <c r="AI13" s="263">
        <f t="shared" si="14"/>
        <v>49.682000000000016</v>
      </c>
      <c r="AJ13" s="263">
        <f t="shared" si="14"/>
        <v>36.114000000000033</v>
      </c>
      <c r="AK13" s="263">
        <f t="shared" si="14"/>
        <v>47.871000000000009</v>
      </c>
      <c r="AL13" s="263">
        <f t="shared" si="14"/>
        <v>37.514612890000024</v>
      </c>
      <c r="AM13" s="263">
        <f t="shared" si="14"/>
        <v>66.203594360000011</v>
      </c>
      <c r="AN13" s="263">
        <f t="shared" si="14"/>
        <v>65.700024799999994</v>
      </c>
      <c r="AO13" s="263">
        <f t="shared" si="14"/>
        <v>34.351663540000033</v>
      </c>
      <c r="AP13" s="263">
        <f t="shared" si="14"/>
        <v>44.180717070000014</v>
      </c>
      <c r="AQ13" s="263">
        <f t="shared" si="14"/>
        <v>45.152341979999989</v>
      </c>
      <c r="AR13" s="263">
        <f t="shared" si="14"/>
        <v>7.4146144400000367</v>
      </c>
      <c r="AS13" s="263">
        <f t="shared" si="14"/>
        <v>11.263103419999993</v>
      </c>
      <c r="AT13" s="263">
        <f t="shared" si="14"/>
        <v>33.815601219999991</v>
      </c>
      <c r="AU13" s="263">
        <f t="shared" si="14"/>
        <v>30.633909469999992</v>
      </c>
      <c r="AV13" s="263">
        <f t="shared" si="14"/>
        <v>22.747509870000016</v>
      </c>
      <c r="AW13" s="263">
        <f t="shared" si="14"/>
        <v>34.655721490000019</v>
      </c>
      <c r="AX13" s="264">
        <f t="shared" si="14"/>
        <v>100.00468981530979</v>
      </c>
      <c r="AY13" s="259" t="e">
        <f t="shared" si="14"/>
        <v>#N/A</v>
      </c>
      <c r="AZ13" s="150" t="e">
        <f t="shared" si="14"/>
        <v>#N/A</v>
      </c>
      <c r="BA13" s="150" t="e">
        <f t="shared" si="14"/>
        <v>#N/A</v>
      </c>
      <c r="BB13" s="150" t="e">
        <f t="shared" si="14"/>
        <v>#N/A</v>
      </c>
      <c r="BC13" s="150" t="e">
        <f t="shared" si="14"/>
        <v>#N/A</v>
      </c>
      <c r="BD13" s="150" t="e">
        <f t="shared" si="14"/>
        <v>#N/A</v>
      </c>
      <c r="BE13" s="150" t="e">
        <f t="shared" si="14"/>
        <v>#N/A</v>
      </c>
      <c r="BF13" s="150" t="e">
        <f t="shared" si="14"/>
        <v>#N/A</v>
      </c>
      <c r="BG13" s="150" t="e">
        <f t="shared" si="14"/>
        <v>#N/A</v>
      </c>
      <c r="BH13" s="150" t="e">
        <f t="shared" si="14"/>
        <v>#N/A</v>
      </c>
      <c r="BI13" s="150" t="e">
        <f t="shared" si="14"/>
        <v>#N/A</v>
      </c>
      <c r="BJ13" s="150" t="e">
        <f t="shared" si="14"/>
        <v>#N/A</v>
      </c>
      <c r="BK13" s="150" t="e">
        <f t="shared" si="14"/>
        <v>#N/A</v>
      </c>
      <c r="BL13" s="150" t="e">
        <f t="shared" si="14"/>
        <v>#N/A</v>
      </c>
      <c r="BM13" s="150" t="e">
        <f t="shared" si="14"/>
        <v>#N/A</v>
      </c>
      <c r="BN13" s="150" t="e">
        <f t="shared" si="14"/>
        <v>#N/A</v>
      </c>
      <c r="BO13" s="150" t="e">
        <f t="shared" ref="BO13:BR13" si="15">BO12-BO14</f>
        <v>#N/A</v>
      </c>
      <c r="BP13" s="150" t="e">
        <f t="shared" si="15"/>
        <v>#N/A</v>
      </c>
      <c r="BQ13" s="150" t="e">
        <f t="shared" si="15"/>
        <v>#N/A</v>
      </c>
      <c r="BR13" s="150" t="e">
        <f t="shared" si="15"/>
        <v>#N/A</v>
      </c>
    </row>
    <row r="14" spans="1:70" ht="16.5">
      <c r="A14" s="253" t="s">
        <v>298</v>
      </c>
      <c r="B14" s="263">
        <f t="shared" ref="B14:BM14" si="16">B47+B63+B79+B30</f>
        <v>146.20000000000002</v>
      </c>
      <c r="C14" s="263">
        <f t="shared" si="16"/>
        <v>155.1</v>
      </c>
      <c r="D14" s="263">
        <f t="shared" si="16"/>
        <v>155.4</v>
      </c>
      <c r="E14" s="263">
        <f t="shared" si="16"/>
        <v>167.2</v>
      </c>
      <c r="F14" s="263">
        <f t="shared" si="16"/>
        <v>171.7</v>
      </c>
      <c r="G14" s="263">
        <f t="shared" si="16"/>
        <v>178.29999999999998</v>
      </c>
      <c r="H14" s="263">
        <f t="shared" si="16"/>
        <v>173.79999999999998</v>
      </c>
      <c r="I14" s="263">
        <f t="shared" si="16"/>
        <v>174</v>
      </c>
      <c r="J14" s="263">
        <f t="shared" si="16"/>
        <v>174</v>
      </c>
      <c r="K14" s="263">
        <f t="shared" si="16"/>
        <v>174.5</v>
      </c>
      <c r="L14" s="263">
        <f t="shared" si="16"/>
        <v>177.79999999999998</v>
      </c>
      <c r="M14" s="263">
        <f t="shared" si="16"/>
        <v>172.22299999999996</v>
      </c>
      <c r="N14" s="263">
        <f t="shared" si="16"/>
        <v>171.072</v>
      </c>
      <c r="O14" s="263">
        <f t="shared" si="16"/>
        <v>170.88900000000001</v>
      </c>
      <c r="P14" s="263">
        <f t="shared" si="16"/>
        <v>174.12299999999999</v>
      </c>
      <c r="Q14" s="263">
        <f t="shared" si="16"/>
        <v>174.32</v>
      </c>
      <c r="R14" s="263">
        <f t="shared" si="16"/>
        <v>172.571</v>
      </c>
      <c r="S14" s="263">
        <f t="shared" si="16"/>
        <v>172.77399999999997</v>
      </c>
      <c r="T14" s="263">
        <f t="shared" si="16"/>
        <v>172.04300000000001</v>
      </c>
      <c r="U14" s="263">
        <f t="shared" si="16"/>
        <v>172.57100000000003</v>
      </c>
      <c r="V14" s="263">
        <f t="shared" si="16"/>
        <v>159.952</v>
      </c>
      <c r="W14" s="263">
        <f t="shared" si="16"/>
        <v>170.89800000000002</v>
      </c>
      <c r="X14" s="263">
        <f t="shared" si="16"/>
        <v>166.83600000000001</v>
      </c>
      <c r="Y14" s="263">
        <f t="shared" si="16"/>
        <v>163.28399999999999</v>
      </c>
      <c r="Z14" s="263">
        <f t="shared" si="16"/>
        <v>161.53899999999999</v>
      </c>
      <c r="AA14" s="263">
        <f t="shared" si="16"/>
        <v>158.77199999999999</v>
      </c>
      <c r="AB14" s="263">
        <f t="shared" si="16"/>
        <v>155.52700000000002</v>
      </c>
      <c r="AC14" s="263">
        <f t="shared" si="16"/>
        <v>154.39400000000001</v>
      </c>
      <c r="AD14" s="263">
        <f t="shared" si="16"/>
        <v>154.88199999999998</v>
      </c>
      <c r="AE14" s="263">
        <f t="shared" si="16"/>
        <v>157.804</v>
      </c>
      <c r="AF14" s="263">
        <f t="shared" si="16"/>
        <v>162.399</v>
      </c>
      <c r="AG14" s="263">
        <f t="shared" si="16"/>
        <v>161.88400000000001</v>
      </c>
      <c r="AH14" s="263">
        <f t="shared" si="16"/>
        <v>168.56800000000001</v>
      </c>
      <c r="AI14" s="263">
        <f t="shared" si="16"/>
        <v>168.88</v>
      </c>
      <c r="AJ14" s="263">
        <f t="shared" si="16"/>
        <v>163.72299999999998</v>
      </c>
      <c r="AK14" s="263">
        <f t="shared" si="16"/>
        <v>158.518</v>
      </c>
      <c r="AL14" s="263">
        <f t="shared" si="16"/>
        <v>155</v>
      </c>
      <c r="AM14" s="263">
        <f t="shared" si="16"/>
        <v>146.81</v>
      </c>
      <c r="AN14" s="263">
        <f t="shared" si="16"/>
        <v>153.47499999999999</v>
      </c>
      <c r="AO14" s="263">
        <f t="shared" si="16"/>
        <v>160.13399999999999</v>
      </c>
      <c r="AP14" s="263">
        <f t="shared" si="16"/>
        <v>158.24199999999999</v>
      </c>
      <c r="AQ14" s="263">
        <f t="shared" si="16"/>
        <v>155.76599999999999</v>
      </c>
      <c r="AR14" s="263">
        <f t="shared" si="16"/>
        <v>151.76400000000001</v>
      </c>
      <c r="AS14" s="263">
        <f t="shared" si="16"/>
        <v>148.39600000000002</v>
      </c>
      <c r="AT14" s="263">
        <f t="shared" si="16"/>
        <v>141.72999999999999</v>
      </c>
      <c r="AU14" s="263">
        <f t="shared" si="16"/>
        <v>146.64400000000001</v>
      </c>
      <c r="AV14" s="263">
        <f t="shared" si="16"/>
        <v>139.458</v>
      </c>
      <c r="AW14" s="263">
        <f t="shared" si="16"/>
        <v>131.96299999999999</v>
      </c>
      <c r="AX14" s="264">
        <f t="shared" si="16"/>
        <v>91.45</v>
      </c>
      <c r="AY14" s="259" t="e">
        <f t="shared" si="16"/>
        <v>#N/A</v>
      </c>
      <c r="AZ14" s="150" t="e">
        <f t="shared" si="16"/>
        <v>#N/A</v>
      </c>
      <c r="BA14" s="150" t="e">
        <f t="shared" si="16"/>
        <v>#N/A</v>
      </c>
      <c r="BB14" s="150" t="e">
        <f t="shared" si="16"/>
        <v>#N/A</v>
      </c>
      <c r="BC14" s="150" t="e">
        <f t="shared" si="16"/>
        <v>#N/A</v>
      </c>
      <c r="BD14" s="150" t="e">
        <f t="shared" si="16"/>
        <v>#N/A</v>
      </c>
      <c r="BE14" s="150" t="e">
        <f t="shared" si="16"/>
        <v>#N/A</v>
      </c>
      <c r="BF14" s="150" t="e">
        <f t="shared" si="16"/>
        <v>#N/A</v>
      </c>
      <c r="BG14" s="150" t="e">
        <f t="shared" si="16"/>
        <v>#N/A</v>
      </c>
      <c r="BH14" s="150" t="e">
        <f t="shared" si="16"/>
        <v>#N/A</v>
      </c>
      <c r="BI14" s="150" t="e">
        <f t="shared" si="16"/>
        <v>#N/A</v>
      </c>
      <c r="BJ14" s="150" t="e">
        <f t="shared" si="16"/>
        <v>#N/A</v>
      </c>
      <c r="BK14" s="150" t="e">
        <f t="shared" si="16"/>
        <v>#N/A</v>
      </c>
      <c r="BL14" s="150" t="e">
        <f t="shared" si="16"/>
        <v>#N/A</v>
      </c>
      <c r="BM14" s="150" t="e">
        <f t="shared" si="16"/>
        <v>#N/A</v>
      </c>
      <c r="BN14" s="150" t="e">
        <f t="shared" ref="BN14:CX14" si="17">BN47+BN63+BN79+BN30</f>
        <v>#N/A</v>
      </c>
      <c r="BO14" s="150" t="e">
        <f t="shared" si="17"/>
        <v>#N/A</v>
      </c>
      <c r="BP14" s="150" t="e">
        <f t="shared" si="17"/>
        <v>#N/A</v>
      </c>
      <c r="BQ14" s="150" t="e">
        <f t="shared" si="17"/>
        <v>#N/A</v>
      </c>
      <c r="BR14" s="150" t="e">
        <f t="shared" si="17"/>
        <v>#N/A</v>
      </c>
    </row>
    <row r="15" spans="1:70" ht="16.5">
      <c r="A15" s="253" t="s">
        <v>299</v>
      </c>
      <c r="B15" s="263"/>
      <c r="C15" s="263"/>
      <c r="D15" s="263"/>
      <c r="E15" s="263"/>
      <c r="F15" s="263"/>
      <c r="G15" s="263"/>
      <c r="H15" s="263"/>
      <c r="I15" s="263"/>
      <c r="J15" s="263"/>
      <c r="K15" s="263"/>
      <c r="L15" s="263"/>
      <c r="M15" s="263"/>
      <c r="N15" s="263"/>
      <c r="O15" s="263"/>
      <c r="P15" s="263"/>
      <c r="Q15" s="263"/>
      <c r="R15" s="263"/>
      <c r="S15" s="263"/>
      <c r="T15" s="263"/>
      <c r="U15" s="263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3"/>
      <c r="AO15" s="263"/>
      <c r="AP15" s="263">
        <f>AP263</f>
        <v>0</v>
      </c>
      <c r="AQ15" s="263">
        <f t="shared" ref="AQ15:AY15" si="18">AQ263</f>
        <v>0</v>
      </c>
      <c r="AR15" s="263">
        <f t="shared" si="18"/>
        <v>0</v>
      </c>
      <c r="AS15" s="263">
        <f t="shared" si="18"/>
        <v>0</v>
      </c>
      <c r="AT15" s="263">
        <f t="shared" si="18"/>
        <v>0</v>
      </c>
      <c r="AU15" s="263">
        <f t="shared" si="18"/>
        <v>0</v>
      </c>
      <c r="AV15" s="263">
        <f t="shared" si="18"/>
        <v>0</v>
      </c>
      <c r="AW15" s="263">
        <f t="shared" si="18"/>
        <v>0</v>
      </c>
      <c r="AX15" s="264">
        <f t="shared" si="18"/>
        <v>0</v>
      </c>
      <c r="AY15" s="259">
        <f t="shared" si="18"/>
        <v>0</v>
      </c>
      <c r="AZ15" s="150"/>
      <c r="BA15" s="150"/>
      <c r="BB15" s="150"/>
      <c r="BC15" s="150"/>
      <c r="BD15" s="150"/>
      <c r="BE15" s="150"/>
      <c r="BF15" s="150"/>
      <c r="BG15" s="150"/>
      <c r="BH15" s="150"/>
      <c r="BI15" s="150"/>
      <c r="BJ15" s="150"/>
      <c r="BK15" s="150"/>
      <c r="BL15" s="150"/>
      <c r="BM15" s="150"/>
      <c r="BN15" s="150"/>
      <c r="BO15" s="150"/>
      <c r="BP15" s="150"/>
      <c r="BQ15" s="150"/>
      <c r="BR15" s="150"/>
    </row>
    <row r="16" spans="1:70" ht="16.5">
      <c r="A16" s="253" t="s">
        <v>300</v>
      </c>
      <c r="B16" s="173">
        <f>B120</f>
        <v>0</v>
      </c>
      <c r="C16" s="173">
        <f t="shared" ref="C16:AW16" si="19">C120</f>
        <v>0</v>
      </c>
      <c r="D16" s="173">
        <f t="shared" si="19"/>
        <v>0</v>
      </c>
      <c r="E16" s="173">
        <f t="shared" si="19"/>
        <v>0</v>
      </c>
      <c r="F16" s="173">
        <f t="shared" si="19"/>
        <v>0</v>
      </c>
      <c r="G16" s="173">
        <f t="shared" si="19"/>
        <v>0</v>
      </c>
      <c r="H16" s="173">
        <f t="shared" si="19"/>
        <v>0</v>
      </c>
      <c r="I16" s="173">
        <f t="shared" si="19"/>
        <v>0</v>
      </c>
      <c r="J16" s="173">
        <f t="shared" si="19"/>
        <v>0</v>
      </c>
      <c r="K16" s="173">
        <f t="shared" si="19"/>
        <v>0</v>
      </c>
      <c r="L16" s="173">
        <f t="shared" si="19"/>
        <v>0</v>
      </c>
      <c r="M16" s="173">
        <f t="shared" si="19"/>
        <v>0</v>
      </c>
      <c r="N16" s="173">
        <f t="shared" si="19"/>
        <v>0</v>
      </c>
      <c r="O16" s="173">
        <f t="shared" si="19"/>
        <v>0</v>
      </c>
      <c r="P16" s="173">
        <f t="shared" si="19"/>
        <v>0</v>
      </c>
      <c r="Q16" s="173">
        <f t="shared" si="19"/>
        <v>0</v>
      </c>
      <c r="R16" s="173">
        <f t="shared" si="19"/>
        <v>0</v>
      </c>
      <c r="S16" s="173">
        <f t="shared" si="19"/>
        <v>0</v>
      </c>
      <c r="T16" s="173">
        <f t="shared" si="19"/>
        <v>0</v>
      </c>
      <c r="U16" s="173">
        <f t="shared" si="19"/>
        <v>0</v>
      </c>
      <c r="V16" s="173">
        <f t="shared" si="19"/>
        <v>0</v>
      </c>
      <c r="W16" s="173">
        <f t="shared" si="19"/>
        <v>0</v>
      </c>
      <c r="X16" s="173">
        <f t="shared" si="19"/>
        <v>0</v>
      </c>
      <c r="Y16" s="173">
        <f t="shared" si="19"/>
        <v>0</v>
      </c>
      <c r="Z16" s="173">
        <f t="shared" si="19"/>
        <v>0</v>
      </c>
      <c r="AA16" s="173">
        <f t="shared" si="19"/>
        <v>0</v>
      </c>
      <c r="AB16" s="173">
        <f t="shared" si="19"/>
        <v>0</v>
      </c>
      <c r="AC16" s="173">
        <f t="shared" si="19"/>
        <v>0</v>
      </c>
      <c r="AD16" s="173">
        <f t="shared" si="19"/>
        <v>0</v>
      </c>
      <c r="AE16" s="173">
        <f t="shared" si="19"/>
        <v>0</v>
      </c>
      <c r="AF16" s="173">
        <f t="shared" si="19"/>
        <v>0</v>
      </c>
      <c r="AG16" s="173">
        <f t="shared" si="19"/>
        <v>0</v>
      </c>
      <c r="AH16" s="173">
        <f t="shared" si="19"/>
        <v>0</v>
      </c>
      <c r="AI16" s="173">
        <f t="shared" si="19"/>
        <v>0</v>
      </c>
      <c r="AJ16" s="173">
        <f t="shared" si="19"/>
        <v>0</v>
      </c>
      <c r="AK16" s="173">
        <f t="shared" si="19"/>
        <v>0</v>
      </c>
      <c r="AL16" s="173">
        <f t="shared" si="19"/>
        <v>1.85332143</v>
      </c>
      <c r="AM16" s="173">
        <f t="shared" si="19"/>
        <v>8.8567278299999987</v>
      </c>
      <c r="AN16" s="173">
        <f t="shared" si="19"/>
        <v>14.460693060000001</v>
      </c>
      <c r="AO16" s="173">
        <f t="shared" si="19"/>
        <v>14.301637469999999</v>
      </c>
      <c r="AP16" s="173">
        <f t="shared" si="19"/>
        <v>10.814448149999999</v>
      </c>
      <c r="AQ16" s="173">
        <f t="shared" si="19"/>
        <v>4.3765319099999997</v>
      </c>
      <c r="AR16" s="173">
        <f t="shared" si="19"/>
        <v>5.0955660600000003</v>
      </c>
      <c r="AS16" s="173">
        <f t="shared" si="19"/>
        <v>4.9413331200000004</v>
      </c>
      <c r="AT16" s="173">
        <f t="shared" si="19"/>
        <v>5.72673612</v>
      </c>
      <c r="AU16" s="173">
        <f t="shared" si="19"/>
        <v>13.778724420000001</v>
      </c>
      <c r="AV16" s="173">
        <f t="shared" si="19"/>
        <v>7.3479732600000007</v>
      </c>
      <c r="AW16" s="173">
        <f t="shared" si="19"/>
        <v>2.1797918699999999</v>
      </c>
      <c r="AX16" s="150">
        <v>3</v>
      </c>
      <c r="AY16" s="259">
        <v>3</v>
      </c>
      <c r="AZ16" s="150" t="e">
        <f t="shared" ref="AZ16:BR16" si="20">AZ11*0.6</f>
        <v>#N/A</v>
      </c>
      <c r="BA16" s="150" t="e">
        <f t="shared" si="20"/>
        <v>#N/A</v>
      </c>
      <c r="BB16" s="150" t="e">
        <f t="shared" si="20"/>
        <v>#N/A</v>
      </c>
      <c r="BC16" s="150" t="e">
        <f t="shared" si="20"/>
        <v>#N/A</v>
      </c>
      <c r="BD16" s="150" t="e">
        <f t="shared" si="20"/>
        <v>#N/A</v>
      </c>
      <c r="BE16" s="150" t="e">
        <f t="shared" si="20"/>
        <v>#N/A</v>
      </c>
      <c r="BF16" s="150" t="e">
        <f t="shared" si="20"/>
        <v>#N/A</v>
      </c>
      <c r="BG16" s="150" t="e">
        <f t="shared" si="20"/>
        <v>#N/A</v>
      </c>
      <c r="BH16" s="150" t="e">
        <f t="shared" si="20"/>
        <v>#N/A</v>
      </c>
      <c r="BI16" s="150" t="e">
        <f t="shared" si="20"/>
        <v>#N/A</v>
      </c>
      <c r="BJ16" s="150" t="e">
        <f t="shared" si="20"/>
        <v>#N/A</v>
      </c>
      <c r="BK16" s="150" t="e">
        <f t="shared" si="20"/>
        <v>#N/A</v>
      </c>
      <c r="BL16" s="150" t="e">
        <f t="shared" si="20"/>
        <v>#N/A</v>
      </c>
      <c r="BM16" s="150" t="e">
        <f t="shared" si="20"/>
        <v>#N/A</v>
      </c>
      <c r="BN16" s="150" t="e">
        <f t="shared" si="20"/>
        <v>#N/A</v>
      </c>
      <c r="BO16" s="150" t="e">
        <f t="shared" si="20"/>
        <v>#N/A</v>
      </c>
      <c r="BP16" s="150" t="e">
        <f t="shared" si="20"/>
        <v>#N/A</v>
      </c>
      <c r="BQ16" s="150" t="e">
        <f t="shared" si="20"/>
        <v>#N/A</v>
      </c>
      <c r="BR16" s="150" t="e">
        <f t="shared" si="20"/>
        <v>#N/A</v>
      </c>
    </row>
    <row r="17" spans="1:70" ht="16.5">
      <c r="A17" s="253" t="s">
        <v>301</v>
      </c>
      <c r="B17" s="263">
        <f>B11-B18</f>
        <v>250.80299999999997</v>
      </c>
      <c r="C17" s="263">
        <f t="shared" ref="C17:BN17" si="21">C11-C18</f>
        <v>384.959</v>
      </c>
      <c r="D17" s="263">
        <f t="shared" si="21"/>
        <v>381.13200000000006</v>
      </c>
      <c r="E17" s="263">
        <f t="shared" si="21"/>
        <v>399.77499999999998</v>
      </c>
      <c r="F17" s="263">
        <f t="shared" si="21"/>
        <v>419.11300000000006</v>
      </c>
      <c r="G17" s="263">
        <f t="shared" si="21"/>
        <v>415.94099999999997</v>
      </c>
      <c r="H17" s="263">
        <f t="shared" si="21"/>
        <v>463.03999999999996</v>
      </c>
      <c r="I17" s="263">
        <f t="shared" si="21"/>
        <v>447.03499999999997</v>
      </c>
      <c r="J17" s="263">
        <f t="shared" si="21"/>
        <v>535.57299999999998</v>
      </c>
      <c r="K17" s="263">
        <f t="shared" si="21"/>
        <v>540.03300000000002</v>
      </c>
      <c r="L17" s="263">
        <f t="shared" si="21"/>
        <v>510.36299999999994</v>
      </c>
      <c r="M17" s="263">
        <f t="shared" si="21"/>
        <v>599.46400000000006</v>
      </c>
      <c r="N17" s="263">
        <f t="shared" si="21"/>
        <v>536.68399999999997</v>
      </c>
      <c r="O17" s="263">
        <f t="shared" si="21"/>
        <v>414.72500000000014</v>
      </c>
      <c r="P17" s="263">
        <f t="shared" si="21"/>
        <v>439.7829999999999</v>
      </c>
      <c r="Q17" s="263">
        <f t="shared" si="21"/>
        <v>447.63000000000005</v>
      </c>
      <c r="R17" s="263">
        <f t="shared" si="21"/>
        <v>471.1110000000001</v>
      </c>
      <c r="S17" s="263">
        <f t="shared" si="21"/>
        <v>432.505</v>
      </c>
      <c r="T17" s="263">
        <f t="shared" si="21"/>
        <v>410.36499999999995</v>
      </c>
      <c r="U17" s="263">
        <f t="shared" si="21"/>
        <v>401.12700000000001</v>
      </c>
      <c r="V17" s="263">
        <f t="shared" si="21"/>
        <v>372.37599999999998</v>
      </c>
      <c r="W17" s="263">
        <f t="shared" si="21"/>
        <v>382.57600000000002</v>
      </c>
      <c r="X17" s="263">
        <f t="shared" si="21"/>
        <v>350.09499999999997</v>
      </c>
      <c r="Y17" s="263">
        <f t="shared" si="21"/>
        <v>329.149</v>
      </c>
      <c r="Z17" s="263">
        <f t="shared" si="21"/>
        <v>302.32499999999999</v>
      </c>
      <c r="AA17" s="263">
        <f t="shared" si="21"/>
        <v>322.86899999999997</v>
      </c>
      <c r="AB17" s="263">
        <f t="shared" si="21"/>
        <v>262.459</v>
      </c>
      <c r="AC17" s="263">
        <f t="shared" si="21"/>
        <v>249.69500000000002</v>
      </c>
      <c r="AD17" s="263">
        <f t="shared" si="21"/>
        <v>227.31500000000005</v>
      </c>
      <c r="AE17" s="263">
        <f t="shared" si="21"/>
        <v>271.63400000000001</v>
      </c>
      <c r="AF17" s="263">
        <f t="shared" si="21"/>
        <v>232.38200000000001</v>
      </c>
      <c r="AG17" s="263">
        <f t="shared" si="21"/>
        <v>219.21600000000001</v>
      </c>
      <c r="AH17" s="263">
        <f t="shared" si="21"/>
        <v>210.767</v>
      </c>
      <c r="AI17" s="263">
        <f t="shared" si="21"/>
        <v>218.56200000000001</v>
      </c>
      <c r="AJ17" s="263">
        <f t="shared" si="21"/>
        <v>199.83700000000002</v>
      </c>
      <c r="AK17" s="263">
        <f t="shared" si="21"/>
        <v>206.38900000000001</v>
      </c>
      <c r="AL17" s="263">
        <f t="shared" si="21"/>
        <v>194.36793432000002</v>
      </c>
      <c r="AM17" s="263">
        <f t="shared" si="21"/>
        <v>221.87032219000002</v>
      </c>
      <c r="AN17" s="263">
        <f t="shared" si="21"/>
        <v>233.63571786</v>
      </c>
      <c r="AO17" s="263">
        <f t="shared" si="21"/>
        <v>208.78730101000002</v>
      </c>
      <c r="AP17" s="263">
        <f t="shared" si="21"/>
        <v>213.23716522000001</v>
      </c>
      <c r="AQ17" s="263">
        <f t="shared" si="21"/>
        <v>205.29487388999999</v>
      </c>
      <c r="AR17" s="263">
        <f t="shared" si="21"/>
        <v>164.27418050000006</v>
      </c>
      <c r="AS17" s="263">
        <f t="shared" si="21"/>
        <v>164.60043654</v>
      </c>
      <c r="AT17" s="263">
        <f t="shared" si="21"/>
        <v>181.27233733999998</v>
      </c>
      <c r="AU17" s="263">
        <f t="shared" si="21"/>
        <v>191.05663389</v>
      </c>
      <c r="AV17" s="263">
        <f t="shared" si="21"/>
        <v>169.55348313000002</v>
      </c>
      <c r="AW17" s="263">
        <f t="shared" si="21"/>
        <v>168.79851336000002</v>
      </c>
      <c r="AX17" s="264">
        <f t="shared" si="21"/>
        <v>194.45468981530979</v>
      </c>
      <c r="AY17" s="259" t="e">
        <f t="shared" si="21"/>
        <v>#N/A</v>
      </c>
      <c r="AZ17" s="150" t="e">
        <f t="shared" si="21"/>
        <v>#N/A</v>
      </c>
      <c r="BA17" s="150" t="e">
        <f t="shared" si="21"/>
        <v>#N/A</v>
      </c>
      <c r="BB17" s="150" t="e">
        <f t="shared" si="21"/>
        <v>#N/A</v>
      </c>
      <c r="BC17" s="150" t="e">
        <f t="shared" si="21"/>
        <v>#N/A</v>
      </c>
      <c r="BD17" s="150" t="e">
        <f t="shared" si="21"/>
        <v>#N/A</v>
      </c>
      <c r="BE17" s="150" t="e">
        <f t="shared" si="21"/>
        <v>#N/A</v>
      </c>
      <c r="BF17" s="150" t="e">
        <f t="shared" si="21"/>
        <v>#N/A</v>
      </c>
      <c r="BG17" s="150" t="e">
        <f t="shared" si="21"/>
        <v>#N/A</v>
      </c>
      <c r="BH17" s="150" t="e">
        <f t="shared" si="21"/>
        <v>#N/A</v>
      </c>
      <c r="BI17" s="150" t="e">
        <f t="shared" si="21"/>
        <v>#N/A</v>
      </c>
      <c r="BJ17" s="150" t="e">
        <f t="shared" si="21"/>
        <v>#N/A</v>
      </c>
      <c r="BK17" s="150" t="e">
        <f t="shared" si="21"/>
        <v>#N/A</v>
      </c>
      <c r="BL17" s="150" t="e">
        <f t="shared" si="21"/>
        <v>#N/A</v>
      </c>
      <c r="BM17" s="150" t="e">
        <f t="shared" si="21"/>
        <v>#N/A</v>
      </c>
      <c r="BN17" s="150" t="e">
        <f t="shared" si="21"/>
        <v>#N/A</v>
      </c>
      <c r="BO17" s="150" t="e">
        <f t="shared" ref="BO17:CI17" si="22">BO11-BO18</f>
        <v>#N/A</v>
      </c>
      <c r="BP17" s="150" t="e">
        <f t="shared" si="22"/>
        <v>#N/A</v>
      </c>
      <c r="BQ17" s="150" t="e">
        <f t="shared" si="22"/>
        <v>#N/A</v>
      </c>
      <c r="BR17" s="150" t="e">
        <f t="shared" si="22"/>
        <v>#N/A</v>
      </c>
    </row>
    <row r="18" spans="1:70" ht="16.5">
      <c r="A18" s="267" t="s">
        <v>302</v>
      </c>
      <c r="B18" s="268">
        <f>B82</f>
        <v>128.35900000000001</v>
      </c>
      <c r="C18" s="268">
        <f t="shared" ref="C18:AX18" si="23">C82</f>
        <v>126.407</v>
      </c>
      <c r="D18" s="268">
        <f t="shared" si="23"/>
        <v>173.059</v>
      </c>
      <c r="E18" s="268">
        <f t="shared" si="23"/>
        <v>228.04300000000001</v>
      </c>
      <c r="F18" s="268">
        <f t="shared" si="23"/>
        <v>192.131</v>
      </c>
      <c r="G18" s="268">
        <f t="shared" si="23"/>
        <v>137.32499999999999</v>
      </c>
      <c r="H18" s="268">
        <f t="shared" si="23"/>
        <v>147.797</v>
      </c>
      <c r="I18" s="268">
        <f t="shared" si="23"/>
        <v>216.697</v>
      </c>
      <c r="J18" s="268">
        <f t="shared" si="23"/>
        <v>189.393</v>
      </c>
      <c r="K18" s="268">
        <f t="shared" si="23"/>
        <v>247.39400000000001</v>
      </c>
      <c r="L18" s="268">
        <f t="shared" si="23"/>
        <v>327.24400000000003</v>
      </c>
      <c r="M18" s="268">
        <f t="shared" si="23"/>
        <v>336.31200000000001</v>
      </c>
      <c r="N18" s="268">
        <f t="shared" si="23"/>
        <v>321.12700000000001</v>
      </c>
      <c r="O18" s="268">
        <f t="shared" si="23"/>
        <v>196.39599999999999</v>
      </c>
      <c r="P18" s="268">
        <f t="shared" si="23"/>
        <v>160.816</v>
      </c>
      <c r="Q18" s="268">
        <f t="shared" si="23"/>
        <v>135.38200000000001</v>
      </c>
      <c r="R18" s="268">
        <f t="shared" si="23"/>
        <v>128.59700000000001</v>
      </c>
      <c r="S18" s="268">
        <f t="shared" si="23"/>
        <v>151.18199999999999</v>
      </c>
      <c r="T18" s="268">
        <f t="shared" si="23"/>
        <v>138.858</v>
      </c>
      <c r="U18" s="268">
        <f t="shared" si="23"/>
        <v>112.593</v>
      </c>
      <c r="V18" s="268">
        <f t="shared" si="23"/>
        <v>99.593000000000004</v>
      </c>
      <c r="W18" s="268">
        <f t="shared" si="23"/>
        <v>109.45</v>
      </c>
      <c r="X18" s="268">
        <f t="shared" si="23"/>
        <v>119.233</v>
      </c>
      <c r="Y18" s="268">
        <f t="shared" si="23"/>
        <v>141.65299999999999</v>
      </c>
      <c r="Z18" s="268">
        <f t="shared" si="23"/>
        <v>111.324</v>
      </c>
      <c r="AA18" s="268">
        <f t="shared" si="23"/>
        <v>106.259</v>
      </c>
      <c r="AB18" s="268">
        <f t="shared" si="23"/>
        <v>92.129000000000005</v>
      </c>
      <c r="AC18" s="268">
        <f t="shared" si="23"/>
        <v>69.34</v>
      </c>
      <c r="AD18" s="268">
        <f t="shared" si="23"/>
        <v>120.30800000000001</v>
      </c>
      <c r="AE18" s="268">
        <f t="shared" si="23"/>
        <v>128.417</v>
      </c>
      <c r="AF18" s="268">
        <f t="shared" si="23"/>
        <v>107.931</v>
      </c>
      <c r="AG18" s="268">
        <f t="shared" si="23"/>
        <v>68.88</v>
      </c>
      <c r="AH18" s="268">
        <f t="shared" si="23"/>
        <v>68.222999999999999</v>
      </c>
      <c r="AI18" s="268">
        <f t="shared" si="23"/>
        <v>88.733000000000004</v>
      </c>
      <c r="AJ18" s="268">
        <f t="shared" si="23"/>
        <v>115.499</v>
      </c>
      <c r="AK18" s="268">
        <f>AK82</f>
        <v>89.350999999999999</v>
      </c>
      <c r="AL18" s="268">
        <f t="shared" si="23"/>
        <v>59.987000000000002</v>
      </c>
      <c r="AM18" s="268">
        <f t="shared" si="23"/>
        <v>80.397000000000006</v>
      </c>
      <c r="AN18" s="268">
        <f t="shared" si="23"/>
        <v>82.254999999999995</v>
      </c>
      <c r="AO18" s="268">
        <f t="shared" si="23"/>
        <v>78.578999999999994</v>
      </c>
      <c r="AP18" s="268">
        <f t="shared" si="23"/>
        <v>102.11</v>
      </c>
      <c r="AQ18" s="268">
        <f t="shared" si="23"/>
        <v>106.364</v>
      </c>
      <c r="AR18" s="268">
        <f t="shared" si="23"/>
        <v>94.480999999999995</v>
      </c>
      <c r="AS18" s="268">
        <f t="shared" si="23"/>
        <v>87.022999999999996</v>
      </c>
      <c r="AT18" s="268">
        <f t="shared" si="23"/>
        <v>85.253</v>
      </c>
      <c r="AU18" s="268">
        <f t="shared" si="23"/>
        <v>71.418000000000006</v>
      </c>
      <c r="AV18" s="268">
        <f t="shared" si="23"/>
        <v>37.156999999999996</v>
      </c>
      <c r="AW18" s="268">
        <f t="shared" si="23"/>
        <v>65.819999999999993</v>
      </c>
      <c r="AX18" s="269">
        <f t="shared" si="23"/>
        <v>76.401310184690217</v>
      </c>
      <c r="AY18" s="270" t="e">
        <f t="shared" ref="AY18:BR18" si="24">AY11*0.08</f>
        <v>#N/A</v>
      </c>
      <c r="AZ18" s="266" t="e">
        <f t="shared" si="24"/>
        <v>#N/A</v>
      </c>
      <c r="BA18" s="266" t="e">
        <f t="shared" si="24"/>
        <v>#N/A</v>
      </c>
      <c r="BB18" s="266" t="e">
        <f t="shared" si="24"/>
        <v>#N/A</v>
      </c>
      <c r="BC18" s="266" t="e">
        <f t="shared" si="24"/>
        <v>#N/A</v>
      </c>
      <c r="BD18" s="266" t="e">
        <f t="shared" si="24"/>
        <v>#N/A</v>
      </c>
      <c r="BE18" s="266" t="e">
        <f t="shared" si="24"/>
        <v>#N/A</v>
      </c>
      <c r="BF18" s="266" t="e">
        <f t="shared" si="24"/>
        <v>#N/A</v>
      </c>
      <c r="BG18" s="266" t="e">
        <f t="shared" si="24"/>
        <v>#N/A</v>
      </c>
      <c r="BH18" s="266" t="e">
        <f t="shared" si="24"/>
        <v>#N/A</v>
      </c>
      <c r="BI18" s="266" t="e">
        <f t="shared" si="24"/>
        <v>#N/A</v>
      </c>
      <c r="BJ18" s="266" t="e">
        <f t="shared" si="24"/>
        <v>#N/A</v>
      </c>
      <c r="BK18" s="266" t="e">
        <f t="shared" si="24"/>
        <v>#N/A</v>
      </c>
      <c r="BL18" s="266" t="e">
        <f t="shared" si="24"/>
        <v>#N/A</v>
      </c>
      <c r="BM18" s="266" t="e">
        <f t="shared" si="24"/>
        <v>#N/A</v>
      </c>
      <c r="BN18" s="266" t="e">
        <f t="shared" si="24"/>
        <v>#N/A</v>
      </c>
      <c r="BO18" s="266" t="e">
        <f t="shared" si="24"/>
        <v>#N/A</v>
      </c>
      <c r="BP18" s="266" t="e">
        <f t="shared" si="24"/>
        <v>#N/A</v>
      </c>
      <c r="BQ18" s="266" t="e">
        <f t="shared" si="24"/>
        <v>#N/A</v>
      </c>
      <c r="BR18" s="266" t="e">
        <f t="shared" si="24"/>
        <v>#N/A</v>
      </c>
    </row>
    <row r="19" spans="1:70" ht="16.5">
      <c r="A19" s="253" t="s">
        <v>303</v>
      </c>
      <c r="B19" s="271">
        <f>B18/B17</f>
        <v>0.51179212369867999</v>
      </c>
      <c r="C19" s="271">
        <f t="shared" ref="C19:BN19" si="25">C18/C17</f>
        <v>0.32836483885296874</v>
      </c>
      <c r="D19" s="271">
        <f t="shared" si="25"/>
        <v>0.45406578298332329</v>
      </c>
      <c r="E19" s="271">
        <f t="shared" si="25"/>
        <v>0.57042836595585023</v>
      </c>
      <c r="F19" s="271">
        <f t="shared" si="25"/>
        <v>0.45842290742592084</v>
      </c>
      <c r="G19" s="271">
        <f t="shared" si="25"/>
        <v>0.33015499794441999</v>
      </c>
      <c r="H19" s="271">
        <f t="shared" si="25"/>
        <v>0.31918840704906704</v>
      </c>
      <c r="I19" s="271">
        <f t="shared" si="25"/>
        <v>0.4847428053731811</v>
      </c>
      <c r="J19" s="271">
        <f t="shared" si="25"/>
        <v>0.3536268631913857</v>
      </c>
      <c r="K19" s="271">
        <f t="shared" si="25"/>
        <v>0.45810904148450188</v>
      </c>
      <c r="L19" s="271">
        <f t="shared" si="25"/>
        <v>0.64119851948515094</v>
      </c>
      <c r="M19" s="271">
        <f t="shared" si="25"/>
        <v>0.56102117891983505</v>
      </c>
      <c r="N19" s="271">
        <f t="shared" si="25"/>
        <v>0.59835396620730263</v>
      </c>
      <c r="O19" s="271">
        <f t="shared" si="25"/>
        <v>0.47355717644222056</v>
      </c>
      <c r="P19" s="271">
        <f t="shared" si="25"/>
        <v>0.36567125150358254</v>
      </c>
      <c r="Q19" s="271">
        <f t="shared" si="25"/>
        <v>0.30244174876572166</v>
      </c>
      <c r="R19" s="271">
        <f t="shared" si="25"/>
        <v>0.27296539456731</v>
      </c>
      <c r="S19" s="271">
        <f t="shared" si="25"/>
        <v>0.34954971618825215</v>
      </c>
      <c r="T19" s="271">
        <f t="shared" si="25"/>
        <v>0.33837681088786814</v>
      </c>
      <c r="U19" s="271">
        <f t="shared" si="25"/>
        <v>0.28069165127253964</v>
      </c>
      <c r="V19" s="271">
        <f t="shared" si="25"/>
        <v>0.26745278965346858</v>
      </c>
      <c r="W19" s="271">
        <f t="shared" si="25"/>
        <v>0.28608694743005308</v>
      </c>
      <c r="X19" s="271">
        <f t="shared" si="25"/>
        <v>0.34057327296876566</v>
      </c>
      <c r="Y19" s="271">
        <f t="shared" si="25"/>
        <v>0.43036132572178554</v>
      </c>
      <c r="Z19" s="271">
        <f t="shared" si="25"/>
        <v>0.36822624658893577</v>
      </c>
      <c r="AA19" s="271">
        <f t="shared" si="25"/>
        <v>0.32910870972437739</v>
      </c>
      <c r="AB19" s="271">
        <f t="shared" si="25"/>
        <v>0.3510224454105213</v>
      </c>
      <c r="AC19" s="271">
        <f t="shared" si="25"/>
        <v>0.27769879252688279</v>
      </c>
      <c r="AD19" s="271">
        <f t="shared" si="25"/>
        <v>0.5292567582429667</v>
      </c>
      <c r="AE19" s="271">
        <f t="shared" si="25"/>
        <v>0.47275746040628197</v>
      </c>
      <c r="AF19" s="271">
        <f t="shared" si="25"/>
        <v>0.46445507827628646</v>
      </c>
      <c r="AG19" s="271">
        <f t="shared" si="25"/>
        <v>0.31421064155901024</v>
      </c>
      <c r="AH19" s="271">
        <f t="shared" si="25"/>
        <v>0.32368919233086774</v>
      </c>
      <c r="AI19" s="271">
        <f t="shared" si="25"/>
        <v>0.40598548695564646</v>
      </c>
      <c r="AJ19" s="271">
        <f t="shared" si="25"/>
        <v>0.57796604232449433</v>
      </c>
      <c r="AK19" s="271">
        <f t="shared" si="25"/>
        <v>0.43292520434713089</v>
      </c>
      <c r="AL19" s="271">
        <f t="shared" si="25"/>
        <v>0.30862600978842358</v>
      </c>
      <c r="AM19" s="271">
        <f t="shared" si="25"/>
        <v>0.3623603157305173</v>
      </c>
      <c r="AN19" s="271">
        <f t="shared" si="25"/>
        <v>0.35206517545099469</v>
      </c>
      <c r="AO19" s="271">
        <f t="shared" si="25"/>
        <v>0.376359096649448</v>
      </c>
      <c r="AP19" s="271">
        <f t="shared" si="25"/>
        <v>0.47885648777337464</v>
      </c>
      <c r="AQ19" s="271">
        <f t="shared" si="25"/>
        <v>0.51810353558555677</v>
      </c>
      <c r="AR19" s="271">
        <f t="shared" si="25"/>
        <v>0.57514211735787635</v>
      </c>
      <c r="AS19" s="272">
        <f t="shared" si="25"/>
        <v>0.52869240100011705</v>
      </c>
      <c r="AT19" s="272">
        <f t="shared" si="25"/>
        <v>0.47030341888347171</v>
      </c>
      <c r="AU19" s="272">
        <f t="shared" si="25"/>
        <v>0.37380539239018834</v>
      </c>
      <c r="AV19" s="272">
        <f t="shared" si="25"/>
        <v>0.21914619100753588</v>
      </c>
      <c r="AW19" s="272">
        <f t="shared" si="25"/>
        <v>0.38993234412926581</v>
      </c>
      <c r="AX19" s="273">
        <f t="shared" si="25"/>
        <v>0.39290032170093231</v>
      </c>
      <c r="AY19" s="274" t="e">
        <f t="shared" si="25"/>
        <v>#N/A</v>
      </c>
      <c r="AZ19" s="275" t="e">
        <f t="shared" si="25"/>
        <v>#N/A</v>
      </c>
      <c r="BA19" s="275" t="e">
        <f t="shared" si="25"/>
        <v>#N/A</v>
      </c>
      <c r="BB19" s="275" t="e">
        <f t="shared" si="25"/>
        <v>#N/A</v>
      </c>
      <c r="BC19" s="275" t="e">
        <f t="shared" si="25"/>
        <v>#N/A</v>
      </c>
      <c r="BD19" s="275" t="e">
        <f t="shared" si="25"/>
        <v>#N/A</v>
      </c>
      <c r="BE19" s="275" t="e">
        <f t="shared" si="25"/>
        <v>#N/A</v>
      </c>
      <c r="BF19" s="275" t="e">
        <f t="shared" si="25"/>
        <v>#N/A</v>
      </c>
      <c r="BG19" s="275" t="e">
        <f t="shared" si="25"/>
        <v>#N/A</v>
      </c>
      <c r="BH19" s="275" t="e">
        <f t="shared" si="25"/>
        <v>#N/A</v>
      </c>
      <c r="BI19" s="275" t="e">
        <f t="shared" si="25"/>
        <v>#N/A</v>
      </c>
      <c r="BJ19" s="275" t="e">
        <f t="shared" si="25"/>
        <v>#N/A</v>
      </c>
      <c r="BK19" s="275" t="e">
        <f t="shared" si="25"/>
        <v>#N/A</v>
      </c>
      <c r="BL19" s="275" t="e">
        <f t="shared" si="25"/>
        <v>#N/A</v>
      </c>
      <c r="BM19" s="275" t="e">
        <f t="shared" si="25"/>
        <v>#N/A</v>
      </c>
      <c r="BN19" s="275" t="e">
        <f t="shared" si="25"/>
        <v>#N/A</v>
      </c>
      <c r="BO19" s="275" t="e">
        <f t="shared" ref="BO19:BR19" si="26">BO18/BO17</f>
        <v>#N/A</v>
      </c>
      <c r="BP19" s="275" t="e">
        <f t="shared" si="26"/>
        <v>#N/A</v>
      </c>
      <c r="BQ19" s="275" t="e">
        <f t="shared" si="26"/>
        <v>#N/A</v>
      </c>
      <c r="BR19" s="275" t="e">
        <f t="shared" si="26"/>
        <v>#N/A</v>
      </c>
    </row>
    <row r="20" spans="1:70" ht="17.25" thickBot="1">
      <c r="A20" s="253" t="s">
        <v>304</v>
      </c>
      <c r="B20" s="276">
        <f>B174</f>
        <v>2.4199999999999995</v>
      </c>
      <c r="C20" s="276">
        <f t="shared" ref="C20:BN20" si="27">C174</f>
        <v>2.2641666666666667</v>
      </c>
      <c r="D20" s="276">
        <f t="shared" si="27"/>
        <v>1.8149999999999997</v>
      </c>
      <c r="E20" s="276">
        <f t="shared" si="27"/>
        <v>1.9208333333333334</v>
      </c>
      <c r="F20" s="276">
        <f t="shared" si="27"/>
        <v>2.2633333333333332</v>
      </c>
      <c r="G20" s="276">
        <f t="shared" si="27"/>
        <v>2.3883333333333332</v>
      </c>
      <c r="H20" s="276">
        <f t="shared" si="27"/>
        <v>2.48</v>
      </c>
      <c r="I20" s="276">
        <f t="shared" si="27"/>
        <v>2.165</v>
      </c>
      <c r="J20" s="276">
        <f t="shared" si="27"/>
        <v>2.4824999999999999</v>
      </c>
      <c r="K20" s="276">
        <f t="shared" si="27"/>
        <v>2.2833333333333337</v>
      </c>
      <c r="L20" s="276">
        <f t="shared" si="27"/>
        <v>1.9683333333333337</v>
      </c>
      <c r="M20" s="276">
        <f t="shared" si="27"/>
        <v>1.621666666666667</v>
      </c>
      <c r="N20" s="276">
        <f t="shared" si="27"/>
        <v>1.793333333333333</v>
      </c>
      <c r="O20" s="276">
        <f t="shared" si="27"/>
        <v>2.7825000000000002</v>
      </c>
      <c r="P20" s="276">
        <f t="shared" si="27"/>
        <v>2.3708333333333331</v>
      </c>
      <c r="Q20" s="276">
        <f t="shared" si="27"/>
        <v>2.1341666666666668</v>
      </c>
      <c r="R20" s="276">
        <f t="shared" si="27"/>
        <v>2.0941666666666667</v>
      </c>
      <c r="S20" s="276">
        <f t="shared" si="27"/>
        <v>2.0474999999999999</v>
      </c>
      <c r="T20" s="276">
        <f t="shared" si="27"/>
        <v>1.9916666666666665</v>
      </c>
      <c r="U20" s="276">
        <f t="shared" si="27"/>
        <v>2.0425</v>
      </c>
      <c r="V20" s="276">
        <f t="shared" si="27"/>
        <v>2.9441666666666673</v>
      </c>
      <c r="W20" s="276">
        <f t="shared" si="27"/>
        <v>2.7016666666666667</v>
      </c>
      <c r="X20" s="276">
        <f t="shared" si="27"/>
        <v>2.355</v>
      </c>
      <c r="Y20" s="276">
        <f t="shared" si="27"/>
        <v>1.9524999999999999</v>
      </c>
      <c r="Z20" s="276">
        <f t="shared" si="27"/>
        <v>2.0975000000000001</v>
      </c>
      <c r="AA20" s="276">
        <f t="shared" si="27"/>
        <v>2.1066666666666669</v>
      </c>
      <c r="AB20" s="276">
        <f t="shared" si="27"/>
        <v>2.1775000000000002</v>
      </c>
      <c r="AC20" s="276">
        <f t="shared" si="27"/>
        <v>2.6833333333333336</v>
      </c>
      <c r="AD20" s="276">
        <f t="shared" si="27"/>
        <v>2.8141666666666669</v>
      </c>
      <c r="AE20" s="276">
        <f t="shared" si="27"/>
        <v>2.4608333333333334</v>
      </c>
      <c r="AF20" s="276">
        <f t="shared" si="27"/>
        <v>2.544166666666666</v>
      </c>
      <c r="AG20" s="276">
        <f t="shared" si="27"/>
        <v>2.895</v>
      </c>
      <c r="AH20" s="276">
        <f t="shared" si="27"/>
        <v>4.1358333333333341</v>
      </c>
      <c r="AI20" s="276">
        <f t="shared" si="27"/>
        <v>5.2316666666666665</v>
      </c>
      <c r="AJ20" s="276">
        <f t="shared" si="27"/>
        <v>4.5758333333333328</v>
      </c>
      <c r="AK20" s="276">
        <f t="shared" si="27"/>
        <v>3.9033333333333329</v>
      </c>
      <c r="AL20" s="276">
        <f t="shared" si="27"/>
        <v>5.3708333333333336</v>
      </c>
      <c r="AM20" s="276">
        <f t="shared" si="27"/>
        <v>6.3566666666666682</v>
      </c>
      <c r="AN20" s="276">
        <f t="shared" si="27"/>
        <v>6.2616666666666676</v>
      </c>
      <c r="AO20" s="276">
        <f t="shared" si="27"/>
        <v>5.2824999999999989</v>
      </c>
      <c r="AP20" s="276">
        <f t="shared" si="27"/>
        <v>5.4641666666666664</v>
      </c>
      <c r="AQ20" s="276">
        <f t="shared" si="27"/>
        <v>4.97</v>
      </c>
      <c r="AR20" s="276">
        <f t="shared" si="27"/>
        <v>4.47</v>
      </c>
      <c r="AS20" s="277">
        <f t="shared" si="27"/>
        <v>4.6366666666666667</v>
      </c>
      <c r="AT20" s="277">
        <f t="shared" si="27"/>
        <v>4.6900000000000004</v>
      </c>
      <c r="AU20" s="277">
        <f t="shared" si="27"/>
        <v>4.7658333333333331</v>
      </c>
      <c r="AV20" s="277">
        <f t="shared" si="27"/>
        <v>5.4016666666666664</v>
      </c>
      <c r="AW20" s="277">
        <f t="shared" si="27"/>
        <v>7.2899999999999991</v>
      </c>
      <c r="AX20" s="278">
        <f t="shared" si="27"/>
        <v>0</v>
      </c>
      <c r="AY20" s="279">
        <f t="shared" si="27"/>
        <v>0</v>
      </c>
      <c r="AZ20" s="280" t="e">
        <f t="shared" si="27"/>
        <v>#N/A</v>
      </c>
      <c r="BA20" s="280" t="e">
        <f t="shared" si="27"/>
        <v>#N/A</v>
      </c>
      <c r="BB20" s="280" t="e">
        <f t="shared" si="27"/>
        <v>#N/A</v>
      </c>
      <c r="BC20" s="280" t="e">
        <f t="shared" si="27"/>
        <v>#N/A</v>
      </c>
      <c r="BD20" s="280" t="e">
        <f t="shared" si="27"/>
        <v>#N/A</v>
      </c>
      <c r="BE20" s="280" t="e">
        <f t="shared" si="27"/>
        <v>#N/A</v>
      </c>
      <c r="BF20" s="280" t="e">
        <f t="shared" si="27"/>
        <v>#N/A</v>
      </c>
      <c r="BG20" s="280" t="e">
        <f t="shared" si="27"/>
        <v>#N/A</v>
      </c>
      <c r="BH20" s="280" t="e">
        <f t="shared" si="27"/>
        <v>#N/A</v>
      </c>
      <c r="BI20" s="280" t="e">
        <f t="shared" si="27"/>
        <v>#N/A</v>
      </c>
      <c r="BJ20" s="280" t="e">
        <f t="shared" si="27"/>
        <v>#N/A</v>
      </c>
      <c r="BK20" s="280" t="e">
        <f t="shared" si="27"/>
        <v>#N/A</v>
      </c>
      <c r="BL20" s="280" t="e">
        <f t="shared" si="27"/>
        <v>#N/A</v>
      </c>
      <c r="BM20" s="280" t="e">
        <f t="shared" si="27"/>
        <v>#N/A</v>
      </c>
      <c r="BN20" s="280" t="e">
        <f t="shared" si="27"/>
        <v>#N/A</v>
      </c>
      <c r="BO20" s="280" t="e">
        <f t="shared" ref="BO20:BR20" si="28">BO174</f>
        <v>#N/A</v>
      </c>
      <c r="BP20" s="280" t="e">
        <f t="shared" si="28"/>
        <v>#N/A</v>
      </c>
      <c r="BQ20" s="280" t="e">
        <f t="shared" si="28"/>
        <v>#N/A</v>
      </c>
      <c r="BR20" s="280" t="e">
        <f t="shared" si="28"/>
        <v>#N/A</v>
      </c>
    </row>
    <row r="21" spans="1:70" ht="13.5" thickBot="1">
      <c r="A21" s="281" t="s">
        <v>243</v>
      </c>
      <c r="B21" s="282"/>
      <c r="C21" s="282"/>
      <c r="D21" s="282"/>
      <c r="E21" s="282"/>
      <c r="F21" s="282"/>
      <c r="G21" s="282"/>
      <c r="H21" s="282"/>
      <c r="I21" s="282"/>
      <c r="J21" s="282"/>
      <c r="K21" s="282"/>
      <c r="L21" s="282"/>
      <c r="M21" s="282"/>
      <c r="N21" s="282"/>
      <c r="O21" s="282"/>
      <c r="P21" s="282"/>
      <c r="Q21" s="282"/>
      <c r="R21" s="282"/>
      <c r="S21" s="282"/>
      <c r="T21" s="282"/>
      <c r="U21" s="282"/>
      <c r="V21" s="282"/>
      <c r="W21" s="282"/>
      <c r="X21" s="282"/>
      <c r="Y21" s="282"/>
      <c r="Z21" s="282"/>
      <c r="AA21" s="282"/>
      <c r="AB21" s="282"/>
      <c r="AC21" s="282"/>
      <c r="AD21" s="282"/>
      <c r="AE21" s="282"/>
      <c r="AF21" s="282"/>
      <c r="AG21" s="282"/>
      <c r="AH21" s="282"/>
      <c r="AI21" s="282"/>
      <c r="AJ21" s="282"/>
      <c r="AK21" s="282"/>
      <c r="AL21" s="282"/>
      <c r="AM21" s="282"/>
      <c r="AN21" s="282"/>
      <c r="AO21" s="282"/>
      <c r="AP21" s="282"/>
      <c r="AQ21" s="282"/>
      <c r="AR21" s="282"/>
      <c r="AS21" s="282"/>
      <c r="AT21" s="282"/>
      <c r="AU21" s="282"/>
      <c r="AV21" s="282"/>
      <c r="AW21" s="282"/>
      <c r="AX21" s="281"/>
      <c r="AY21" s="281"/>
      <c r="AZ21" s="160"/>
      <c r="BA21" s="160"/>
      <c r="BB21" s="160"/>
      <c r="BC21" s="160"/>
      <c r="BD21" s="160"/>
      <c r="BE21" s="160"/>
      <c r="BF21" s="160"/>
      <c r="BG21" s="160"/>
      <c r="BH21" s="160"/>
      <c r="BI21" s="160"/>
      <c r="BJ21" s="160"/>
      <c r="BK21" s="160"/>
      <c r="BL21" s="160"/>
      <c r="BM21" s="160"/>
      <c r="BN21" s="160"/>
      <c r="BO21" s="160"/>
      <c r="BP21" s="160"/>
      <c r="BQ21" s="160"/>
      <c r="BR21" s="160"/>
    </row>
    <row r="22" spans="1:70" ht="18" thickTop="1" thickBot="1">
      <c r="A22" s="283" t="s">
        <v>305</v>
      </c>
      <c r="B22" s="284"/>
      <c r="C22" s="284"/>
      <c r="D22" s="284"/>
      <c r="E22" s="284"/>
      <c r="F22" s="284"/>
      <c r="G22" s="284"/>
      <c r="H22" s="284"/>
      <c r="I22" s="284"/>
      <c r="J22" s="284"/>
      <c r="K22" s="284"/>
      <c r="L22" s="284"/>
      <c r="M22" s="284"/>
      <c r="N22" s="284"/>
      <c r="O22" s="284"/>
      <c r="P22" s="284"/>
      <c r="Q22" s="284"/>
      <c r="R22" s="284"/>
      <c r="S22" s="284"/>
      <c r="T22" s="284"/>
      <c r="U22" s="284"/>
      <c r="V22" s="284"/>
      <c r="W22" s="284"/>
      <c r="X22" s="284"/>
      <c r="Y22" s="284"/>
      <c r="Z22" s="284"/>
      <c r="AA22" s="284"/>
      <c r="AB22" s="284"/>
      <c r="AC22" s="284"/>
      <c r="AD22" s="284"/>
      <c r="AE22" s="284"/>
      <c r="AF22" s="284"/>
      <c r="AG22" s="284"/>
      <c r="AH22" s="284"/>
      <c r="AI22" s="284"/>
      <c r="AJ22" s="284"/>
      <c r="AK22" s="284"/>
      <c r="AL22" s="284"/>
      <c r="AM22" s="284"/>
      <c r="AN22" s="284"/>
      <c r="AO22" s="284"/>
      <c r="AP22" s="284"/>
      <c r="AQ22" s="284"/>
      <c r="AR22" s="284"/>
      <c r="AS22" s="284"/>
      <c r="AT22" s="284"/>
      <c r="AU22" s="284"/>
      <c r="AV22" s="284"/>
      <c r="AW22" s="284"/>
      <c r="AX22" s="284"/>
      <c r="AY22" s="284"/>
      <c r="AZ22" s="187"/>
      <c r="BA22" s="187"/>
      <c r="BB22" s="187"/>
      <c r="BC22" s="187"/>
      <c r="BD22" s="187"/>
      <c r="BE22" s="187"/>
      <c r="BF22" s="187"/>
      <c r="BG22" s="187"/>
      <c r="BH22" s="187"/>
      <c r="BI22" s="187"/>
      <c r="BJ22" s="187"/>
      <c r="BK22" s="187"/>
      <c r="BL22" s="187"/>
      <c r="BM22" s="187"/>
      <c r="BN22" s="187"/>
      <c r="BO22" s="187"/>
      <c r="BP22" s="187"/>
      <c r="BQ22" s="187"/>
      <c r="BR22" s="187"/>
    </row>
    <row r="23" spans="1:70" ht="17.25" thickBot="1">
      <c r="A23" s="283"/>
      <c r="B23" s="284" t="str">
        <f t="shared" ref="B23:BM23" si="29">B2</f>
        <v xml:space="preserve">75/76 </v>
      </c>
      <c r="C23" s="284" t="str">
        <f t="shared" si="29"/>
        <v xml:space="preserve">76/77 </v>
      </c>
      <c r="D23" s="284" t="str">
        <f t="shared" si="29"/>
        <v xml:space="preserve">77/78 </v>
      </c>
      <c r="E23" s="284" t="str">
        <f t="shared" si="29"/>
        <v xml:space="preserve">78/79 </v>
      </c>
      <c r="F23" s="284" t="str">
        <f t="shared" si="29"/>
        <v xml:space="preserve">79/80 </v>
      </c>
      <c r="G23" s="284" t="str">
        <f t="shared" si="29"/>
        <v xml:space="preserve">80/81 </v>
      </c>
      <c r="H23" s="284" t="str">
        <f t="shared" si="29"/>
        <v xml:space="preserve">81/82 </v>
      </c>
      <c r="I23" s="284" t="str">
        <f t="shared" si="29"/>
        <v xml:space="preserve">82/83 </v>
      </c>
      <c r="J23" s="284" t="str">
        <f t="shared" si="29"/>
        <v xml:space="preserve">83/84 </v>
      </c>
      <c r="K23" s="284" t="str">
        <f t="shared" si="29"/>
        <v xml:space="preserve">84/85 </v>
      </c>
      <c r="L23" s="284" t="str">
        <f t="shared" si="29"/>
        <v xml:space="preserve">85/86 </v>
      </c>
      <c r="M23" s="284" t="str">
        <f t="shared" si="29"/>
        <v xml:space="preserve">86/87 </v>
      </c>
      <c r="N23" s="284" t="str">
        <f t="shared" si="29"/>
        <v xml:space="preserve">87/88 </v>
      </c>
      <c r="O23" s="284" t="str">
        <f t="shared" si="29"/>
        <v xml:space="preserve">88/89 </v>
      </c>
      <c r="P23" s="284" t="str">
        <f t="shared" si="29"/>
        <v xml:space="preserve">89/90 </v>
      </c>
      <c r="Q23" s="284" t="str">
        <f t="shared" si="29"/>
        <v xml:space="preserve">90/91 </v>
      </c>
      <c r="R23" s="284" t="str">
        <f t="shared" si="29"/>
        <v xml:space="preserve">91/92 </v>
      </c>
      <c r="S23" s="284" t="str">
        <f t="shared" si="29"/>
        <v xml:space="preserve">92/93 </v>
      </c>
      <c r="T23" s="284" t="str">
        <f t="shared" si="29"/>
        <v xml:space="preserve">93/94 </v>
      </c>
      <c r="U23" s="284" t="str">
        <f t="shared" si="29"/>
        <v xml:space="preserve">94/95 </v>
      </c>
      <c r="V23" s="284" t="str">
        <f t="shared" si="29"/>
        <v xml:space="preserve">95/96 </v>
      </c>
      <c r="W23" s="284" t="str">
        <f t="shared" si="29"/>
        <v xml:space="preserve">96/97 </v>
      </c>
      <c r="X23" s="284" t="str">
        <f t="shared" si="29"/>
        <v xml:space="preserve">97/98 </v>
      </c>
      <c r="Y23" s="284" t="str">
        <f t="shared" si="29"/>
        <v xml:space="preserve">98/99 </v>
      </c>
      <c r="Z23" s="284" t="str">
        <f t="shared" si="29"/>
        <v xml:space="preserve">99/00 </v>
      </c>
      <c r="AA23" s="284" t="str">
        <f t="shared" si="29"/>
        <v xml:space="preserve">00/01 </v>
      </c>
      <c r="AB23" s="284" t="str">
        <f t="shared" si="29"/>
        <v xml:space="preserve">01/02 </v>
      </c>
      <c r="AC23" s="284" t="str">
        <f t="shared" si="29"/>
        <v xml:space="preserve">02/03 </v>
      </c>
      <c r="AD23" s="284" t="str">
        <f t="shared" si="29"/>
        <v xml:space="preserve">03/04 </v>
      </c>
      <c r="AE23" s="284" t="str">
        <f t="shared" si="29"/>
        <v xml:space="preserve">04/05 </v>
      </c>
      <c r="AF23" s="284" t="str">
        <f t="shared" si="29"/>
        <v xml:space="preserve">05/06 </v>
      </c>
      <c r="AG23" s="284" t="str">
        <f t="shared" si="29"/>
        <v xml:space="preserve">06/07 </v>
      </c>
      <c r="AH23" s="284" t="str">
        <f t="shared" si="29"/>
        <v xml:space="preserve">07/08 </v>
      </c>
      <c r="AI23" s="284" t="str">
        <f t="shared" si="29"/>
        <v xml:space="preserve">08/09 </v>
      </c>
      <c r="AJ23" s="284" t="str">
        <f t="shared" si="29"/>
        <v xml:space="preserve">09/10 </v>
      </c>
      <c r="AK23" s="284" t="str">
        <f t="shared" si="29"/>
        <v xml:space="preserve">10/11 </v>
      </c>
      <c r="AL23" s="284" t="str">
        <f t="shared" si="29"/>
        <v xml:space="preserve">11/12 </v>
      </c>
      <c r="AM23" s="284" t="str">
        <f t="shared" si="29"/>
        <v xml:space="preserve">12/13 </v>
      </c>
      <c r="AN23" s="284" t="str">
        <f t="shared" si="29"/>
        <v xml:space="preserve">13/14 </v>
      </c>
      <c r="AO23" s="284" t="str">
        <f t="shared" si="29"/>
        <v xml:space="preserve">14/15 </v>
      </c>
      <c r="AP23" s="284" t="str">
        <f t="shared" si="29"/>
        <v xml:space="preserve">15/16 </v>
      </c>
      <c r="AQ23" s="284" t="str">
        <f t="shared" si="29"/>
        <v xml:space="preserve">16/17 </v>
      </c>
      <c r="AR23" s="284" t="str">
        <f t="shared" si="29"/>
        <v xml:space="preserve">17/18 </v>
      </c>
      <c r="AS23" s="284" t="str">
        <f t="shared" si="29"/>
        <v xml:space="preserve">18/19 </v>
      </c>
      <c r="AT23" s="284" t="str">
        <f t="shared" si="29"/>
        <v>19/20</v>
      </c>
      <c r="AU23" s="284" t="str">
        <f t="shared" si="29"/>
        <v>20/21</v>
      </c>
      <c r="AV23" s="284" t="str">
        <f t="shared" si="29"/>
        <v>21/22</v>
      </c>
      <c r="AW23" s="284" t="str">
        <f t="shared" si="29"/>
        <v>22/23</v>
      </c>
      <c r="AX23" s="284" t="str">
        <f t="shared" si="29"/>
        <v>23/24</v>
      </c>
      <c r="AY23" s="284" t="str">
        <f t="shared" si="29"/>
        <v>24/25</v>
      </c>
      <c r="AZ23" s="187" t="str">
        <f t="shared" si="29"/>
        <v>25/26</v>
      </c>
      <c r="BA23" s="187" t="str">
        <f t="shared" si="29"/>
        <v>26/27</v>
      </c>
      <c r="BB23" s="187" t="str">
        <f t="shared" si="29"/>
        <v>27/28</v>
      </c>
      <c r="BC23" s="187" t="str">
        <f t="shared" si="29"/>
        <v>28/29</v>
      </c>
      <c r="BD23" s="187" t="str">
        <f t="shared" si="29"/>
        <v>29/30</v>
      </c>
      <c r="BE23" s="187" t="str">
        <f t="shared" si="29"/>
        <v>30/31</v>
      </c>
      <c r="BF23" s="187" t="str">
        <f t="shared" si="29"/>
        <v>31/32</v>
      </c>
      <c r="BG23" s="187" t="str">
        <f t="shared" si="29"/>
        <v>32/33</v>
      </c>
      <c r="BH23" s="187" t="str">
        <f t="shared" si="29"/>
        <v>33/34</v>
      </c>
      <c r="BI23" s="187" t="str">
        <f t="shared" si="29"/>
        <v>34/35</v>
      </c>
      <c r="BJ23" s="187" t="str">
        <f t="shared" si="29"/>
        <v>35/36</v>
      </c>
      <c r="BK23" s="187" t="str">
        <f t="shared" si="29"/>
        <v>36/37</v>
      </c>
      <c r="BL23" s="187" t="str">
        <f t="shared" si="29"/>
        <v>37/38</v>
      </c>
      <c r="BM23" s="187" t="str">
        <f t="shared" si="29"/>
        <v>38/39</v>
      </c>
      <c r="BN23" s="187" t="str">
        <f t="shared" ref="BN23:CX23" si="30">BN2</f>
        <v>39/40</v>
      </c>
      <c r="BO23" s="187" t="str">
        <f t="shared" si="30"/>
        <v>40/41</v>
      </c>
      <c r="BP23" s="187" t="str">
        <f t="shared" si="30"/>
        <v>41/42</v>
      </c>
      <c r="BQ23" s="187" t="str">
        <f t="shared" si="30"/>
        <v>42/43</v>
      </c>
      <c r="BR23" s="187" t="str">
        <f t="shared" si="30"/>
        <v>43/44</v>
      </c>
    </row>
    <row r="24" spans="1:70">
      <c r="A24" s="285" t="s">
        <v>306</v>
      </c>
      <c r="B24" s="285"/>
      <c r="C24" s="285"/>
      <c r="D24" s="285"/>
      <c r="E24" s="285"/>
      <c r="F24" s="285"/>
      <c r="G24" s="285"/>
      <c r="H24" s="285"/>
      <c r="I24" s="285"/>
      <c r="J24" s="285"/>
      <c r="K24" s="285"/>
      <c r="L24" s="285"/>
      <c r="M24" s="285"/>
      <c r="N24" s="285"/>
      <c r="O24" s="285"/>
      <c r="P24" s="285"/>
      <c r="Q24" s="285"/>
      <c r="R24" s="285"/>
      <c r="S24" s="285"/>
      <c r="T24" s="285"/>
      <c r="U24" s="285"/>
      <c r="V24" s="285"/>
      <c r="W24" s="285"/>
      <c r="X24" s="285"/>
      <c r="Y24" s="285"/>
      <c r="Z24" s="285"/>
      <c r="AA24" s="285"/>
      <c r="AB24" s="285"/>
      <c r="AC24" s="285"/>
      <c r="AD24" s="285"/>
      <c r="AE24" s="285"/>
      <c r="AF24" s="285"/>
      <c r="AG24" s="285"/>
      <c r="AH24" s="285"/>
      <c r="AI24" s="285"/>
      <c r="AJ24" s="285"/>
      <c r="AK24" s="285"/>
      <c r="AL24" s="285"/>
      <c r="AM24" s="285"/>
      <c r="AN24" s="285"/>
      <c r="AO24" s="285"/>
      <c r="AP24" s="285"/>
      <c r="AQ24" s="285"/>
      <c r="AR24" s="285"/>
      <c r="AS24" s="285"/>
      <c r="AT24" s="285"/>
      <c r="AU24" s="285"/>
      <c r="AV24" s="285"/>
      <c r="AW24" s="285"/>
      <c r="AX24" s="285"/>
      <c r="AY24" s="285"/>
      <c r="AZ24" s="286"/>
      <c r="BA24" s="286"/>
      <c r="BB24" s="286"/>
      <c r="BC24" s="286"/>
      <c r="BD24" s="286"/>
      <c r="BE24" s="286"/>
      <c r="BF24" s="286"/>
      <c r="BG24" s="286"/>
      <c r="BH24" s="286"/>
      <c r="BI24" s="286"/>
      <c r="BJ24" s="286"/>
      <c r="BK24" s="286"/>
      <c r="BL24" s="286"/>
      <c r="BM24" s="286"/>
      <c r="BN24" s="286"/>
      <c r="BO24" s="286"/>
      <c r="BP24" s="286"/>
      <c r="BQ24" s="286"/>
      <c r="BR24" s="286"/>
    </row>
    <row r="25" spans="1:70">
      <c r="A25" s="287" t="s">
        <v>307</v>
      </c>
      <c r="B25" s="263">
        <f t="shared" ref="B25:BM25" si="31">B82</f>
        <v>128.35900000000001</v>
      </c>
      <c r="C25" s="263">
        <f t="shared" si="31"/>
        <v>126.407</v>
      </c>
      <c r="D25" s="263">
        <f t="shared" si="31"/>
        <v>173.059</v>
      </c>
      <c r="E25" s="263">
        <f t="shared" si="31"/>
        <v>228.04300000000001</v>
      </c>
      <c r="F25" s="263">
        <f t="shared" si="31"/>
        <v>192.131</v>
      </c>
      <c r="G25" s="263">
        <f t="shared" si="31"/>
        <v>137.32499999999999</v>
      </c>
      <c r="H25" s="263">
        <f t="shared" si="31"/>
        <v>147.797</v>
      </c>
      <c r="I25" s="263">
        <f t="shared" si="31"/>
        <v>216.697</v>
      </c>
      <c r="J25" s="263">
        <f t="shared" si="31"/>
        <v>189.393</v>
      </c>
      <c r="K25" s="263">
        <f t="shared" si="31"/>
        <v>247.39400000000001</v>
      </c>
      <c r="L25" s="263">
        <f t="shared" si="31"/>
        <v>327.24400000000003</v>
      </c>
      <c r="M25" s="263">
        <f t="shared" si="31"/>
        <v>336.31200000000001</v>
      </c>
      <c r="N25" s="263">
        <f t="shared" si="31"/>
        <v>321.12700000000001</v>
      </c>
      <c r="O25" s="263">
        <f t="shared" si="31"/>
        <v>196.39599999999999</v>
      </c>
      <c r="P25" s="263">
        <f t="shared" si="31"/>
        <v>160.816</v>
      </c>
      <c r="Q25" s="263">
        <f t="shared" si="31"/>
        <v>135.38200000000001</v>
      </c>
      <c r="R25" s="263">
        <f t="shared" si="31"/>
        <v>128.59700000000001</v>
      </c>
      <c r="S25" s="263">
        <f t="shared" si="31"/>
        <v>151.18199999999999</v>
      </c>
      <c r="T25" s="263">
        <f t="shared" si="31"/>
        <v>138.858</v>
      </c>
      <c r="U25" s="263">
        <f t="shared" si="31"/>
        <v>112.593</v>
      </c>
      <c r="V25" s="263">
        <f t="shared" si="31"/>
        <v>99.593000000000004</v>
      </c>
      <c r="W25" s="263">
        <f t="shared" si="31"/>
        <v>109.45</v>
      </c>
      <c r="X25" s="263">
        <f t="shared" si="31"/>
        <v>119.233</v>
      </c>
      <c r="Y25" s="263">
        <f t="shared" si="31"/>
        <v>141.65299999999999</v>
      </c>
      <c r="Z25" s="263">
        <f t="shared" si="31"/>
        <v>111.324</v>
      </c>
      <c r="AA25" s="263">
        <f t="shared" si="31"/>
        <v>106.259</v>
      </c>
      <c r="AB25" s="263">
        <f t="shared" si="31"/>
        <v>92.129000000000005</v>
      </c>
      <c r="AC25" s="263">
        <f t="shared" si="31"/>
        <v>69.34</v>
      </c>
      <c r="AD25" s="263">
        <f t="shared" si="31"/>
        <v>120.30800000000001</v>
      </c>
      <c r="AE25" s="263">
        <f t="shared" si="31"/>
        <v>128.417</v>
      </c>
      <c r="AF25" s="263">
        <f t="shared" si="31"/>
        <v>107.931</v>
      </c>
      <c r="AG25" s="263">
        <f t="shared" si="31"/>
        <v>68.88</v>
      </c>
      <c r="AH25" s="263">
        <f t="shared" si="31"/>
        <v>68.222999999999999</v>
      </c>
      <c r="AI25" s="263">
        <f t="shared" si="31"/>
        <v>88.733000000000004</v>
      </c>
      <c r="AJ25" s="263">
        <f t="shared" si="31"/>
        <v>115.499</v>
      </c>
      <c r="AK25" s="263">
        <f t="shared" si="31"/>
        <v>89.350999999999999</v>
      </c>
      <c r="AL25" s="263">
        <f t="shared" si="31"/>
        <v>59.987000000000002</v>
      </c>
      <c r="AM25" s="263">
        <f t="shared" si="31"/>
        <v>80.397000000000006</v>
      </c>
      <c r="AN25" s="263">
        <f t="shared" si="31"/>
        <v>82.254999999999995</v>
      </c>
      <c r="AO25" s="263">
        <f t="shared" si="31"/>
        <v>78.578999999999994</v>
      </c>
      <c r="AP25" s="263">
        <f t="shared" si="31"/>
        <v>102.11</v>
      </c>
      <c r="AQ25" s="263">
        <f t="shared" si="31"/>
        <v>106.364</v>
      </c>
      <c r="AR25" s="263">
        <f t="shared" si="31"/>
        <v>94.480999999999995</v>
      </c>
      <c r="AS25" s="263">
        <f t="shared" si="31"/>
        <v>87.022999999999996</v>
      </c>
      <c r="AT25" s="263">
        <f t="shared" si="31"/>
        <v>85.253</v>
      </c>
      <c r="AU25" s="263">
        <f t="shared" si="31"/>
        <v>71.418000000000006</v>
      </c>
      <c r="AV25" s="263">
        <f t="shared" si="31"/>
        <v>37.156999999999996</v>
      </c>
      <c r="AW25" s="264">
        <f t="shared" si="31"/>
        <v>65.819999999999993</v>
      </c>
      <c r="AX25" s="264">
        <f t="shared" si="31"/>
        <v>76.401310184690217</v>
      </c>
      <c r="AY25" s="264" t="e">
        <f t="shared" si="31"/>
        <v>#N/A</v>
      </c>
      <c r="AZ25" s="122" t="e">
        <f t="shared" si="31"/>
        <v>#N/A</v>
      </c>
      <c r="BA25" s="122" t="e">
        <f t="shared" si="31"/>
        <v>#N/A</v>
      </c>
      <c r="BB25" s="122" t="e">
        <f t="shared" si="31"/>
        <v>#N/A</v>
      </c>
      <c r="BC25" s="122" t="e">
        <f t="shared" si="31"/>
        <v>#N/A</v>
      </c>
      <c r="BD25" s="122" t="e">
        <f t="shared" si="31"/>
        <v>#N/A</v>
      </c>
      <c r="BE25" s="122" t="e">
        <f t="shared" si="31"/>
        <v>#N/A</v>
      </c>
      <c r="BF25" s="122" t="e">
        <f t="shared" si="31"/>
        <v>#N/A</v>
      </c>
      <c r="BG25" s="122" t="e">
        <f t="shared" si="31"/>
        <v>#N/A</v>
      </c>
      <c r="BH25" s="122" t="e">
        <f t="shared" si="31"/>
        <v>#N/A</v>
      </c>
      <c r="BI25" s="122" t="e">
        <f t="shared" si="31"/>
        <v>#N/A</v>
      </c>
      <c r="BJ25" s="122" t="e">
        <f t="shared" si="31"/>
        <v>#N/A</v>
      </c>
      <c r="BK25" s="122" t="e">
        <f t="shared" si="31"/>
        <v>#N/A</v>
      </c>
      <c r="BL25" s="122" t="e">
        <f t="shared" si="31"/>
        <v>#N/A</v>
      </c>
      <c r="BM25" s="122" t="e">
        <f t="shared" si="31"/>
        <v>#N/A</v>
      </c>
      <c r="BN25" s="122" t="e">
        <f t="shared" ref="BN25:CX25" si="32">BN82</f>
        <v>#N/A</v>
      </c>
      <c r="BO25" s="122" t="e">
        <f t="shared" si="32"/>
        <v>#N/A</v>
      </c>
      <c r="BP25" s="122" t="e">
        <f t="shared" si="32"/>
        <v>#N/A</v>
      </c>
      <c r="BQ25" s="122" t="e">
        <f t="shared" si="32"/>
        <v>#N/A</v>
      </c>
      <c r="BR25" s="122" t="e">
        <f t="shared" si="32"/>
        <v>#N/A</v>
      </c>
    </row>
    <row r="26" spans="1:70">
      <c r="A26" s="288" t="s">
        <v>308</v>
      </c>
      <c r="B26" s="263">
        <f t="shared" ref="B26:AG26" si="33">SUM(B101:B103)</f>
        <v>0</v>
      </c>
      <c r="C26" s="263">
        <f t="shared" si="33"/>
        <v>0</v>
      </c>
      <c r="D26" s="263">
        <f t="shared" si="33"/>
        <v>0</v>
      </c>
      <c r="E26" s="263">
        <f t="shared" si="33"/>
        <v>0</v>
      </c>
      <c r="F26" s="263">
        <f t="shared" si="33"/>
        <v>0</v>
      </c>
      <c r="G26" s="263">
        <f t="shared" si="33"/>
        <v>0</v>
      </c>
      <c r="H26" s="263">
        <f t="shared" si="33"/>
        <v>0</v>
      </c>
      <c r="I26" s="263">
        <f t="shared" si="33"/>
        <v>0</v>
      </c>
      <c r="J26" s="263">
        <f t="shared" si="33"/>
        <v>0</v>
      </c>
      <c r="K26" s="263">
        <f t="shared" si="33"/>
        <v>0</v>
      </c>
      <c r="L26" s="263">
        <f t="shared" si="33"/>
        <v>0</v>
      </c>
      <c r="M26" s="263">
        <f t="shared" si="33"/>
        <v>0</v>
      </c>
      <c r="N26" s="263">
        <f t="shared" si="33"/>
        <v>0</v>
      </c>
      <c r="O26" s="263">
        <f t="shared" si="33"/>
        <v>0</v>
      </c>
      <c r="P26" s="263">
        <f t="shared" si="33"/>
        <v>0</v>
      </c>
      <c r="Q26" s="263">
        <f t="shared" si="33"/>
        <v>0</v>
      </c>
      <c r="R26" s="263">
        <f t="shared" si="33"/>
        <v>0</v>
      </c>
      <c r="S26" s="263">
        <f t="shared" si="33"/>
        <v>0</v>
      </c>
      <c r="T26" s="263">
        <f t="shared" si="33"/>
        <v>0</v>
      </c>
      <c r="U26" s="263">
        <f t="shared" si="33"/>
        <v>0</v>
      </c>
      <c r="V26" s="263">
        <f t="shared" si="33"/>
        <v>0</v>
      </c>
      <c r="W26" s="263">
        <f t="shared" si="33"/>
        <v>0</v>
      </c>
      <c r="X26" s="263">
        <f t="shared" si="33"/>
        <v>0</v>
      </c>
      <c r="Y26" s="263">
        <f t="shared" si="33"/>
        <v>0</v>
      </c>
      <c r="Z26" s="263">
        <f t="shared" si="33"/>
        <v>0</v>
      </c>
      <c r="AA26" s="263">
        <f t="shared" si="33"/>
        <v>0</v>
      </c>
      <c r="AB26" s="263">
        <f t="shared" si="33"/>
        <v>0</v>
      </c>
      <c r="AC26" s="263">
        <f t="shared" si="33"/>
        <v>0</v>
      </c>
      <c r="AD26" s="263">
        <f t="shared" si="33"/>
        <v>0</v>
      </c>
      <c r="AE26" s="263">
        <f t="shared" si="33"/>
        <v>0</v>
      </c>
      <c r="AF26" s="263">
        <f t="shared" si="33"/>
        <v>0</v>
      </c>
      <c r="AG26" s="263">
        <f t="shared" si="33"/>
        <v>0</v>
      </c>
      <c r="AH26" s="263">
        <f t="shared" ref="AH26:BR26" si="34">SUM(AH101:AH103)</f>
        <v>0</v>
      </c>
      <c r="AI26" s="263">
        <f t="shared" si="34"/>
        <v>0</v>
      </c>
      <c r="AJ26" s="263">
        <f t="shared" si="34"/>
        <v>0</v>
      </c>
      <c r="AK26" s="263">
        <f t="shared" si="34"/>
        <v>0</v>
      </c>
      <c r="AL26" s="263">
        <f t="shared" si="34"/>
        <v>5.2652314799999997</v>
      </c>
      <c r="AM26" s="263">
        <f t="shared" si="34"/>
        <v>5.5979024699999993</v>
      </c>
      <c r="AN26" s="263">
        <f t="shared" si="34"/>
        <v>7.8165511199999997</v>
      </c>
      <c r="AO26" s="263">
        <f t="shared" si="34"/>
        <v>5.5066854899999997</v>
      </c>
      <c r="AP26" s="263">
        <f t="shared" si="34"/>
        <v>3.5632953299999999</v>
      </c>
      <c r="AQ26" s="263">
        <f t="shared" si="34"/>
        <v>3.0163608900000001</v>
      </c>
      <c r="AR26" s="263">
        <f t="shared" si="34"/>
        <v>2.6858486099999999</v>
      </c>
      <c r="AS26" s="263">
        <f t="shared" si="34"/>
        <v>1.7981135699999999</v>
      </c>
      <c r="AT26" s="263">
        <f t="shared" si="34"/>
        <v>1.99166259</v>
      </c>
      <c r="AU26" s="263">
        <f t="shared" si="34"/>
        <v>1.6382771699999998</v>
      </c>
      <c r="AV26" s="263">
        <f>SUM(AV101:AV103)</f>
        <v>7.3932143099999994</v>
      </c>
      <c r="AW26" s="264">
        <f t="shared" si="34"/>
        <v>5.9537221799999998</v>
      </c>
      <c r="AX26" s="264">
        <f t="shared" si="34"/>
        <v>0.46164242999999999</v>
      </c>
      <c r="AY26" s="264">
        <f t="shared" si="34"/>
        <v>7.2303214513650964</v>
      </c>
      <c r="AZ26" s="122">
        <f t="shared" si="34"/>
        <v>0.37195603380609488</v>
      </c>
      <c r="BA26" s="122">
        <f t="shared" si="34"/>
        <v>0.75949931703368634</v>
      </c>
      <c r="BB26" s="122">
        <f t="shared" si="34"/>
        <v>1.054203876123178</v>
      </c>
      <c r="BC26" s="122">
        <f t="shared" si="34"/>
        <v>1.6040502237322505</v>
      </c>
      <c r="BD26" s="122">
        <f t="shared" si="34"/>
        <v>1.8378946344647844</v>
      </c>
      <c r="BE26" s="122">
        <f t="shared" si="34"/>
        <v>2.2473023622466162</v>
      </c>
      <c r="BF26" s="122">
        <f t="shared" si="34"/>
        <v>2.623226054829904</v>
      </c>
      <c r="BG26" s="122">
        <f t="shared" si="34"/>
        <v>2.9950931729615902</v>
      </c>
      <c r="BH26" s="122">
        <f t="shared" si="34"/>
        <v>3.3903884758269092</v>
      </c>
      <c r="BI26" s="122">
        <f t="shared" si="34"/>
        <v>3.7395145806077408</v>
      </c>
      <c r="BJ26" s="122">
        <f t="shared" si="34"/>
        <v>4.12236520243858</v>
      </c>
      <c r="BK26" s="122">
        <f t="shared" si="34"/>
        <v>4.4975750436147237</v>
      </c>
      <c r="BL26" s="122">
        <f t="shared" si="34"/>
        <v>4.8725599110009705</v>
      </c>
      <c r="BM26" s="122">
        <f t="shared" si="34"/>
        <v>5.2483173300813775</v>
      </c>
      <c r="BN26" s="122">
        <f t="shared" si="34"/>
        <v>5.6191471163501792</v>
      </c>
      <c r="BO26" s="122">
        <f t="shared" si="34"/>
        <v>5.995434793263767</v>
      </c>
      <c r="BP26" s="122">
        <f t="shared" si="34"/>
        <v>6.3700772540361204</v>
      </c>
      <c r="BQ26" s="122">
        <f t="shared" si="34"/>
        <v>6.7445797554860896</v>
      </c>
      <c r="BR26" s="122">
        <f t="shared" si="34"/>
        <v>7.1189674490646553</v>
      </c>
    </row>
    <row r="27" spans="1:70">
      <c r="A27" s="288" t="s">
        <v>309</v>
      </c>
      <c r="B27" s="263">
        <f>SUM(B25:B26)</f>
        <v>128.35900000000001</v>
      </c>
      <c r="C27" s="263">
        <f t="shared" ref="C27:BN27" si="35">SUM(C25:C26)</f>
        <v>126.407</v>
      </c>
      <c r="D27" s="263">
        <f t="shared" si="35"/>
        <v>173.059</v>
      </c>
      <c r="E27" s="263">
        <f t="shared" si="35"/>
        <v>228.04300000000001</v>
      </c>
      <c r="F27" s="263">
        <f t="shared" si="35"/>
        <v>192.131</v>
      </c>
      <c r="G27" s="263">
        <f t="shared" si="35"/>
        <v>137.32499999999999</v>
      </c>
      <c r="H27" s="263">
        <f t="shared" si="35"/>
        <v>147.797</v>
      </c>
      <c r="I27" s="263">
        <f t="shared" si="35"/>
        <v>216.697</v>
      </c>
      <c r="J27" s="263">
        <f t="shared" si="35"/>
        <v>189.393</v>
      </c>
      <c r="K27" s="263">
        <f t="shared" si="35"/>
        <v>247.39400000000001</v>
      </c>
      <c r="L27" s="263">
        <f t="shared" si="35"/>
        <v>327.24400000000003</v>
      </c>
      <c r="M27" s="263">
        <f t="shared" si="35"/>
        <v>336.31200000000001</v>
      </c>
      <c r="N27" s="263">
        <f t="shared" si="35"/>
        <v>321.12700000000001</v>
      </c>
      <c r="O27" s="263">
        <f t="shared" si="35"/>
        <v>196.39599999999999</v>
      </c>
      <c r="P27" s="263">
        <f t="shared" si="35"/>
        <v>160.816</v>
      </c>
      <c r="Q27" s="263">
        <f t="shared" si="35"/>
        <v>135.38200000000001</v>
      </c>
      <c r="R27" s="263">
        <f t="shared" si="35"/>
        <v>128.59700000000001</v>
      </c>
      <c r="S27" s="263">
        <f t="shared" si="35"/>
        <v>151.18199999999999</v>
      </c>
      <c r="T27" s="263">
        <f t="shared" si="35"/>
        <v>138.858</v>
      </c>
      <c r="U27" s="263">
        <f t="shared" si="35"/>
        <v>112.593</v>
      </c>
      <c r="V27" s="263">
        <f t="shared" si="35"/>
        <v>99.593000000000004</v>
      </c>
      <c r="W27" s="263">
        <f t="shared" si="35"/>
        <v>109.45</v>
      </c>
      <c r="X27" s="263">
        <f t="shared" si="35"/>
        <v>119.233</v>
      </c>
      <c r="Y27" s="263">
        <f t="shared" si="35"/>
        <v>141.65299999999999</v>
      </c>
      <c r="Z27" s="263">
        <f t="shared" si="35"/>
        <v>111.324</v>
      </c>
      <c r="AA27" s="263">
        <f t="shared" si="35"/>
        <v>106.259</v>
      </c>
      <c r="AB27" s="263">
        <f t="shared" si="35"/>
        <v>92.129000000000005</v>
      </c>
      <c r="AC27" s="263">
        <f t="shared" si="35"/>
        <v>69.34</v>
      </c>
      <c r="AD27" s="263">
        <f t="shared" si="35"/>
        <v>120.30800000000001</v>
      </c>
      <c r="AE27" s="263">
        <f t="shared" si="35"/>
        <v>128.417</v>
      </c>
      <c r="AF27" s="263">
        <f t="shared" si="35"/>
        <v>107.931</v>
      </c>
      <c r="AG27" s="263">
        <f t="shared" si="35"/>
        <v>68.88</v>
      </c>
      <c r="AH27" s="263">
        <f t="shared" si="35"/>
        <v>68.222999999999999</v>
      </c>
      <c r="AI27" s="263">
        <f t="shared" si="35"/>
        <v>88.733000000000004</v>
      </c>
      <c r="AJ27" s="263">
        <f t="shared" si="35"/>
        <v>115.499</v>
      </c>
      <c r="AK27" s="263">
        <f t="shared" si="35"/>
        <v>89.350999999999999</v>
      </c>
      <c r="AL27" s="263">
        <f t="shared" si="35"/>
        <v>65.252231480000006</v>
      </c>
      <c r="AM27" s="263">
        <f t="shared" si="35"/>
        <v>85.99490247</v>
      </c>
      <c r="AN27" s="263">
        <f t="shared" si="35"/>
        <v>90.071551119999995</v>
      </c>
      <c r="AO27" s="263">
        <f t="shared" si="35"/>
        <v>84.085685489999989</v>
      </c>
      <c r="AP27" s="263">
        <f t="shared" si="35"/>
        <v>105.67329533</v>
      </c>
      <c r="AQ27" s="263">
        <f t="shared" si="35"/>
        <v>109.38036089000001</v>
      </c>
      <c r="AR27" s="263">
        <f t="shared" si="35"/>
        <v>97.166848609999988</v>
      </c>
      <c r="AS27" s="263">
        <f t="shared" si="35"/>
        <v>88.821113569999994</v>
      </c>
      <c r="AT27" s="263">
        <f t="shared" si="35"/>
        <v>87.244662590000004</v>
      </c>
      <c r="AU27" s="263">
        <f t="shared" si="35"/>
        <v>73.056277170000001</v>
      </c>
      <c r="AV27" s="263">
        <f t="shared" si="35"/>
        <v>44.550214309999994</v>
      </c>
      <c r="AW27" s="264">
        <f t="shared" si="35"/>
        <v>71.773722179999993</v>
      </c>
      <c r="AX27" s="264">
        <f t="shared" si="35"/>
        <v>76.862952614690215</v>
      </c>
      <c r="AY27" s="264" t="e">
        <f t="shared" si="35"/>
        <v>#N/A</v>
      </c>
      <c r="AZ27" s="122" t="e">
        <f t="shared" si="35"/>
        <v>#N/A</v>
      </c>
      <c r="BA27" s="122" t="e">
        <f t="shared" si="35"/>
        <v>#N/A</v>
      </c>
      <c r="BB27" s="122" t="e">
        <f t="shared" si="35"/>
        <v>#N/A</v>
      </c>
      <c r="BC27" s="122" t="e">
        <f t="shared" si="35"/>
        <v>#N/A</v>
      </c>
      <c r="BD27" s="122" t="e">
        <f t="shared" si="35"/>
        <v>#N/A</v>
      </c>
      <c r="BE27" s="122" t="e">
        <f t="shared" si="35"/>
        <v>#N/A</v>
      </c>
      <c r="BF27" s="122" t="e">
        <f t="shared" si="35"/>
        <v>#N/A</v>
      </c>
      <c r="BG27" s="122" t="e">
        <f t="shared" si="35"/>
        <v>#N/A</v>
      </c>
      <c r="BH27" s="122" t="e">
        <f t="shared" si="35"/>
        <v>#N/A</v>
      </c>
      <c r="BI27" s="122" t="e">
        <f t="shared" si="35"/>
        <v>#N/A</v>
      </c>
      <c r="BJ27" s="122" t="e">
        <f t="shared" si="35"/>
        <v>#N/A</v>
      </c>
      <c r="BK27" s="122" t="e">
        <f t="shared" si="35"/>
        <v>#N/A</v>
      </c>
      <c r="BL27" s="122" t="e">
        <f t="shared" si="35"/>
        <v>#N/A</v>
      </c>
      <c r="BM27" s="122" t="e">
        <f t="shared" si="35"/>
        <v>#N/A</v>
      </c>
      <c r="BN27" s="122" t="e">
        <f t="shared" si="35"/>
        <v>#N/A</v>
      </c>
      <c r="BO27" s="122" t="e">
        <f t="shared" ref="BO27:BR27" si="36">SUM(BO25:BO26)</f>
        <v>#N/A</v>
      </c>
      <c r="BP27" s="122" t="e">
        <f t="shared" si="36"/>
        <v>#N/A</v>
      </c>
      <c r="BQ27" s="122" t="e">
        <f t="shared" si="36"/>
        <v>#N/A</v>
      </c>
      <c r="BR27" s="122" t="e">
        <f t="shared" si="36"/>
        <v>#N/A</v>
      </c>
    </row>
    <row r="28" spans="1:70">
      <c r="A28" s="289" t="s">
        <v>176</v>
      </c>
      <c r="B28" s="290"/>
      <c r="C28" s="290"/>
      <c r="D28" s="290"/>
      <c r="E28" s="290"/>
      <c r="F28" s="290"/>
      <c r="G28" s="290"/>
      <c r="H28" s="290"/>
      <c r="I28" s="290"/>
      <c r="J28" s="290"/>
      <c r="K28" s="290"/>
      <c r="L28" s="290"/>
      <c r="M28" s="290"/>
      <c r="N28" s="290"/>
      <c r="O28" s="290"/>
      <c r="P28" s="290"/>
      <c r="Q28" s="290"/>
      <c r="R28" s="290"/>
      <c r="S28" s="290"/>
      <c r="T28" s="290"/>
      <c r="U28" s="290"/>
      <c r="V28" s="290"/>
      <c r="W28" s="290"/>
      <c r="X28" s="290"/>
      <c r="Y28" s="290"/>
      <c r="Z28" s="290"/>
      <c r="AA28" s="290"/>
      <c r="AB28" s="290"/>
      <c r="AC28" s="290"/>
      <c r="AD28" s="290"/>
      <c r="AE28" s="290"/>
      <c r="AF28" s="290"/>
      <c r="AG28" s="290"/>
      <c r="AH28" s="290"/>
      <c r="AI28" s="290"/>
      <c r="AJ28" s="290"/>
      <c r="AK28" s="290"/>
      <c r="AL28" s="290"/>
      <c r="AM28" s="290"/>
      <c r="AN28" s="290"/>
      <c r="AO28" s="290"/>
      <c r="AP28" s="290"/>
      <c r="AQ28" s="290"/>
      <c r="AR28" s="290"/>
      <c r="AS28" s="290"/>
      <c r="AT28" s="290"/>
      <c r="AU28" s="290"/>
      <c r="AV28" s="290"/>
      <c r="AW28" s="291"/>
      <c r="AX28" s="291"/>
      <c r="AY28" s="291"/>
    </row>
    <row r="29" spans="1:70">
      <c r="A29" s="292" t="s">
        <v>310</v>
      </c>
      <c r="B29" s="293">
        <f>B32-B31-B30</f>
        <v>-281.84100000000001</v>
      </c>
      <c r="C29" s="293">
        <f t="shared" ref="C29:BN29" si="37">C32-C31-C30</f>
        <v>-317.69299999999998</v>
      </c>
      <c r="D29" s="293">
        <f t="shared" si="37"/>
        <v>-311.24099999999999</v>
      </c>
      <c r="E29" s="293">
        <f t="shared" si="37"/>
        <v>-324.65699999999998</v>
      </c>
      <c r="F29" s="293">
        <f t="shared" si="37"/>
        <v>-348.76900000000001</v>
      </c>
      <c r="G29" s="293">
        <f t="shared" si="37"/>
        <v>-340.87500000000006</v>
      </c>
      <c r="H29" s="293">
        <f t="shared" si="37"/>
        <v>-387.40300000000002</v>
      </c>
      <c r="I29" s="293">
        <f t="shared" si="37"/>
        <v>-363.50299999999999</v>
      </c>
      <c r="J29" s="293">
        <f t="shared" si="37"/>
        <v>-430.30699999999996</v>
      </c>
      <c r="K29" s="293">
        <f t="shared" si="37"/>
        <v>-432.60599999999999</v>
      </c>
      <c r="L29" s="293">
        <f t="shared" si="37"/>
        <v>-412.65599999999995</v>
      </c>
      <c r="M29" s="293">
        <f t="shared" si="37"/>
        <v>-492.63999999999993</v>
      </c>
      <c r="N29" s="293">
        <f t="shared" si="37"/>
        <v>-443.90600000000001</v>
      </c>
      <c r="O29" s="293">
        <f t="shared" si="37"/>
        <v>-295.23399999999998</v>
      </c>
      <c r="P29" s="293">
        <f t="shared" si="37"/>
        <v>-301.10499999999996</v>
      </c>
      <c r="Q29" s="293">
        <f t="shared" si="37"/>
        <v>-318.464</v>
      </c>
      <c r="R29" s="293">
        <f t="shared" si="37"/>
        <v>-355.57600000000002</v>
      </c>
      <c r="S29" s="293">
        <f t="shared" si="37"/>
        <v>-310.06400000000002</v>
      </c>
      <c r="T29" s="293">
        <f t="shared" si="37"/>
        <v>-308.14999999999998</v>
      </c>
      <c r="U29" s="293">
        <f t="shared" si="37"/>
        <v>-284.52</v>
      </c>
      <c r="V29" s="293">
        <f t="shared" si="37"/>
        <v>-252.84099999999998</v>
      </c>
      <c r="W29" s="293">
        <f t="shared" si="37"/>
        <v>-247.11600000000004</v>
      </c>
      <c r="X29" s="293">
        <f t="shared" si="37"/>
        <v>-251.59799999999998</v>
      </c>
      <c r="Y29" s="293">
        <f t="shared" si="37"/>
        <v>-226.322</v>
      </c>
      <c r="Z29" s="293">
        <f t="shared" si="37"/>
        <v>-224.309</v>
      </c>
      <c r="AA29" s="293">
        <f t="shared" si="37"/>
        <v>-228.23</v>
      </c>
      <c r="AB29" s="293">
        <f t="shared" si="37"/>
        <v>-193.75300000000001</v>
      </c>
      <c r="AC29" s="293">
        <f t="shared" si="37"/>
        <v>-194.12199999999999</v>
      </c>
      <c r="AD29" s="293">
        <f t="shared" si="37"/>
        <v>-160.88099999999997</v>
      </c>
      <c r="AE29" s="293">
        <f t="shared" si="37"/>
        <v>-203.143</v>
      </c>
      <c r="AF29" s="293">
        <f t="shared" si="37"/>
        <v>-190.30900000000003</v>
      </c>
      <c r="AG29" s="293">
        <f t="shared" si="37"/>
        <v>-184.476</v>
      </c>
      <c r="AH29" s="293">
        <f t="shared" si="37"/>
        <v>-165.55699999999999</v>
      </c>
      <c r="AI29" s="293">
        <f t="shared" si="37"/>
        <v>-163.18600000000001</v>
      </c>
      <c r="AJ29" s="293">
        <f t="shared" si="37"/>
        <v>-166.465</v>
      </c>
      <c r="AK29" s="293">
        <f t="shared" si="37"/>
        <v>-176.03700000000001</v>
      </c>
      <c r="AL29" s="293">
        <f t="shared" si="37"/>
        <v>-152.39944824999998</v>
      </c>
      <c r="AM29" s="293">
        <f t="shared" si="37"/>
        <v>-150.77180965000002</v>
      </c>
      <c r="AN29" s="293">
        <f t="shared" si="37"/>
        <v>-150.26154375000002</v>
      </c>
      <c r="AO29" s="293">
        <f t="shared" si="37"/>
        <v>-140.07915806000003</v>
      </c>
      <c r="AP29" s="293">
        <f t="shared" si="37"/>
        <v>-154.77454283</v>
      </c>
      <c r="AQ29" s="293">
        <f t="shared" si="37"/>
        <v>-162.23522008999998</v>
      </c>
      <c r="AR29" s="293">
        <f t="shared" si="37"/>
        <v>-122.51931696000001</v>
      </c>
      <c r="AS29" s="293">
        <f t="shared" si="37"/>
        <v>-126.28663080000003</v>
      </c>
      <c r="AT29" s="293">
        <f t="shared" si="37"/>
        <v>-143.96439952999998</v>
      </c>
      <c r="AU29" s="293">
        <f>AU32-AU31-AU30</f>
        <v>-147.12586028999999</v>
      </c>
      <c r="AV29" s="293">
        <f t="shared" si="37"/>
        <v>-125.54922930999999</v>
      </c>
      <c r="AW29" s="293">
        <f t="shared" si="37"/>
        <v>-129.81715211000002</v>
      </c>
      <c r="AX29" s="294">
        <f t="shared" si="37"/>
        <v>-135.61173628530977</v>
      </c>
      <c r="AY29" s="294" t="e">
        <f t="shared" si="37"/>
        <v>#N/A</v>
      </c>
      <c r="AZ29" s="122" t="e">
        <f t="shared" si="37"/>
        <v>#N/A</v>
      </c>
      <c r="BA29" s="122" t="e">
        <f t="shared" si="37"/>
        <v>#N/A</v>
      </c>
      <c r="BB29" s="122" t="e">
        <f t="shared" si="37"/>
        <v>#N/A</v>
      </c>
      <c r="BC29" s="122" t="e">
        <f t="shared" si="37"/>
        <v>#N/A</v>
      </c>
      <c r="BD29" s="122" t="e">
        <f t="shared" si="37"/>
        <v>#N/A</v>
      </c>
      <c r="BE29" s="122" t="e">
        <f t="shared" si="37"/>
        <v>#N/A</v>
      </c>
      <c r="BF29" s="122" t="e">
        <f t="shared" si="37"/>
        <v>#N/A</v>
      </c>
      <c r="BG29" s="122" t="e">
        <f t="shared" si="37"/>
        <v>#N/A</v>
      </c>
      <c r="BH29" s="122" t="e">
        <f t="shared" si="37"/>
        <v>#N/A</v>
      </c>
      <c r="BI29" s="122" t="e">
        <f t="shared" si="37"/>
        <v>#N/A</v>
      </c>
      <c r="BJ29" s="122" t="e">
        <f t="shared" si="37"/>
        <v>#N/A</v>
      </c>
      <c r="BK29" s="122" t="e">
        <f t="shared" si="37"/>
        <v>#N/A</v>
      </c>
      <c r="BL29" s="122" t="e">
        <f t="shared" si="37"/>
        <v>#N/A</v>
      </c>
      <c r="BM29" s="122" t="e">
        <f t="shared" si="37"/>
        <v>#N/A</v>
      </c>
      <c r="BN29" s="122" t="e">
        <f t="shared" si="37"/>
        <v>#N/A</v>
      </c>
      <c r="BO29" s="122" t="e">
        <f t="shared" ref="BO29:BR29" si="38">BO32-BO31-BO30</f>
        <v>#N/A</v>
      </c>
      <c r="BP29" s="122" t="e">
        <f t="shared" si="38"/>
        <v>#N/A</v>
      </c>
      <c r="BQ29" s="122" t="e">
        <f t="shared" si="38"/>
        <v>#N/A</v>
      </c>
      <c r="BR29" s="122" t="e">
        <f t="shared" si="38"/>
        <v>#N/A</v>
      </c>
    </row>
    <row r="30" spans="1:70">
      <c r="A30" s="292" t="s">
        <v>311</v>
      </c>
      <c r="B30" s="293">
        <v>36.4</v>
      </c>
      <c r="C30" s="293">
        <v>37.9</v>
      </c>
      <c r="D30" s="293">
        <v>36.6</v>
      </c>
      <c r="E30" s="293">
        <v>41.3</v>
      </c>
      <c r="F30" s="293">
        <v>41</v>
      </c>
      <c r="G30" s="293">
        <v>44.6</v>
      </c>
      <c r="H30" s="293">
        <v>43.1</v>
      </c>
      <c r="I30" s="293">
        <v>41.7</v>
      </c>
      <c r="J30" s="293">
        <v>43.2</v>
      </c>
      <c r="K30" s="293">
        <v>41</v>
      </c>
      <c r="L30" s="293">
        <v>41.6</v>
      </c>
      <c r="M30" s="293">
        <v>42.152000000000001</v>
      </c>
      <c r="N30" s="293">
        <v>40.033000000000001</v>
      </c>
      <c r="O30" s="293">
        <v>41.252000000000002</v>
      </c>
      <c r="P30" s="293">
        <v>43.972999999999999</v>
      </c>
      <c r="Q30" s="293">
        <v>42.993000000000002</v>
      </c>
      <c r="R30" s="293">
        <v>44.220999999999997</v>
      </c>
      <c r="S30" s="293">
        <v>42.844000000000001</v>
      </c>
      <c r="T30" s="293">
        <v>44.305999999999997</v>
      </c>
      <c r="U30" s="293">
        <v>45.222999999999999</v>
      </c>
      <c r="V30" s="293">
        <v>39.909999999999997</v>
      </c>
      <c r="W30" s="293">
        <v>42.787999999999997</v>
      </c>
      <c r="X30" s="293">
        <v>43.984000000000002</v>
      </c>
      <c r="Y30" s="293">
        <v>41.801000000000002</v>
      </c>
      <c r="Z30" s="293">
        <v>40.387999999999998</v>
      </c>
      <c r="AA30" s="293">
        <v>40.448</v>
      </c>
      <c r="AB30" s="293">
        <v>40.518000000000001</v>
      </c>
      <c r="AC30" s="293">
        <v>39.743000000000002</v>
      </c>
      <c r="AD30" s="293">
        <v>39.558999999999997</v>
      </c>
      <c r="AE30" s="293">
        <v>41.482999999999997</v>
      </c>
      <c r="AF30" s="293">
        <v>43.329000000000001</v>
      </c>
      <c r="AG30" s="293">
        <v>40.567</v>
      </c>
      <c r="AH30" s="293">
        <v>45.085000000000001</v>
      </c>
      <c r="AI30" s="293">
        <v>42.5</v>
      </c>
      <c r="AJ30" s="293">
        <v>42.5</v>
      </c>
      <c r="AK30" s="293">
        <v>41.5</v>
      </c>
      <c r="AL30" s="293">
        <v>41.462000000000003</v>
      </c>
      <c r="AM30" s="293">
        <v>37.71</v>
      </c>
      <c r="AN30" s="293">
        <v>39.9</v>
      </c>
      <c r="AO30" s="293">
        <v>40.433</v>
      </c>
      <c r="AP30" s="293">
        <v>40.744999999999997</v>
      </c>
      <c r="AQ30" s="293">
        <v>39.588999999999999</v>
      </c>
      <c r="AR30" s="293">
        <v>39.289000000000001</v>
      </c>
      <c r="AS30" s="293">
        <v>39.075000000000003</v>
      </c>
      <c r="AT30" s="293">
        <v>37.326000000000001</v>
      </c>
      <c r="AU30" s="293">
        <v>35.945</v>
      </c>
      <c r="AV30" s="293">
        <v>35.862000000000002</v>
      </c>
      <c r="AW30" s="293">
        <v>35.616999999999997</v>
      </c>
      <c r="AX30" s="293">
        <v>32.1</v>
      </c>
      <c r="AY30" s="294" t="e">
        <f t="shared" ref="AY30:BR30" si="39">FORECAST(AY27,AO30:AX30,AO27:AX27)</f>
        <v>#N/A</v>
      </c>
      <c r="AZ30" s="122" t="e">
        <f t="shared" si="39"/>
        <v>#N/A</v>
      </c>
      <c r="BA30" s="122" t="e">
        <f t="shared" si="39"/>
        <v>#N/A</v>
      </c>
      <c r="BB30" s="122" t="e">
        <f t="shared" si="39"/>
        <v>#N/A</v>
      </c>
      <c r="BC30" s="122" t="e">
        <f t="shared" si="39"/>
        <v>#N/A</v>
      </c>
      <c r="BD30" s="122" t="e">
        <f t="shared" si="39"/>
        <v>#N/A</v>
      </c>
      <c r="BE30" s="122" t="e">
        <f t="shared" si="39"/>
        <v>#N/A</v>
      </c>
      <c r="BF30" s="122" t="e">
        <f t="shared" si="39"/>
        <v>#N/A</v>
      </c>
      <c r="BG30" s="122" t="e">
        <f t="shared" si="39"/>
        <v>#N/A</v>
      </c>
      <c r="BH30" s="122" t="e">
        <f t="shared" si="39"/>
        <v>#N/A</v>
      </c>
      <c r="BI30" s="122" t="e">
        <f t="shared" si="39"/>
        <v>#N/A</v>
      </c>
      <c r="BJ30" s="122" t="e">
        <f t="shared" si="39"/>
        <v>#N/A</v>
      </c>
      <c r="BK30" s="122" t="e">
        <f t="shared" si="39"/>
        <v>#N/A</v>
      </c>
      <c r="BL30" s="122" t="e">
        <f t="shared" si="39"/>
        <v>#N/A</v>
      </c>
      <c r="BM30" s="122" t="e">
        <f t="shared" si="39"/>
        <v>#N/A</v>
      </c>
      <c r="BN30" s="122" t="e">
        <f t="shared" si="39"/>
        <v>#N/A</v>
      </c>
      <c r="BO30" s="122" t="e">
        <f t="shared" si="39"/>
        <v>#N/A</v>
      </c>
      <c r="BP30" s="122" t="e">
        <f t="shared" si="39"/>
        <v>#N/A</v>
      </c>
      <c r="BQ30" s="122" t="e">
        <f t="shared" si="39"/>
        <v>#N/A</v>
      </c>
      <c r="BR30" s="122" t="e">
        <f t="shared" si="39"/>
        <v>#N/A</v>
      </c>
    </row>
    <row r="31" spans="1:70">
      <c r="A31" s="292" t="s">
        <v>312</v>
      </c>
      <c r="B31" s="293">
        <f t="shared" ref="B31:AG31" si="40">SUM(B117:B119)</f>
        <v>0</v>
      </c>
      <c r="C31" s="293">
        <f t="shared" si="40"/>
        <v>0</v>
      </c>
      <c r="D31" s="293">
        <f t="shared" si="40"/>
        <v>0</v>
      </c>
      <c r="E31" s="293">
        <f t="shared" si="40"/>
        <v>0</v>
      </c>
      <c r="F31" s="293">
        <f t="shared" si="40"/>
        <v>0</v>
      </c>
      <c r="G31" s="293">
        <f t="shared" si="40"/>
        <v>0</v>
      </c>
      <c r="H31" s="293">
        <f t="shared" si="40"/>
        <v>0</v>
      </c>
      <c r="I31" s="293">
        <f t="shared" si="40"/>
        <v>0</v>
      </c>
      <c r="J31" s="293">
        <f t="shared" si="40"/>
        <v>0</v>
      </c>
      <c r="K31" s="293">
        <f t="shared" si="40"/>
        <v>0</v>
      </c>
      <c r="L31" s="293">
        <f t="shared" si="40"/>
        <v>0</v>
      </c>
      <c r="M31" s="293">
        <f t="shared" si="40"/>
        <v>0</v>
      </c>
      <c r="N31" s="293">
        <f t="shared" si="40"/>
        <v>0</v>
      </c>
      <c r="O31" s="293">
        <f t="shared" si="40"/>
        <v>0</v>
      </c>
      <c r="P31" s="293">
        <f t="shared" si="40"/>
        <v>0</v>
      </c>
      <c r="Q31" s="293">
        <f t="shared" si="40"/>
        <v>0</v>
      </c>
      <c r="R31" s="293">
        <f t="shared" si="40"/>
        <v>0</v>
      </c>
      <c r="S31" s="293">
        <f t="shared" si="40"/>
        <v>0</v>
      </c>
      <c r="T31" s="293">
        <f t="shared" si="40"/>
        <v>0</v>
      </c>
      <c r="U31" s="293">
        <f t="shared" si="40"/>
        <v>0</v>
      </c>
      <c r="V31" s="293">
        <f t="shared" si="40"/>
        <v>0</v>
      </c>
      <c r="W31" s="293">
        <f t="shared" si="40"/>
        <v>0</v>
      </c>
      <c r="X31" s="293">
        <f t="shared" si="40"/>
        <v>0</v>
      </c>
      <c r="Y31" s="293">
        <f t="shared" si="40"/>
        <v>0</v>
      </c>
      <c r="Z31" s="293">
        <f t="shared" si="40"/>
        <v>0</v>
      </c>
      <c r="AA31" s="293">
        <f t="shared" si="40"/>
        <v>0</v>
      </c>
      <c r="AB31" s="293">
        <f t="shared" si="40"/>
        <v>0</v>
      </c>
      <c r="AC31" s="293">
        <f t="shared" si="40"/>
        <v>0</v>
      </c>
      <c r="AD31" s="293">
        <f t="shared" si="40"/>
        <v>0</v>
      </c>
      <c r="AE31" s="293">
        <f t="shared" si="40"/>
        <v>0</v>
      </c>
      <c r="AF31" s="293">
        <f t="shared" si="40"/>
        <v>0</v>
      </c>
      <c r="AG31" s="293">
        <f t="shared" si="40"/>
        <v>0</v>
      </c>
      <c r="AH31" s="293">
        <f t="shared" ref="AH31:BR31" si="41">SUM(AH117:AH119)</f>
        <v>0</v>
      </c>
      <c r="AI31" s="293">
        <f t="shared" si="41"/>
        <v>0</v>
      </c>
      <c r="AJ31" s="293">
        <f t="shared" si="41"/>
        <v>0</v>
      </c>
      <c r="AK31" s="293">
        <f t="shared" si="41"/>
        <v>0</v>
      </c>
      <c r="AL31" s="293">
        <f t="shared" si="41"/>
        <v>1.13267973</v>
      </c>
      <c r="AM31" s="293">
        <f t="shared" si="41"/>
        <v>1.28071212</v>
      </c>
      <c r="AN31" s="293">
        <f t="shared" si="41"/>
        <v>4.3430948699999998</v>
      </c>
      <c r="AO31" s="293">
        <f t="shared" si="41"/>
        <v>3.9148435500000005</v>
      </c>
      <c r="AP31" s="293">
        <f t="shared" si="41"/>
        <v>0.73083816000000001</v>
      </c>
      <c r="AQ31" s="293">
        <f t="shared" si="41"/>
        <v>1.6895809800000001</v>
      </c>
      <c r="AR31" s="293">
        <f t="shared" si="41"/>
        <v>0.71416557000000003</v>
      </c>
      <c r="AS31" s="293">
        <f t="shared" si="41"/>
        <v>1.22674437</v>
      </c>
      <c r="AT31" s="293">
        <f t="shared" si="41"/>
        <v>1.0510621200000001</v>
      </c>
      <c r="AU31" s="293">
        <f t="shared" si="41"/>
        <v>4.7731374600000001</v>
      </c>
      <c r="AV31" s="293">
        <f t="shared" si="41"/>
        <v>0.34144362</v>
      </c>
      <c r="AW31" s="293">
        <f t="shared" si="41"/>
        <v>0.36987428999999999</v>
      </c>
      <c r="AX31" s="294">
        <f t="shared" si="41"/>
        <v>0.58468889999999996</v>
      </c>
      <c r="AY31" s="294">
        <f t="shared" si="41"/>
        <v>0.59067281499908975</v>
      </c>
      <c r="AZ31" s="122" t="e">
        <f t="shared" si="41"/>
        <v>#N/A</v>
      </c>
      <c r="BA31" s="122" t="e">
        <f t="shared" si="41"/>
        <v>#N/A</v>
      </c>
      <c r="BB31" s="122" t="e">
        <f t="shared" si="41"/>
        <v>#N/A</v>
      </c>
      <c r="BC31" s="122" t="e">
        <f t="shared" si="41"/>
        <v>#N/A</v>
      </c>
      <c r="BD31" s="122" t="e">
        <f t="shared" si="41"/>
        <v>#N/A</v>
      </c>
      <c r="BE31" s="122" t="e">
        <f t="shared" si="41"/>
        <v>#N/A</v>
      </c>
      <c r="BF31" s="122" t="e">
        <f t="shared" si="41"/>
        <v>#N/A</v>
      </c>
      <c r="BG31" s="122" t="e">
        <f t="shared" si="41"/>
        <v>#N/A</v>
      </c>
      <c r="BH31" s="122" t="e">
        <f t="shared" si="41"/>
        <v>#N/A</v>
      </c>
      <c r="BI31" s="122" t="e">
        <f t="shared" si="41"/>
        <v>#N/A</v>
      </c>
      <c r="BJ31" s="122" t="e">
        <f t="shared" si="41"/>
        <v>#N/A</v>
      </c>
      <c r="BK31" s="122" t="e">
        <f t="shared" si="41"/>
        <v>#N/A</v>
      </c>
      <c r="BL31" s="122" t="e">
        <f t="shared" si="41"/>
        <v>#N/A</v>
      </c>
      <c r="BM31" s="122" t="e">
        <f t="shared" si="41"/>
        <v>#N/A</v>
      </c>
      <c r="BN31" s="122" t="e">
        <f t="shared" si="41"/>
        <v>#N/A</v>
      </c>
      <c r="BO31" s="122" t="e">
        <f t="shared" si="41"/>
        <v>#N/A</v>
      </c>
      <c r="BP31" s="122" t="e">
        <f t="shared" si="41"/>
        <v>#N/A</v>
      </c>
      <c r="BQ31" s="122" t="e">
        <f t="shared" si="41"/>
        <v>#N/A</v>
      </c>
      <c r="BR31" s="122" t="e">
        <f t="shared" si="41"/>
        <v>#N/A</v>
      </c>
    </row>
    <row r="32" spans="1:70">
      <c r="A32" s="292" t="s">
        <v>313</v>
      </c>
      <c r="B32" s="293">
        <f>B27-B33</f>
        <v>-245.441</v>
      </c>
      <c r="C32" s="293">
        <f t="shared" ref="C32:BN32" si="42">C27-C33</f>
        <v>-279.79300000000001</v>
      </c>
      <c r="D32" s="293">
        <f t="shared" si="42"/>
        <v>-274.64099999999996</v>
      </c>
      <c r="E32" s="293">
        <f t="shared" si="42"/>
        <v>-283.35699999999997</v>
      </c>
      <c r="F32" s="293">
        <f t="shared" si="42"/>
        <v>-307.76900000000001</v>
      </c>
      <c r="G32" s="293">
        <f t="shared" si="42"/>
        <v>-296.27500000000003</v>
      </c>
      <c r="H32" s="293">
        <f t="shared" si="42"/>
        <v>-344.303</v>
      </c>
      <c r="I32" s="293">
        <f t="shared" si="42"/>
        <v>-321.803</v>
      </c>
      <c r="J32" s="293">
        <f t="shared" si="42"/>
        <v>-387.10699999999997</v>
      </c>
      <c r="K32" s="293">
        <f t="shared" si="42"/>
        <v>-391.60599999999999</v>
      </c>
      <c r="L32" s="293">
        <f t="shared" si="42"/>
        <v>-371.05599999999993</v>
      </c>
      <c r="M32" s="293">
        <f t="shared" si="42"/>
        <v>-450.48799999999994</v>
      </c>
      <c r="N32" s="293">
        <f t="shared" si="42"/>
        <v>-403.87299999999999</v>
      </c>
      <c r="O32" s="293">
        <f t="shared" si="42"/>
        <v>-253.982</v>
      </c>
      <c r="P32" s="293">
        <f t="shared" si="42"/>
        <v>-257.13199999999995</v>
      </c>
      <c r="Q32" s="293">
        <f t="shared" si="42"/>
        <v>-275.471</v>
      </c>
      <c r="R32" s="293">
        <f t="shared" si="42"/>
        <v>-311.35500000000002</v>
      </c>
      <c r="S32" s="293">
        <f t="shared" si="42"/>
        <v>-267.22000000000003</v>
      </c>
      <c r="T32" s="293">
        <f t="shared" si="42"/>
        <v>-263.84399999999999</v>
      </c>
      <c r="U32" s="293">
        <f t="shared" si="42"/>
        <v>-239.29699999999997</v>
      </c>
      <c r="V32" s="293">
        <f t="shared" si="42"/>
        <v>-212.93099999999998</v>
      </c>
      <c r="W32" s="293">
        <f t="shared" si="42"/>
        <v>-204.32800000000003</v>
      </c>
      <c r="X32" s="293">
        <f t="shared" si="42"/>
        <v>-207.61399999999998</v>
      </c>
      <c r="Y32" s="293">
        <f t="shared" si="42"/>
        <v>-184.52099999999999</v>
      </c>
      <c r="Z32" s="293">
        <f t="shared" si="42"/>
        <v>-183.92099999999999</v>
      </c>
      <c r="AA32" s="293">
        <f t="shared" si="42"/>
        <v>-187.78199999999998</v>
      </c>
      <c r="AB32" s="293">
        <f t="shared" si="42"/>
        <v>-153.23500000000001</v>
      </c>
      <c r="AC32" s="293">
        <f t="shared" si="42"/>
        <v>-154.37899999999999</v>
      </c>
      <c r="AD32" s="293">
        <f t="shared" si="42"/>
        <v>-121.32199999999999</v>
      </c>
      <c r="AE32" s="293">
        <f t="shared" si="42"/>
        <v>-161.66</v>
      </c>
      <c r="AF32" s="293">
        <f t="shared" si="42"/>
        <v>-146.98000000000002</v>
      </c>
      <c r="AG32" s="293">
        <f t="shared" si="42"/>
        <v>-143.90899999999999</v>
      </c>
      <c r="AH32" s="293">
        <f t="shared" si="42"/>
        <v>-120.47199999999999</v>
      </c>
      <c r="AI32" s="293">
        <f t="shared" si="42"/>
        <v>-120.68600000000001</v>
      </c>
      <c r="AJ32" s="293">
        <f t="shared" si="42"/>
        <v>-123.965</v>
      </c>
      <c r="AK32" s="293">
        <f t="shared" si="42"/>
        <v>-134.53700000000001</v>
      </c>
      <c r="AL32" s="293">
        <f t="shared" si="42"/>
        <v>-109.80476851999998</v>
      </c>
      <c r="AM32" s="293">
        <f t="shared" si="42"/>
        <v>-111.78109753000001</v>
      </c>
      <c r="AN32" s="293">
        <f t="shared" si="42"/>
        <v>-106.01844888000001</v>
      </c>
      <c r="AO32" s="293">
        <f t="shared" si="42"/>
        <v>-95.731314510000018</v>
      </c>
      <c r="AP32" s="293">
        <f t="shared" si="42"/>
        <v>-113.29870467000001</v>
      </c>
      <c r="AQ32" s="293">
        <f t="shared" si="42"/>
        <v>-120.95663910999998</v>
      </c>
      <c r="AR32" s="293">
        <f t="shared" si="42"/>
        <v>-82.516151390000005</v>
      </c>
      <c r="AS32" s="293">
        <f t="shared" si="42"/>
        <v>-85.984886430000017</v>
      </c>
      <c r="AT32" s="293">
        <f t="shared" si="42"/>
        <v>-105.58733740999999</v>
      </c>
      <c r="AU32" s="293">
        <f t="shared" si="42"/>
        <v>-106.40772283</v>
      </c>
      <c r="AV32" s="293">
        <f t="shared" si="42"/>
        <v>-89.345785689999985</v>
      </c>
      <c r="AW32" s="293">
        <f t="shared" si="42"/>
        <v>-93.83027782000002</v>
      </c>
      <c r="AX32" s="294">
        <f t="shared" si="42"/>
        <v>-102.92704738530978</v>
      </c>
      <c r="AY32" s="294" t="e">
        <f t="shared" si="42"/>
        <v>#N/A</v>
      </c>
      <c r="AZ32" s="122" t="e">
        <f t="shared" si="42"/>
        <v>#N/A</v>
      </c>
      <c r="BA32" s="122" t="e">
        <f t="shared" si="42"/>
        <v>#N/A</v>
      </c>
      <c r="BB32" s="122" t="e">
        <f t="shared" si="42"/>
        <v>#N/A</v>
      </c>
      <c r="BC32" s="122" t="e">
        <f t="shared" si="42"/>
        <v>#N/A</v>
      </c>
      <c r="BD32" s="122" t="e">
        <f t="shared" si="42"/>
        <v>#N/A</v>
      </c>
      <c r="BE32" s="122" t="e">
        <f t="shared" si="42"/>
        <v>#N/A</v>
      </c>
      <c r="BF32" s="122" t="e">
        <f t="shared" si="42"/>
        <v>#N/A</v>
      </c>
      <c r="BG32" s="122" t="e">
        <f t="shared" si="42"/>
        <v>#N/A</v>
      </c>
      <c r="BH32" s="122" t="e">
        <f t="shared" si="42"/>
        <v>#N/A</v>
      </c>
      <c r="BI32" s="122" t="e">
        <f t="shared" si="42"/>
        <v>#N/A</v>
      </c>
      <c r="BJ32" s="122" t="e">
        <f t="shared" si="42"/>
        <v>#N/A</v>
      </c>
      <c r="BK32" s="122" t="e">
        <f t="shared" si="42"/>
        <v>#N/A</v>
      </c>
      <c r="BL32" s="122" t="e">
        <f t="shared" si="42"/>
        <v>#N/A</v>
      </c>
      <c r="BM32" s="122" t="e">
        <f t="shared" si="42"/>
        <v>#N/A</v>
      </c>
      <c r="BN32" s="122" t="e">
        <f t="shared" si="42"/>
        <v>#N/A</v>
      </c>
      <c r="BO32" s="122" t="e">
        <f t="shared" ref="BO32:BR32" si="43">BO27-BO33</f>
        <v>#N/A</v>
      </c>
      <c r="BP32" s="122" t="e">
        <f t="shared" si="43"/>
        <v>#N/A</v>
      </c>
      <c r="BQ32" s="122" t="e">
        <f t="shared" si="43"/>
        <v>#N/A</v>
      </c>
      <c r="BR32" s="122" t="e">
        <f t="shared" si="43"/>
        <v>#N/A</v>
      </c>
    </row>
    <row r="33" spans="1:70">
      <c r="A33" s="292" t="s">
        <v>314</v>
      </c>
      <c r="B33" s="293">
        <v>373.8</v>
      </c>
      <c r="C33" s="293">
        <v>406.2</v>
      </c>
      <c r="D33" s="293">
        <v>447.7</v>
      </c>
      <c r="E33" s="293">
        <v>511.4</v>
      </c>
      <c r="F33" s="293">
        <v>499.9</v>
      </c>
      <c r="G33" s="293">
        <v>433.6</v>
      </c>
      <c r="H33" s="293">
        <v>492.1</v>
      </c>
      <c r="I33" s="293">
        <v>538.5</v>
      </c>
      <c r="J33" s="293">
        <v>576.5</v>
      </c>
      <c r="K33" s="293">
        <v>639</v>
      </c>
      <c r="L33" s="293">
        <v>698.3</v>
      </c>
      <c r="M33" s="293">
        <v>786.8</v>
      </c>
      <c r="N33" s="293">
        <v>725</v>
      </c>
      <c r="O33" s="293">
        <v>450.37799999999999</v>
      </c>
      <c r="P33" s="293">
        <v>417.94799999999998</v>
      </c>
      <c r="Q33" s="293">
        <v>410.85300000000001</v>
      </c>
      <c r="R33" s="293">
        <v>439.952</v>
      </c>
      <c r="S33" s="293">
        <v>418.40199999999999</v>
      </c>
      <c r="T33" s="293">
        <v>402.702</v>
      </c>
      <c r="U33" s="293">
        <v>351.89</v>
      </c>
      <c r="V33" s="293">
        <v>312.524</v>
      </c>
      <c r="W33" s="293">
        <v>313.77800000000002</v>
      </c>
      <c r="X33" s="293">
        <v>326.84699999999998</v>
      </c>
      <c r="Y33" s="293">
        <v>326.17399999999998</v>
      </c>
      <c r="Z33" s="293">
        <v>295.245</v>
      </c>
      <c r="AA33" s="293">
        <v>294.041</v>
      </c>
      <c r="AB33" s="293">
        <v>245.364</v>
      </c>
      <c r="AC33" s="293">
        <v>223.71899999999999</v>
      </c>
      <c r="AD33" s="293">
        <v>241.63</v>
      </c>
      <c r="AE33" s="293">
        <v>290.077</v>
      </c>
      <c r="AF33" s="293">
        <v>254.911</v>
      </c>
      <c r="AG33" s="293">
        <v>212.78899999999999</v>
      </c>
      <c r="AH33" s="293">
        <v>188.69499999999999</v>
      </c>
      <c r="AI33" s="293">
        <v>209.41900000000001</v>
      </c>
      <c r="AJ33" s="293">
        <v>239.464</v>
      </c>
      <c r="AK33" s="293">
        <v>223.88800000000001</v>
      </c>
      <c r="AL33" s="293">
        <v>175.05699999999999</v>
      </c>
      <c r="AM33" s="293">
        <v>197.77600000000001</v>
      </c>
      <c r="AN33" s="293">
        <v>196.09</v>
      </c>
      <c r="AO33" s="293">
        <v>179.81700000000001</v>
      </c>
      <c r="AP33" s="293">
        <v>218.97200000000001</v>
      </c>
      <c r="AQ33" s="293">
        <v>230.33699999999999</v>
      </c>
      <c r="AR33" s="293">
        <v>179.68299999999999</v>
      </c>
      <c r="AS33" s="293">
        <v>174.80600000000001</v>
      </c>
      <c r="AT33" s="293">
        <v>192.83199999999999</v>
      </c>
      <c r="AU33" s="293">
        <v>179.464</v>
      </c>
      <c r="AV33" s="293">
        <v>133.89599999999999</v>
      </c>
      <c r="AW33" s="293">
        <v>165.60400000000001</v>
      </c>
      <c r="AX33" s="293">
        <v>179.79</v>
      </c>
      <c r="AY33" s="294" t="e">
        <f t="shared" ref="AY33:BR33" si="44">AY18</f>
        <v>#N/A</v>
      </c>
      <c r="AZ33" s="122" t="e">
        <f t="shared" si="44"/>
        <v>#N/A</v>
      </c>
      <c r="BA33" s="122" t="e">
        <f t="shared" si="44"/>
        <v>#N/A</v>
      </c>
      <c r="BB33" s="122" t="e">
        <f t="shared" si="44"/>
        <v>#N/A</v>
      </c>
      <c r="BC33" s="122" t="e">
        <f t="shared" si="44"/>
        <v>#N/A</v>
      </c>
      <c r="BD33" s="122" t="e">
        <f t="shared" si="44"/>
        <v>#N/A</v>
      </c>
      <c r="BE33" s="122" t="e">
        <f t="shared" si="44"/>
        <v>#N/A</v>
      </c>
      <c r="BF33" s="122" t="e">
        <f t="shared" si="44"/>
        <v>#N/A</v>
      </c>
      <c r="BG33" s="122" t="e">
        <f t="shared" si="44"/>
        <v>#N/A</v>
      </c>
      <c r="BH33" s="122" t="e">
        <f t="shared" si="44"/>
        <v>#N/A</v>
      </c>
      <c r="BI33" s="122" t="e">
        <f t="shared" si="44"/>
        <v>#N/A</v>
      </c>
      <c r="BJ33" s="122" t="e">
        <f t="shared" si="44"/>
        <v>#N/A</v>
      </c>
      <c r="BK33" s="122" t="e">
        <f t="shared" si="44"/>
        <v>#N/A</v>
      </c>
      <c r="BL33" s="122" t="e">
        <f t="shared" si="44"/>
        <v>#N/A</v>
      </c>
      <c r="BM33" s="122" t="e">
        <f t="shared" si="44"/>
        <v>#N/A</v>
      </c>
      <c r="BN33" s="122" t="e">
        <f t="shared" si="44"/>
        <v>#N/A</v>
      </c>
      <c r="BO33" s="122" t="e">
        <f t="shared" si="44"/>
        <v>#N/A</v>
      </c>
      <c r="BP33" s="122" t="e">
        <f t="shared" si="44"/>
        <v>#N/A</v>
      </c>
      <c r="BQ33" s="122" t="e">
        <f t="shared" si="44"/>
        <v>#N/A</v>
      </c>
      <c r="BR33" s="122" t="e">
        <f t="shared" si="44"/>
        <v>#N/A</v>
      </c>
    </row>
    <row r="34" spans="1:70">
      <c r="A34" s="292" t="s">
        <v>315</v>
      </c>
      <c r="B34" s="293">
        <f>B33-B35</f>
        <v>31.898000000000025</v>
      </c>
      <c r="C34" s="293">
        <f t="shared" ref="C34:BN34" si="45">C33-C35</f>
        <v>40.475999999999942</v>
      </c>
      <c r="D34" s="293">
        <f t="shared" si="45"/>
        <v>38.260999999999967</v>
      </c>
      <c r="E34" s="293">
        <f t="shared" si="45"/>
        <v>39.266999999999939</v>
      </c>
      <c r="F34" s="293">
        <f t="shared" si="45"/>
        <v>37.876999999999953</v>
      </c>
      <c r="G34" s="293">
        <f t="shared" si="45"/>
        <v>40.950000000000045</v>
      </c>
      <c r="H34" s="293">
        <f t="shared" si="45"/>
        <v>45.396000000000072</v>
      </c>
      <c r="I34" s="293">
        <f t="shared" si="45"/>
        <v>42.394999999999982</v>
      </c>
      <c r="J34" s="293">
        <f t="shared" si="45"/>
        <v>60.557999999999993</v>
      </c>
      <c r="K34" s="293">
        <f t="shared" si="45"/>
        <v>64.211999999999989</v>
      </c>
      <c r="L34" s="293">
        <f t="shared" si="45"/>
        <v>42.699999999999932</v>
      </c>
      <c r="M34" s="293" t="e">
        <f t="shared" si="45"/>
        <v>#VALUE!</v>
      </c>
      <c r="N34" s="293" t="e">
        <f t="shared" si="45"/>
        <v>#VALUE!</v>
      </c>
      <c r="O34" s="295">
        <v>386.59999999999997</v>
      </c>
      <c r="P34" s="293">
        <f t="shared" si="45"/>
        <v>0</v>
      </c>
      <c r="Q34" s="293">
        <f t="shared" si="45"/>
        <v>0</v>
      </c>
      <c r="R34" s="293">
        <f t="shared" si="45"/>
        <v>0</v>
      </c>
      <c r="S34" s="293">
        <f t="shared" si="45"/>
        <v>0</v>
      </c>
      <c r="T34" s="293">
        <f t="shared" si="45"/>
        <v>0</v>
      </c>
      <c r="U34" s="293">
        <f t="shared" si="45"/>
        <v>0</v>
      </c>
      <c r="V34" s="293">
        <f t="shared" si="45"/>
        <v>0</v>
      </c>
      <c r="W34" s="293">
        <f t="shared" si="45"/>
        <v>0</v>
      </c>
      <c r="X34" s="293">
        <f t="shared" si="45"/>
        <v>0</v>
      </c>
      <c r="Y34" s="293">
        <f t="shared" si="45"/>
        <v>0</v>
      </c>
      <c r="Z34" s="293">
        <f t="shared" si="45"/>
        <v>0</v>
      </c>
      <c r="AA34" s="293">
        <f t="shared" si="45"/>
        <v>0</v>
      </c>
      <c r="AB34" s="293">
        <f t="shared" si="45"/>
        <v>0</v>
      </c>
      <c r="AC34" s="293">
        <f t="shared" si="45"/>
        <v>0</v>
      </c>
      <c r="AD34" s="293">
        <f t="shared" si="45"/>
        <v>0</v>
      </c>
      <c r="AE34" s="293">
        <f t="shared" si="45"/>
        <v>0</v>
      </c>
      <c r="AF34" s="293">
        <f t="shared" si="45"/>
        <v>0</v>
      </c>
      <c r="AG34" s="293">
        <f t="shared" si="45"/>
        <v>0</v>
      </c>
      <c r="AH34" s="293">
        <f t="shared" si="45"/>
        <v>0</v>
      </c>
      <c r="AI34" s="293">
        <f t="shared" si="45"/>
        <v>0</v>
      </c>
      <c r="AJ34" s="293">
        <f t="shared" si="45"/>
        <v>0</v>
      </c>
      <c r="AK34" s="293">
        <f t="shared" si="45"/>
        <v>0</v>
      </c>
      <c r="AL34" s="293">
        <f t="shared" si="45"/>
        <v>0</v>
      </c>
      <c r="AM34" s="293">
        <f t="shared" si="45"/>
        <v>0</v>
      </c>
      <c r="AN34" s="293">
        <f t="shared" si="45"/>
        <v>0</v>
      </c>
      <c r="AO34" s="293">
        <f t="shared" si="45"/>
        <v>0</v>
      </c>
      <c r="AP34" s="293">
        <f t="shared" si="45"/>
        <v>0</v>
      </c>
      <c r="AQ34" s="293">
        <f t="shared" si="45"/>
        <v>0</v>
      </c>
      <c r="AR34" s="293">
        <f t="shared" si="45"/>
        <v>0</v>
      </c>
      <c r="AS34" s="293">
        <f t="shared" si="45"/>
        <v>0</v>
      </c>
      <c r="AT34" s="293">
        <f t="shared" si="45"/>
        <v>0</v>
      </c>
      <c r="AU34" s="293">
        <f t="shared" si="45"/>
        <v>0</v>
      </c>
      <c r="AV34" s="293">
        <f t="shared" si="45"/>
        <v>0</v>
      </c>
      <c r="AW34" s="293">
        <f t="shared" si="45"/>
        <v>0</v>
      </c>
      <c r="AX34" s="294">
        <f t="shared" si="45"/>
        <v>0</v>
      </c>
      <c r="AY34" s="294" t="e">
        <f t="shared" si="45"/>
        <v>#N/A</v>
      </c>
      <c r="AZ34" s="122" t="e">
        <f t="shared" si="45"/>
        <v>#N/A</v>
      </c>
      <c r="BA34" s="122" t="e">
        <f t="shared" si="45"/>
        <v>#N/A</v>
      </c>
      <c r="BB34" s="122" t="e">
        <f t="shared" si="45"/>
        <v>#N/A</v>
      </c>
      <c r="BC34" s="122" t="e">
        <f t="shared" si="45"/>
        <v>#N/A</v>
      </c>
      <c r="BD34" s="122" t="e">
        <f t="shared" si="45"/>
        <v>#N/A</v>
      </c>
      <c r="BE34" s="122" t="e">
        <f t="shared" si="45"/>
        <v>#N/A</v>
      </c>
      <c r="BF34" s="122" t="e">
        <f t="shared" si="45"/>
        <v>#N/A</v>
      </c>
      <c r="BG34" s="122" t="e">
        <f t="shared" si="45"/>
        <v>#N/A</v>
      </c>
      <c r="BH34" s="122" t="e">
        <f t="shared" si="45"/>
        <v>#N/A</v>
      </c>
      <c r="BI34" s="122" t="e">
        <f t="shared" si="45"/>
        <v>#N/A</v>
      </c>
      <c r="BJ34" s="122" t="e">
        <f t="shared" si="45"/>
        <v>#N/A</v>
      </c>
      <c r="BK34" s="122" t="e">
        <f t="shared" si="45"/>
        <v>#N/A</v>
      </c>
      <c r="BL34" s="122" t="e">
        <f t="shared" si="45"/>
        <v>#N/A</v>
      </c>
      <c r="BM34" s="122" t="e">
        <f t="shared" si="45"/>
        <v>#N/A</v>
      </c>
      <c r="BN34" s="122" t="e">
        <f t="shared" si="45"/>
        <v>#N/A</v>
      </c>
      <c r="BO34" s="122" t="e">
        <f t="shared" ref="BO34:BR34" si="46">BO33-BO35</f>
        <v>#N/A</v>
      </c>
      <c r="BP34" s="122" t="e">
        <f t="shared" si="46"/>
        <v>#N/A</v>
      </c>
      <c r="BQ34" s="122" t="e">
        <f t="shared" si="46"/>
        <v>#N/A</v>
      </c>
      <c r="BR34" s="122" t="e">
        <f t="shared" si="46"/>
        <v>#N/A</v>
      </c>
    </row>
    <row r="35" spans="1:70">
      <c r="A35" s="292" t="s">
        <v>316</v>
      </c>
      <c r="B35" s="293">
        <f>SUM(B36:B37)</f>
        <v>341.90199999999999</v>
      </c>
      <c r="C35" s="293">
        <f t="shared" ref="C35:AX35" si="47">SUM(C36:C37)</f>
        <v>365.72400000000005</v>
      </c>
      <c r="D35" s="293">
        <f t="shared" si="47"/>
        <v>409.43900000000002</v>
      </c>
      <c r="E35" s="293">
        <f t="shared" si="47"/>
        <v>472.13300000000004</v>
      </c>
      <c r="F35" s="293">
        <f t="shared" si="47"/>
        <v>462.02300000000002</v>
      </c>
      <c r="G35" s="293">
        <f t="shared" si="47"/>
        <v>392.65</v>
      </c>
      <c r="H35" s="293">
        <f t="shared" si="47"/>
        <v>446.70399999999995</v>
      </c>
      <c r="I35" s="293">
        <f t="shared" si="47"/>
        <v>496.10500000000002</v>
      </c>
      <c r="J35" s="293">
        <f t="shared" si="47"/>
        <v>515.94200000000001</v>
      </c>
      <c r="K35" s="293">
        <f t="shared" si="47"/>
        <v>574.78800000000001</v>
      </c>
      <c r="L35" s="293">
        <f t="shared" si="47"/>
        <v>655.6</v>
      </c>
      <c r="M35" s="293" t="e">
        <f t="shared" si="47"/>
        <v>#VALUE!</v>
      </c>
      <c r="N35" s="293" t="e">
        <f t="shared" si="47"/>
        <v>#VALUE!</v>
      </c>
      <c r="O35" s="293">
        <f t="shared" si="47"/>
        <v>450.37799999999999</v>
      </c>
      <c r="P35" s="293">
        <f t="shared" si="47"/>
        <v>417.94799999999998</v>
      </c>
      <c r="Q35" s="293">
        <f t="shared" si="47"/>
        <v>410.85299999999995</v>
      </c>
      <c r="R35" s="293">
        <f t="shared" si="47"/>
        <v>439.952</v>
      </c>
      <c r="S35" s="293">
        <f t="shared" si="47"/>
        <v>418.40199999999999</v>
      </c>
      <c r="T35" s="293">
        <f t="shared" si="47"/>
        <v>402.702</v>
      </c>
      <c r="U35" s="293">
        <f t="shared" si="47"/>
        <v>351.89</v>
      </c>
      <c r="V35" s="293">
        <f t="shared" si="47"/>
        <v>312.524</v>
      </c>
      <c r="W35" s="293">
        <f t="shared" si="47"/>
        <v>313.77800000000002</v>
      </c>
      <c r="X35" s="293">
        <f t="shared" si="47"/>
        <v>326.84699999999998</v>
      </c>
      <c r="Y35" s="293">
        <f t="shared" si="47"/>
        <v>326.17399999999998</v>
      </c>
      <c r="Z35" s="293">
        <f t="shared" si="47"/>
        <v>295.245</v>
      </c>
      <c r="AA35" s="293">
        <f t="shared" si="47"/>
        <v>294.041</v>
      </c>
      <c r="AB35" s="293">
        <f t="shared" si="47"/>
        <v>245.364</v>
      </c>
      <c r="AC35" s="293">
        <f t="shared" si="47"/>
        <v>223.71899999999999</v>
      </c>
      <c r="AD35" s="293">
        <f t="shared" si="47"/>
        <v>241.63</v>
      </c>
      <c r="AE35" s="293">
        <f t="shared" si="47"/>
        <v>290.077</v>
      </c>
      <c r="AF35" s="293">
        <f t="shared" si="47"/>
        <v>254.911</v>
      </c>
      <c r="AG35" s="293">
        <f t="shared" si="47"/>
        <v>212.78899999999999</v>
      </c>
      <c r="AH35" s="293">
        <f t="shared" si="47"/>
        <v>188.69499999999999</v>
      </c>
      <c r="AI35" s="293">
        <f t="shared" si="47"/>
        <v>209.41899999999998</v>
      </c>
      <c r="AJ35" s="293">
        <f t="shared" si="47"/>
        <v>239.464</v>
      </c>
      <c r="AK35" s="293">
        <f t="shared" si="47"/>
        <v>223.88799999999998</v>
      </c>
      <c r="AL35" s="293">
        <f t="shared" si="47"/>
        <v>175.05700000000002</v>
      </c>
      <c r="AM35" s="293">
        <f t="shared" si="47"/>
        <v>197.77600000000001</v>
      </c>
      <c r="AN35" s="293">
        <f t="shared" si="47"/>
        <v>196.09</v>
      </c>
      <c r="AO35" s="293">
        <f t="shared" si="47"/>
        <v>179.81700000000001</v>
      </c>
      <c r="AP35" s="293">
        <f t="shared" si="47"/>
        <v>218.97200000000001</v>
      </c>
      <c r="AQ35" s="293">
        <f t="shared" si="47"/>
        <v>230.33699999999999</v>
      </c>
      <c r="AR35" s="293">
        <f t="shared" si="47"/>
        <v>179.68299999999999</v>
      </c>
      <c r="AS35" s="293">
        <f t="shared" si="47"/>
        <v>174.80599999999998</v>
      </c>
      <c r="AT35" s="293">
        <f t="shared" si="47"/>
        <v>192.83199999999999</v>
      </c>
      <c r="AU35" s="293">
        <f t="shared" si="47"/>
        <v>179.464</v>
      </c>
      <c r="AV35" s="293">
        <f t="shared" si="47"/>
        <v>133.89600000000002</v>
      </c>
      <c r="AW35" s="293">
        <f t="shared" si="47"/>
        <v>165.60400000000001</v>
      </c>
      <c r="AX35" s="293">
        <f t="shared" si="47"/>
        <v>179.79000000000002</v>
      </c>
      <c r="AY35" s="292">
        <v>0</v>
      </c>
      <c r="AZ35" s="122" t="e">
        <f t="shared" ref="AZ35:BR35" si="48">AZ33</f>
        <v>#N/A</v>
      </c>
      <c r="BA35" s="122" t="e">
        <f t="shared" si="48"/>
        <v>#N/A</v>
      </c>
      <c r="BB35" s="122" t="e">
        <f t="shared" si="48"/>
        <v>#N/A</v>
      </c>
      <c r="BC35" s="122" t="e">
        <f t="shared" si="48"/>
        <v>#N/A</v>
      </c>
      <c r="BD35" s="122" t="e">
        <f t="shared" si="48"/>
        <v>#N/A</v>
      </c>
      <c r="BE35" s="122" t="e">
        <f t="shared" si="48"/>
        <v>#N/A</v>
      </c>
      <c r="BF35" s="122" t="e">
        <f t="shared" si="48"/>
        <v>#N/A</v>
      </c>
      <c r="BG35" s="122" t="e">
        <f t="shared" si="48"/>
        <v>#N/A</v>
      </c>
      <c r="BH35" s="122" t="e">
        <f t="shared" si="48"/>
        <v>#N/A</v>
      </c>
      <c r="BI35" s="122" t="e">
        <f t="shared" si="48"/>
        <v>#N/A</v>
      </c>
      <c r="BJ35" s="122" t="e">
        <f t="shared" si="48"/>
        <v>#N/A</v>
      </c>
      <c r="BK35" s="122" t="e">
        <f t="shared" si="48"/>
        <v>#N/A</v>
      </c>
      <c r="BL35" s="122" t="e">
        <f t="shared" si="48"/>
        <v>#N/A</v>
      </c>
      <c r="BM35" s="122" t="e">
        <f t="shared" si="48"/>
        <v>#N/A</v>
      </c>
      <c r="BN35" s="122" t="e">
        <f t="shared" si="48"/>
        <v>#N/A</v>
      </c>
      <c r="BO35" s="122" t="e">
        <f t="shared" si="48"/>
        <v>#N/A</v>
      </c>
      <c r="BP35" s="122" t="e">
        <f t="shared" si="48"/>
        <v>#N/A</v>
      </c>
      <c r="BQ35" s="122" t="e">
        <f t="shared" si="48"/>
        <v>#N/A</v>
      </c>
      <c r="BR35" s="122" t="e">
        <f t="shared" si="48"/>
        <v>#N/A</v>
      </c>
    </row>
    <row r="36" spans="1:70">
      <c r="A36" s="292" t="s">
        <v>317</v>
      </c>
      <c r="B36" s="293">
        <v>214.93899999999999</v>
      </c>
      <c r="C36" s="293">
        <v>213.37</v>
      </c>
      <c r="D36" s="293">
        <v>270.10500000000002</v>
      </c>
      <c r="E36" s="293">
        <v>342.52100000000002</v>
      </c>
      <c r="F36" s="293">
        <v>311.70400000000001</v>
      </c>
      <c r="G36" s="293">
        <v>249.91499999999999</v>
      </c>
      <c r="H36" s="293">
        <v>298.70299999999997</v>
      </c>
      <c r="I36" s="293">
        <v>348.59800000000001</v>
      </c>
      <c r="J36" s="293">
        <v>344.31200000000001</v>
      </c>
      <c r="K36" s="293">
        <v>403.30900000000003</v>
      </c>
      <c r="L36" s="293">
        <v>462.298</v>
      </c>
      <c r="M36" s="293" t="e">
        <v>#VALUE!</v>
      </c>
      <c r="N36" s="293" t="e">
        <v>#VALUE!</v>
      </c>
      <c r="O36" s="293">
        <v>238.91</v>
      </c>
      <c r="P36" s="293">
        <v>254.35</v>
      </c>
      <c r="Q36" s="293">
        <v>258.39999999999998</v>
      </c>
      <c r="R36" s="293">
        <v>271</v>
      </c>
      <c r="S36" s="293">
        <v>261</v>
      </c>
      <c r="T36" s="293">
        <v>277.60000000000002</v>
      </c>
      <c r="U36" s="293">
        <v>220.15</v>
      </c>
      <c r="V36" s="293">
        <v>198.9</v>
      </c>
      <c r="W36" s="293">
        <v>191.7</v>
      </c>
      <c r="X36" s="293">
        <v>195.5</v>
      </c>
      <c r="Y36" s="293">
        <v>193.5</v>
      </c>
      <c r="Z36" s="293">
        <v>165.1</v>
      </c>
      <c r="AA36" s="293">
        <v>151.69999999999999</v>
      </c>
      <c r="AB36" s="293">
        <v>134.80000000000001</v>
      </c>
      <c r="AC36" s="293">
        <v>131.30000000000001</v>
      </c>
      <c r="AD36" s="293">
        <v>141.9</v>
      </c>
      <c r="AE36" s="293">
        <v>175.3</v>
      </c>
      <c r="AF36" s="293">
        <v>137.4</v>
      </c>
      <c r="AG36" s="293">
        <v>112.85</v>
      </c>
      <c r="AH36" s="293">
        <v>105.6</v>
      </c>
      <c r="AI36" s="293">
        <v>127.75</v>
      </c>
      <c r="AJ36" s="293">
        <v>154.05000000000001</v>
      </c>
      <c r="AK36" s="293">
        <v>125.07</v>
      </c>
      <c r="AL36" s="293">
        <v>93.05</v>
      </c>
      <c r="AM36" s="293">
        <v>112.55</v>
      </c>
      <c r="AN36" s="293">
        <v>105.62</v>
      </c>
      <c r="AO36" s="293">
        <v>97.82</v>
      </c>
      <c r="AP36" s="293">
        <v>135.84</v>
      </c>
      <c r="AQ36" s="293">
        <v>130.6</v>
      </c>
      <c r="AR36" s="293">
        <v>90.4</v>
      </c>
      <c r="AS36" s="293">
        <v>91.35</v>
      </c>
      <c r="AT36" s="293">
        <v>118.72</v>
      </c>
      <c r="AU36" s="293">
        <v>108.98</v>
      </c>
      <c r="AV36" s="293">
        <v>77.680000000000007</v>
      </c>
      <c r="AW36" s="293">
        <v>121.37</v>
      </c>
      <c r="AX36" s="293">
        <v>124.15</v>
      </c>
      <c r="AY36" s="293" t="e">
        <f>VLOOKUP(AY3,'[7]USDA NASS US Barley stocks sinc'!$A$1:$Q$52,14,FALSE)/1000000</f>
        <v>#VALUE!</v>
      </c>
      <c r="AZ36" s="122" t="e">
        <f t="shared" ref="AZ36:BR36" si="49">FORECAST(AZ35,AP36:AY36,AP35:AY35)</f>
        <v>#N/A</v>
      </c>
      <c r="BA36" s="122" t="e">
        <f t="shared" si="49"/>
        <v>#N/A</v>
      </c>
      <c r="BB36" s="122" t="e">
        <f t="shared" si="49"/>
        <v>#N/A</v>
      </c>
      <c r="BC36" s="122" t="e">
        <f t="shared" si="49"/>
        <v>#N/A</v>
      </c>
      <c r="BD36" s="122" t="e">
        <f t="shared" si="49"/>
        <v>#N/A</v>
      </c>
      <c r="BE36" s="122" t="e">
        <f t="shared" si="49"/>
        <v>#N/A</v>
      </c>
      <c r="BF36" s="122" t="e">
        <f t="shared" si="49"/>
        <v>#N/A</v>
      </c>
      <c r="BG36" s="122" t="e">
        <f t="shared" si="49"/>
        <v>#N/A</v>
      </c>
      <c r="BH36" s="122" t="e">
        <f t="shared" si="49"/>
        <v>#N/A</v>
      </c>
      <c r="BI36" s="122" t="e">
        <f t="shared" si="49"/>
        <v>#N/A</v>
      </c>
      <c r="BJ36" s="122" t="e">
        <f t="shared" si="49"/>
        <v>#N/A</v>
      </c>
      <c r="BK36" s="122" t="e">
        <f t="shared" si="49"/>
        <v>#N/A</v>
      </c>
      <c r="BL36" s="122" t="e">
        <f t="shared" si="49"/>
        <v>#N/A</v>
      </c>
      <c r="BM36" s="122" t="e">
        <f t="shared" si="49"/>
        <v>#N/A</v>
      </c>
      <c r="BN36" s="122" t="e">
        <f t="shared" si="49"/>
        <v>#N/A</v>
      </c>
      <c r="BO36" s="122" t="e">
        <f t="shared" si="49"/>
        <v>#N/A</v>
      </c>
      <c r="BP36" s="122" t="e">
        <f t="shared" si="49"/>
        <v>#N/A</v>
      </c>
      <c r="BQ36" s="122" t="e">
        <f t="shared" si="49"/>
        <v>#N/A</v>
      </c>
      <c r="BR36" s="122" t="e">
        <f t="shared" si="49"/>
        <v>#N/A</v>
      </c>
    </row>
    <row r="37" spans="1:70">
      <c r="A37" s="292" t="s">
        <v>318</v>
      </c>
      <c r="B37" s="293">
        <v>126.96299999999999</v>
      </c>
      <c r="C37" s="293">
        <v>152.35400000000001</v>
      </c>
      <c r="D37" s="293">
        <v>139.334</v>
      </c>
      <c r="E37" s="293">
        <v>129.61199999999999</v>
      </c>
      <c r="F37" s="293">
        <v>150.31899999999999</v>
      </c>
      <c r="G37" s="293">
        <v>142.73500000000001</v>
      </c>
      <c r="H37" s="293">
        <v>148.001</v>
      </c>
      <c r="I37" s="293">
        <v>147.50700000000001</v>
      </c>
      <c r="J37" s="293">
        <v>171.63</v>
      </c>
      <c r="K37" s="293">
        <v>171.47900000000001</v>
      </c>
      <c r="L37" s="293">
        <v>193.30199999999999</v>
      </c>
      <c r="M37" s="293">
        <v>0</v>
      </c>
      <c r="N37" s="293">
        <v>0</v>
      </c>
      <c r="O37" s="293">
        <v>211.46799999999999</v>
      </c>
      <c r="P37" s="293">
        <v>163.59800000000001</v>
      </c>
      <c r="Q37" s="293">
        <v>152.453</v>
      </c>
      <c r="R37" s="293">
        <v>168.952</v>
      </c>
      <c r="S37" s="293">
        <v>157.40199999999999</v>
      </c>
      <c r="T37" s="293">
        <v>125.102</v>
      </c>
      <c r="U37" s="293">
        <v>131.74</v>
      </c>
      <c r="V37" s="293">
        <v>113.624</v>
      </c>
      <c r="W37" s="293">
        <v>122.078</v>
      </c>
      <c r="X37" s="293">
        <v>131.34700000000001</v>
      </c>
      <c r="Y37" s="293">
        <v>132.67400000000001</v>
      </c>
      <c r="Z37" s="293">
        <v>130.14500000000001</v>
      </c>
      <c r="AA37" s="293">
        <v>142.34100000000001</v>
      </c>
      <c r="AB37" s="293">
        <v>110.56399999999999</v>
      </c>
      <c r="AC37" s="293">
        <v>92.418999999999997</v>
      </c>
      <c r="AD37" s="293">
        <v>99.73</v>
      </c>
      <c r="AE37" s="293">
        <v>114.777</v>
      </c>
      <c r="AF37" s="293">
        <v>117.511</v>
      </c>
      <c r="AG37" s="293">
        <v>99.938999999999993</v>
      </c>
      <c r="AH37" s="293">
        <v>83.094999999999999</v>
      </c>
      <c r="AI37" s="293">
        <v>81.668999999999997</v>
      </c>
      <c r="AJ37" s="293">
        <v>85.414000000000001</v>
      </c>
      <c r="AK37" s="293">
        <v>98.817999999999998</v>
      </c>
      <c r="AL37" s="293">
        <v>82.007000000000005</v>
      </c>
      <c r="AM37" s="293">
        <v>85.225999999999999</v>
      </c>
      <c r="AN37" s="293">
        <v>90.47</v>
      </c>
      <c r="AO37" s="293">
        <v>81.997</v>
      </c>
      <c r="AP37" s="293">
        <v>83.132000000000005</v>
      </c>
      <c r="AQ37" s="293">
        <v>99.736999999999995</v>
      </c>
      <c r="AR37" s="293">
        <v>89.283000000000001</v>
      </c>
      <c r="AS37" s="293">
        <v>83.456000000000003</v>
      </c>
      <c r="AT37" s="293">
        <v>74.111999999999995</v>
      </c>
      <c r="AU37" s="293">
        <v>70.483999999999995</v>
      </c>
      <c r="AV37" s="293">
        <v>56.216000000000001</v>
      </c>
      <c r="AW37" s="293">
        <v>44.234000000000002</v>
      </c>
      <c r="AX37" s="293">
        <v>55.64</v>
      </c>
      <c r="AY37" s="293">
        <f>VLOOKUP(AY3,'[7]USDA NASS US Barley stocks sinc'!$A$1:$Q$52,15,FALSE)/1000000</f>
        <v>0</v>
      </c>
      <c r="AZ37" s="122" t="e">
        <f t="shared" ref="AZ37:BR37" si="50">AZ35-AZ36</f>
        <v>#N/A</v>
      </c>
      <c r="BA37" s="122" t="e">
        <f t="shared" si="50"/>
        <v>#N/A</v>
      </c>
      <c r="BB37" s="122" t="e">
        <f t="shared" si="50"/>
        <v>#N/A</v>
      </c>
      <c r="BC37" s="122" t="e">
        <f t="shared" si="50"/>
        <v>#N/A</v>
      </c>
      <c r="BD37" s="122" t="e">
        <f t="shared" si="50"/>
        <v>#N/A</v>
      </c>
      <c r="BE37" s="122" t="e">
        <f t="shared" si="50"/>
        <v>#N/A</v>
      </c>
      <c r="BF37" s="122" t="e">
        <f t="shared" si="50"/>
        <v>#N/A</v>
      </c>
      <c r="BG37" s="122" t="e">
        <f t="shared" si="50"/>
        <v>#N/A</v>
      </c>
      <c r="BH37" s="122" t="e">
        <f t="shared" si="50"/>
        <v>#N/A</v>
      </c>
      <c r="BI37" s="122" t="e">
        <f t="shared" si="50"/>
        <v>#N/A</v>
      </c>
      <c r="BJ37" s="122" t="e">
        <f t="shared" si="50"/>
        <v>#N/A</v>
      </c>
      <c r="BK37" s="122" t="e">
        <f t="shared" si="50"/>
        <v>#N/A</v>
      </c>
      <c r="BL37" s="122" t="e">
        <f t="shared" si="50"/>
        <v>#N/A</v>
      </c>
      <c r="BM37" s="122" t="e">
        <f t="shared" si="50"/>
        <v>#N/A</v>
      </c>
      <c r="BN37" s="122" t="e">
        <f t="shared" si="50"/>
        <v>#N/A</v>
      </c>
      <c r="BO37" s="122" t="e">
        <f t="shared" si="50"/>
        <v>#N/A</v>
      </c>
      <c r="BP37" s="122" t="e">
        <f t="shared" si="50"/>
        <v>#N/A</v>
      </c>
      <c r="BQ37" s="122" t="e">
        <f t="shared" si="50"/>
        <v>#N/A</v>
      </c>
      <c r="BR37" s="122" t="e">
        <f t="shared" si="50"/>
        <v>#N/A</v>
      </c>
    </row>
    <row r="38" spans="1:70" ht="13.5" thickBot="1">
      <c r="A38" s="296" t="s">
        <v>27</v>
      </c>
      <c r="B38" s="297">
        <f t="shared" ref="B38:BM38" si="51">ROUND(SUMPRODUCT(B171:B173,B234:B236),2)</f>
        <v>0</v>
      </c>
      <c r="C38" s="297">
        <f t="shared" si="51"/>
        <v>0</v>
      </c>
      <c r="D38" s="297">
        <f t="shared" si="51"/>
        <v>0</v>
      </c>
      <c r="E38" s="297">
        <f t="shared" si="51"/>
        <v>0</v>
      </c>
      <c r="F38" s="297">
        <f t="shared" si="51"/>
        <v>0</v>
      </c>
      <c r="G38" s="297">
        <f t="shared" si="51"/>
        <v>0</v>
      </c>
      <c r="H38" s="297">
        <f t="shared" si="51"/>
        <v>0</v>
      </c>
      <c r="I38" s="297">
        <f t="shared" si="51"/>
        <v>0</v>
      </c>
      <c r="J38" s="297">
        <f t="shared" si="51"/>
        <v>0</v>
      </c>
      <c r="K38" s="297">
        <f t="shared" si="51"/>
        <v>0</v>
      </c>
      <c r="L38" s="297">
        <f t="shared" si="51"/>
        <v>0</v>
      </c>
      <c r="M38" s="297">
        <f t="shared" si="51"/>
        <v>0</v>
      </c>
      <c r="N38" s="297">
        <f t="shared" si="51"/>
        <v>0</v>
      </c>
      <c r="O38" s="297">
        <f t="shared" si="51"/>
        <v>0</v>
      </c>
      <c r="P38" s="297">
        <f t="shared" si="51"/>
        <v>0</v>
      </c>
      <c r="Q38" s="297">
        <f t="shared" si="51"/>
        <v>0</v>
      </c>
      <c r="R38" s="297">
        <f t="shared" si="51"/>
        <v>0</v>
      </c>
      <c r="S38" s="297">
        <f t="shared" si="51"/>
        <v>0</v>
      </c>
      <c r="T38" s="297">
        <f t="shared" si="51"/>
        <v>0</v>
      </c>
      <c r="U38" s="297">
        <f t="shared" si="51"/>
        <v>0</v>
      </c>
      <c r="V38" s="297">
        <f t="shared" si="51"/>
        <v>0</v>
      </c>
      <c r="W38" s="297">
        <f t="shared" si="51"/>
        <v>0</v>
      </c>
      <c r="X38" s="297">
        <f t="shared" si="51"/>
        <v>0</v>
      </c>
      <c r="Y38" s="297">
        <f t="shared" si="51"/>
        <v>0</v>
      </c>
      <c r="Z38" s="297">
        <f t="shared" si="51"/>
        <v>0</v>
      </c>
      <c r="AA38" s="297">
        <f t="shared" si="51"/>
        <v>0</v>
      </c>
      <c r="AB38" s="297">
        <f t="shared" si="51"/>
        <v>0</v>
      </c>
      <c r="AC38" s="297">
        <f t="shared" si="51"/>
        <v>2.85</v>
      </c>
      <c r="AD38" s="297">
        <f t="shared" si="51"/>
        <v>2.77</v>
      </c>
      <c r="AE38" s="297">
        <f t="shared" si="51"/>
        <v>2.41</v>
      </c>
      <c r="AF38" s="297">
        <f t="shared" si="51"/>
        <v>2.77</v>
      </c>
      <c r="AG38" s="297">
        <f t="shared" si="51"/>
        <v>3.1</v>
      </c>
      <c r="AH38" s="297">
        <f t="shared" si="51"/>
        <v>4.34</v>
      </c>
      <c r="AI38" s="297">
        <f t="shared" si="51"/>
        <v>4.88</v>
      </c>
      <c r="AJ38" s="297">
        <f t="shared" si="51"/>
        <v>4.1900000000000004</v>
      </c>
      <c r="AK38" s="297">
        <f t="shared" si="51"/>
        <v>4.3</v>
      </c>
      <c r="AL38" s="297">
        <f t="shared" si="51"/>
        <v>5.52</v>
      </c>
      <c r="AM38" s="297">
        <f t="shared" si="51"/>
        <v>6.42</v>
      </c>
      <c r="AN38" s="297">
        <f t="shared" si="51"/>
        <v>6.41</v>
      </c>
      <c r="AO38" s="297">
        <f t="shared" si="51"/>
        <v>4.8600000000000003</v>
      </c>
      <c r="AP38" s="297">
        <f t="shared" si="51"/>
        <v>5.43</v>
      </c>
      <c r="AQ38" s="297">
        <f t="shared" si="51"/>
        <v>4.96</v>
      </c>
      <c r="AR38" s="297">
        <f t="shared" si="51"/>
        <v>4.45</v>
      </c>
      <c r="AS38" s="297">
        <f t="shared" si="51"/>
        <v>4.8600000000000003</v>
      </c>
      <c r="AT38" s="297">
        <f t="shared" si="51"/>
        <v>4.79</v>
      </c>
      <c r="AU38" s="297">
        <f t="shared" si="51"/>
        <v>4.88</v>
      </c>
      <c r="AV38" s="297">
        <f t="shared" si="51"/>
        <v>5.87</v>
      </c>
      <c r="AW38" s="297">
        <f t="shared" si="51"/>
        <v>7.38</v>
      </c>
      <c r="AX38" s="298" t="e">
        <f t="shared" si="51"/>
        <v>#DIV/0!</v>
      </c>
      <c r="AY38" s="298" t="e">
        <f t="shared" si="51"/>
        <v>#DIV/0!</v>
      </c>
      <c r="AZ38" s="214" t="e">
        <f t="shared" si="51"/>
        <v>#N/A</v>
      </c>
      <c r="BA38" s="214" t="e">
        <f t="shared" si="51"/>
        <v>#N/A</v>
      </c>
      <c r="BB38" s="214" t="e">
        <f t="shared" si="51"/>
        <v>#N/A</v>
      </c>
      <c r="BC38" s="214" t="e">
        <f t="shared" si="51"/>
        <v>#N/A</v>
      </c>
      <c r="BD38" s="214" t="e">
        <f t="shared" si="51"/>
        <v>#N/A</v>
      </c>
      <c r="BE38" s="214" t="e">
        <f t="shared" si="51"/>
        <v>#N/A</v>
      </c>
      <c r="BF38" s="214" t="e">
        <f t="shared" si="51"/>
        <v>#N/A</v>
      </c>
      <c r="BG38" s="214" t="e">
        <f t="shared" si="51"/>
        <v>#N/A</v>
      </c>
      <c r="BH38" s="214" t="e">
        <f t="shared" si="51"/>
        <v>#N/A</v>
      </c>
      <c r="BI38" s="214" t="e">
        <f t="shared" si="51"/>
        <v>#N/A</v>
      </c>
      <c r="BJ38" s="214" t="e">
        <f t="shared" si="51"/>
        <v>#N/A</v>
      </c>
      <c r="BK38" s="214" t="e">
        <f t="shared" si="51"/>
        <v>#N/A</v>
      </c>
      <c r="BL38" s="214" t="e">
        <f t="shared" si="51"/>
        <v>#N/A</v>
      </c>
      <c r="BM38" s="214" t="e">
        <f t="shared" si="51"/>
        <v>#N/A</v>
      </c>
      <c r="BN38" s="214" t="e">
        <f t="shared" ref="BN38:CX38" si="52">ROUND(SUMPRODUCT(BN171:BN173,BN234:BN236),2)</f>
        <v>#N/A</v>
      </c>
      <c r="BO38" s="214" t="e">
        <f t="shared" si="52"/>
        <v>#N/A</v>
      </c>
      <c r="BP38" s="214" t="e">
        <f t="shared" si="52"/>
        <v>#N/A</v>
      </c>
      <c r="BQ38" s="214" t="e">
        <f t="shared" si="52"/>
        <v>#N/A</v>
      </c>
      <c r="BR38" s="214" t="e">
        <f t="shared" si="52"/>
        <v>#N/A</v>
      </c>
    </row>
    <row r="39" spans="1:70" ht="13.5" thickTop="1">
      <c r="A39" s="2"/>
      <c r="B39" s="217"/>
      <c r="C39" s="217"/>
      <c r="D39" s="217"/>
      <c r="E39" s="217"/>
      <c r="F39" s="217"/>
      <c r="G39" s="217"/>
      <c r="H39" s="217"/>
      <c r="I39" s="217"/>
      <c r="J39" s="217"/>
      <c r="K39" s="217"/>
      <c r="L39" s="217"/>
      <c r="M39" s="217"/>
      <c r="N39" s="217"/>
      <c r="O39" s="217"/>
      <c r="P39" s="217"/>
      <c r="Q39" s="217"/>
      <c r="R39" s="217"/>
      <c r="S39" s="217"/>
      <c r="T39" s="217"/>
      <c r="U39" s="217"/>
      <c r="V39" s="217"/>
      <c r="W39" s="217"/>
      <c r="X39" s="217"/>
      <c r="Y39" s="217"/>
      <c r="Z39" s="217"/>
      <c r="AA39" s="217"/>
      <c r="AB39" s="217"/>
      <c r="AC39" s="217"/>
      <c r="AD39" s="217"/>
      <c r="AE39" s="217"/>
      <c r="AF39" s="217"/>
      <c r="AG39" s="217"/>
      <c r="AH39" s="217"/>
      <c r="AI39" s="217"/>
      <c r="AJ39" s="217"/>
      <c r="AK39" s="217"/>
      <c r="AL39" s="217"/>
      <c r="AM39" s="217"/>
      <c r="AN39" s="217"/>
      <c r="AO39" s="217"/>
      <c r="AP39" s="217"/>
      <c r="AQ39" s="217"/>
      <c r="AR39" s="217"/>
      <c r="AS39" s="217"/>
      <c r="AT39" s="217"/>
      <c r="AU39" s="217"/>
      <c r="AV39" s="217"/>
      <c r="AW39" s="217"/>
      <c r="AX39" s="149"/>
      <c r="AY39" s="149"/>
      <c r="AZ39" s="214"/>
      <c r="BA39" s="214"/>
      <c r="BB39" s="214"/>
      <c r="BC39" s="214"/>
      <c r="BD39" s="214"/>
      <c r="BE39" s="214"/>
      <c r="BF39" s="214"/>
      <c r="BG39" s="214"/>
      <c r="BH39" s="214"/>
      <c r="BI39" s="214"/>
      <c r="BJ39" s="214"/>
      <c r="BK39" s="214"/>
      <c r="BL39" s="214"/>
      <c r="BM39" s="214"/>
      <c r="BN39" s="214"/>
      <c r="BO39" s="214"/>
      <c r="BP39" s="214"/>
      <c r="BQ39" s="214"/>
      <c r="BR39" s="214"/>
    </row>
    <row r="40" spans="1:70">
      <c r="A40" s="299" t="s">
        <v>319</v>
      </c>
      <c r="B40" s="288"/>
      <c r="C40" s="288"/>
      <c r="D40" s="288"/>
      <c r="E40" s="288"/>
      <c r="F40" s="288"/>
      <c r="G40" s="288"/>
      <c r="H40" s="288"/>
      <c r="I40" s="288"/>
      <c r="J40" s="288"/>
      <c r="K40" s="288"/>
      <c r="L40" s="288"/>
      <c r="M40" s="288"/>
      <c r="N40" s="288"/>
      <c r="O40" s="288"/>
      <c r="P40" s="288"/>
      <c r="Q40" s="288"/>
      <c r="R40" s="288"/>
      <c r="S40" s="288"/>
      <c r="T40" s="288"/>
      <c r="U40" s="288"/>
      <c r="V40" s="288"/>
      <c r="W40" s="288"/>
      <c r="X40" s="288"/>
      <c r="Y40" s="288"/>
      <c r="Z40" s="288"/>
      <c r="AA40" s="288"/>
      <c r="AB40" s="288"/>
      <c r="AC40" s="288"/>
      <c r="AD40" s="288"/>
      <c r="AE40" s="288"/>
      <c r="AF40" s="288"/>
      <c r="AG40" s="288"/>
      <c r="AH40" s="288"/>
      <c r="AI40" s="288"/>
      <c r="AJ40" s="288"/>
      <c r="AK40" s="288"/>
      <c r="AL40" s="288"/>
      <c r="AM40" s="288"/>
      <c r="AN40" s="288"/>
      <c r="AO40" s="288"/>
      <c r="AP40" s="288"/>
      <c r="AQ40" s="288"/>
      <c r="AR40" s="288"/>
      <c r="AS40" s="288"/>
      <c r="AT40" s="288"/>
      <c r="AU40" s="288"/>
      <c r="AV40" s="288"/>
      <c r="AW40" s="288"/>
      <c r="AX40" s="288"/>
      <c r="AY40" s="288"/>
      <c r="AZ40" s="288"/>
      <c r="BA40" s="288"/>
      <c r="BB40" s="288"/>
      <c r="BC40" s="288"/>
      <c r="BD40" s="288"/>
      <c r="BE40" s="288"/>
      <c r="BF40" s="288"/>
      <c r="BG40" s="288"/>
      <c r="BH40" s="288"/>
      <c r="BI40" s="288"/>
      <c r="BJ40" s="288"/>
      <c r="BK40" s="288"/>
      <c r="BL40" s="288"/>
      <c r="BM40" s="288"/>
      <c r="BN40" s="288"/>
      <c r="BO40" s="288"/>
      <c r="BP40" s="288"/>
      <c r="BQ40" s="288"/>
    </row>
    <row r="41" spans="1:70">
      <c r="A41" s="287" t="s">
        <v>320</v>
      </c>
      <c r="B41" s="263">
        <f>B8</f>
        <v>0</v>
      </c>
      <c r="C41" s="263">
        <f t="shared" ref="C41:BN41" si="53">B33</f>
        <v>373.8</v>
      </c>
      <c r="D41" s="263">
        <f t="shared" si="53"/>
        <v>406.2</v>
      </c>
      <c r="E41" s="263">
        <f t="shared" si="53"/>
        <v>447.7</v>
      </c>
      <c r="F41" s="263">
        <f t="shared" si="53"/>
        <v>511.4</v>
      </c>
      <c r="G41" s="263">
        <f t="shared" si="53"/>
        <v>499.9</v>
      </c>
      <c r="H41" s="263">
        <f t="shared" si="53"/>
        <v>433.6</v>
      </c>
      <c r="I41" s="263">
        <f t="shared" si="53"/>
        <v>492.1</v>
      </c>
      <c r="J41" s="263">
        <f t="shared" si="53"/>
        <v>538.5</v>
      </c>
      <c r="K41" s="263">
        <f t="shared" si="53"/>
        <v>576.5</v>
      </c>
      <c r="L41" s="263">
        <f t="shared" si="53"/>
        <v>639</v>
      </c>
      <c r="M41" s="263">
        <f t="shared" si="53"/>
        <v>698.3</v>
      </c>
      <c r="N41" s="263">
        <f t="shared" si="53"/>
        <v>786.8</v>
      </c>
      <c r="O41" s="263">
        <f t="shared" si="53"/>
        <v>725</v>
      </c>
      <c r="P41" s="263">
        <f t="shared" si="53"/>
        <v>450.37799999999999</v>
      </c>
      <c r="Q41" s="263">
        <f t="shared" si="53"/>
        <v>417.94799999999998</v>
      </c>
      <c r="R41" s="263">
        <f t="shared" si="53"/>
        <v>410.85300000000001</v>
      </c>
      <c r="S41" s="263">
        <f t="shared" si="53"/>
        <v>439.952</v>
      </c>
      <c r="T41" s="263">
        <f t="shared" si="53"/>
        <v>418.40199999999999</v>
      </c>
      <c r="U41" s="263">
        <f t="shared" si="53"/>
        <v>402.702</v>
      </c>
      <c r="V41" s="263">
        <f t="shared" si="53"/>
        <v>351.89</v>
      </c>
      <c r="W41" s="263">
        <f t="shared" si="53"/>
        <v>312.524</v>
      </c>
      <c r="X41" s="263">
        <f t="shared" si="53"/>
        <v>313.77800000000002</v>
      </c>
      <c r="Y41" s="263">
        <f t="shared" si="53"/>
        <v>326.84699999999998</v>
      </c>
      <c r="Z41" s="263">
        <f t="shared" si="53"/>
        <v>326.17399999999998</v>
      </c>
      <c r="AA41" s="263">
        <f t="shared" si="53"/>
        <v>295.245</v>
      </c>
      <c r="AB41" s="263">
        <f t="shared" si="53"/>
        <v>294.041</v>
      </c>
      <c r="AC41" s="263">
        <f t="shared" si="53"/>
        <v>245.364</v>
      </c>
      <c r="AD41" s="263">
        <f t="shared" si="53"/>
        <v>223.71899999999999</v>
      </c>
      <c r="AE41" s="263">
        <f t="shared" si="53"/>
        <v>241.63</v>
      </c>
      <c r="AF41" s="263">
        <f t="shared" si="53"/>
        <v>290.077</v>
      </c>
      <c r="AG41" s="263">
        <f t="shared" si="53"/>
        <v>254.911</v>
      </c>
      <c r="AH41" s="263">
        <f t="shared" si="53"/>
        <v>212.78899999999999</v>
      </c>
      <c r="AI41" s="263">
        <f t="shared" si="53"/>
        <v>188.69499999999999</v>
      </c>
      <c r="AJ41" s="263">
        <f t="shared" si="53"/>
        <v>209.41900000000001</v>
      </c>
      <c r="AK41" s="263">
        <f t="shared" si="53"/>
        <v>239.464</v>
      </c>
      <c r="AL41" s="263">
        <f t="shared" si="53"/>
        <v>223.88800000000001</v>
      </c>
      <c r="AM41" s="263">
        <f t="shared" si="53"/>
        <v>175.05699999999999</v>
      </c>
      <c r="AN41" s="263">
        <f t="shared" si="53"/>
        <v>197.77600000000001</v>
      </c>
      <c r="AO41" s="263">
        <f t="shared" si="53"/>
        <v>196.09</v>
      </c>
      <c r="AP41" s="263">
        <f t="shared" si="53"/>
        <v>179.81700000000001</v>
      </c>
      <c r="AQ41" s="263">
        <f t="shared" si="53"/>
        <v>218.97200000000001</v>
      </c>
      <c r="AR41" s="263">
        <f t="shared" si="53"/>
        <v>230.33699999999999</v>
      </c>
      <c r="AS41" s="263">
        <f t="shared" si="53"/>
        <v>179.68299999999999</v>
      </c>
      <c r="AT41" s="263">
        <f t="shared" si="53"/>
        <v>174.80600000000001</v>
      </c>
      <c r="AU41" s="263">
        <f t="shared" si="53"/>
        <v>192.83199999999999</v>
      </c>
      <c r="AV41" s="263">
        <f t="shared" si="53"/>
        <v>179.464</v>
      </c>
      <c r="AW41" s="263">
        <f t="shared" si="53"/>
        <v>133.89599999999999</v>
      </c>
      <c r="AX41" s="263">
        <f t="shared" si="53"/>
        <v>165.60400000000001</v>
      </c>
      <c r="AY41" s="264">
        <f t="shared" si="53"/>
        <v>179.79</v>
      </c>
      <c r="AZ41" s="122" t="e">
        <f t="shared" si="53"/>
        <v>#N/A</v>
      </c>
      <c r="BA41" s="122" t="e">
        <f t="shared" si="53"/>
        <v>#N/A</v>
      </c>
      <c r="BB41" s="122" t="e">
        <f t="shared" si="53"/>
        <v>#N/A</v>
      </c>
      <c r="BC41" s="122" t="e">
        <f t="shared" si="53"/>
        <v>#N/A</v>
      </c>
      <c r="BD41" s="122" t="e">
        <f t="shared" si="53"/>
        <v>#N/A</v>
      </c>
      <c r="BE41" s="122" t="e">
        <f t="shared" si="53"/>
        <v>#N/A</v>
      </c>
      <c r="BF41" s="122" t="e">
        <f t="shared" si="53"/>
        <v>#N/A</v>
      </c>
      <c r="BG41" s="122" t="e">
        <f t="shared" si="53"/>
        <v>#N/A</v>
      </c>
      <c r="BH41" s="122" t="e">
        <f t="shared" si="53"/>
        <v>#N/A</v>
      </c>
      <c r="BI41" s="122" t="e">
        <f t="shared" si="53"/>
        <v>#N/A</v>
      </c>
      <c r="BJ41" s="122" t="e">
        <f t="shared" si="53"/>
        <v>#N/A</v>
      </c>
      <c r="BK41" s="122" t="e">
        <f t="shared" si="53"/>
        <v>#N/A</v>
      </c>
      <c r="BL41" s="122" t="e">
        <f t="shared" si="53"/>
        <v>#N/A</v>
      </c>
      <c r="BM41" s="122" t="e">
        <f t="shared" si="53"/>
        <v>#N/A</v>
      </c>
      <c r="BN41" s="122" t="e">
        <f t="shared" si="53"/>
        <v>#N/A</v>
      </c>
      <c r="BO41" s="122" t="e">
        <f t="shared" ref="BO41:BR41" si="54">BN33</f>
        <v>#N/A</v>
      </c>
      <c r="BP41" s="122" t="e">
        <f t="shared" si="54"/>
        <v>#N/A</v>
      </c>
      <c r="BQ41" s="122" t="e">
        <f t="shared" si="54"/>
        <v>#N/A</v>
      </c>
      <c r="BR41" s="122" t="e">
        <f t="shared" si="54"/>
        <v>#N/A</v>
      </c>
    </row>
    <row r="42" spans="1:70">
      <c r="A42" s="288" t="s">
        <v>321</v>
      </c>
      <c r="B42" s="263">
        <f>B9</f>
        <v>379.16199999999998</v>
      </c>
      <c r="C42" s="263">
        <f t="shared" ref="C42:BN42" si="55">C9</f>
        <v>383.00700000000001</v>
      </c>
      <c r="D42" s="263">
        <f t="shared" si="55"/>
        <v>427.78399999999999</v>
      </c>
      <c r="E42" s="263">
        <f t="shared" si="55"/>
        <v>454.75900000000001</v>
      </c>
      <c r="F42" s="263">
        <f t="shared" si="55"/>
        <v>383.20100000000002</v>
      </c>
      <c r="G42" s="263">
        <f t="shared" si="55"/>
        <v>361.13499999999999</v>
      </c>
      <c r="H42" s="263">
        <f t="shared" si="55"/>
        <v>473.512</v>
      </c>
      <c r="I42" s="263">
        <f t="shared" si="55"/>
        <v>515.93499999999995</v>
      </c>
      <c r="J42" s="263">
        <f t="shared" si="55"/>
        <v>508.26900000000001</v>
      </c>
      <c r="K42" s="263">
        <f t="shared" si="55"/>
        <v>598.03399999999999</v>
      </c>
      <c r="L42" s="263">
        <f t="shared" si="55"/>
        <v>590.21299999999997</v>
      </c>
      <c r="M42" s="263">
        <f t="shared" si="55"/>
        <v>608.53200000000004</v>
      </c>
      <c r="N42" s="263">
        <f t="shared" si="55"/>
        <v>521.49900000000002</v>
      </c>
      <c r="O42" s="263">
        <f t="shared" si="55"/>
        <v>289.99400000000003</v>
      </c>
      <c r="P42" s="263">
        <f t="shared" si="55"/>
        <v>404.20299999999997</v>
      </c>
      <c r="Q42" s="263">
        <f t="shared" si="55"/>
        <v>422.19600000000003</v>
      </c>
      <c r="R42" s="263">
        <f t="shared" si="55"/>
        <v>464.32600000000002</v>
      </c>
      <c r="S42" s="263">
        <f t="shared" si="55"/>
        <v>455.09</v>
      </c>
      <c r="T42" s="263">
        <f t="shared" si="55"/>
        <v>398.041</v>
      </c>
      <c r="U42" s="263">
        <f t="shared" si="55"/>
        <v>374.86200000000002</v>
      </c>
      <c r="V42" s="263">
        <f t="shared" si="55"/>
        <v>359.37599999999998</v>
      </c>
      <c r="W42" s="263">
        <f t="shared" si="55"/>
        <v>392.43299999999999</v>
      </c>
      <c r="X42" s="263">
        <f t="shared" si="55"/>
        <v>359.87799999999999</v>
      </c>
      <c r="Y42" s="263">
        <f t="shared" si="55"/>
        <v>351.56900000000002</v>
      </c>
      <c r="Z42" s="263">
        <f t="shared" si="55"/>
        <v>271.99599999999998</v>
      </c>
      <c r="AA42" s="263">
        <f t="shared" si="55"/>
        <v>317.80399999999997</v>
      </c>
      <c r="AB42" s="263">
        <f t="shared" si="55"/>
        <v>248.32900000000001</v>
      </c>
      <c r="AC42" s="263">
        <f t="shared" si="55"/>
        <v>226.90600000000001</v>
      </c>
      <c r="AD42" s="263">
        <f t="shared" si="55"/>
        <v>278.28300000000002</v>
      </c>
      <c r="AE42" s="263">
        <f t="shared" si="55"/>
        <v>279.74299999999999</v>
      </c>
      <c r="AF42" s="263">
        <f t="shared" si="55"/>
        <v>211.89599999999999</v>
      </c>
      <c r="AG42" s="263">
        <f t="shared" si="55"/>
        <v>180.16499999999999</v>
      </c>
      <c r="AH42" s="263">
        <f t="shared" si="55"/>
        <v>210.11</v>
      </c>
      <c r="AI42" s="263">
        <f t="shared" si="55"/>
        <v>239.072</v>
      </c>
      <c r="AJ42" s="263">
        <f t="shared" si="55"/>
        <v>226.60300000000001</v>
      </c>
      <c r="AK42" s="263">
        <f t="shared" si="55"/>
        <v>180.24100000000001</v>
      </c>
      <c r="AL42" s="263">
        <f t="shared" si="55"/>
        <v>154.78800000000001</v>
      </c>
      <c r="AM42" s="263">
        <f t="shared" si="55"/>
        <v>218.99</v>
      </c>
      <c r="AN42" s="263">
        <f t="shared" si="55"/>
        <v>216.745</v>
      </c>
      <c r="AO42" s="263">
        <f t="shared" si="55"/>
        <v>181.542</v>
      </c>
      <c r="AP42" s="263">
        <f t="shared" si="55"/>
        <v>218.18700000000001</v>
      </c>
      <c r="AQ42" s="263">
        <f t="shared" si="55"/>
        <v>199.91399999999999</v>
      </c>
      <c r="AR42" s="263">
        <f t="shared" si="55"/>
        <v>143.25800000000001</v>
      </c>
      <c r="AS42" s="263">
        <f t="shared" si="55"/>
        <v>151.26900000000001</v>
      </c>
      <c r="AT42" s="263">
        <f t="shared" si="55"/>
        <v>172.40899999999999</v>
      </c>
      <c r="AU42" s="263">
        <f t="shared" si="55"/>
        <v>170.71</v>
      </c>
      <c r="AV42" s="263">
        <f t="shared" si="55"/>
        <v>120.593</v>
      </c>
      <c r="AW42" s="263">
        <f t="shared" si="55"/>
        <v>173.92</v>
      </c>
      <c r="AX42" s="263">
        <f t="shared" si="55"/>
        <v>185.036</v>
      </c>
      <c r="AY42" s="264" t="e">
        <f t="shared" si="55"/>
        <v>#N/A</v>
      </c>
      <c r="AZ42" s="122">
        <f t="shared" si="55"/>
        <v>179.34027134084957</v>
      </c>
      <c r="BA42" s="122">
        <f t="shared" si="55"/>
        <v>178.14846918753241</v>
      </c>
      <c r="BB42" s="122">
        <f t="shared" si="55"/>
        <v>172.39133142575781</v>
      </c>
      <c r="BC42" s="122">
        <f t="shared" si="55"/>
        <v>176.71160599330341</v>
      </c>
      <c r="BD42" s="122">
        <f t="shared" si="55"/>
        <v>183.48515619897469</v>
      </c>
      <c r="BE42" s="122">
        <f t="shared" si="55"/>
        <v>187.12264667885844</v>
      </c>
      <c r="BF42" s="122">
        <f t="shared" si="55"/>
        <v>197.42931931023398</v>
      </c>
      <c r="BG42" s="122">
        <f t="shared" si="55"/>
        <v>209.80613156026237</v>
      </c>
      <c r="BH42" s="122">
        <f t="shared" si="55"/>
        <v>213.46249843463747</v>
      </c>
      <c r="BI42" s="122">
        <f t="shared" si="55"/>
        <v>217.42109285276447</v>
      </c>
      <c r="BJ42" s="122">
        <f t="shared" si="55"/>
        <v>224.75203427895045</v>
      </c>
      <c r="BK42" s="122">
        <f t="shared" si="55"/>
        <v>231.86179401222748</v>
      </c>
      <c r="BL42" s="122">
        <f t="shared" si="55"/>
        <v>234.25915787882568</v>
      </c>
      <c r="BM42" s="122">
        <f t="shared" si="55"/>
        <v>241.99503979521722</v>
      </c>
      <c r="BN42" s="122">
        <f t="shared" si="55"/>
        <v>254.38082392676742</v>
      </c>
      <c r="BO42" s="122">
        <f t="shared" ref="BO42:CX42" si="56">BO9</f>
        <v>261.66396620012665</v>
      </c>
      <c r="BP42" s="122">
        <f t="shared" si="56"/>
        <v>271.59119610619985</v>
      </c>
      <c r="BQ42" s="122">
        <f t="shared" si="56"/>
        <v>281.58657688833893</v>
      </c>
      <c r="BR42" s="122">
        <f t="shared" si="56"/>
        <v>289.34998046760512</v>
      </c>
    </row>
    <row r="43" spans="1:70">
      <c r="A43" s="288" t="s">
        <v>322</v>
      </c>
      <c r="B43" s="263">
        <f>SUM(B92:B94)</f>
        <v>0</v>
      </c>
      <c r="C43" s="263">
        <f t="shared" ref="C43:BN43" si="57">SUM(C92:C94)</f>
        <v>0</v>
      </c>
      <c r="D43" s="263">
        <f t="shared" si="57"/>
        <v>0</v>
      </c>
      <c r="E43" s="263">
        <f t="shared" si="57"/>
        <v>0</v>
      </c>
      <c r="F43" s="263">
        <f t="shared" si="57"/>
        <v>0</v>
      </c>
      <c r="G43" s="263">
        <f t="shared" si="57"/>
        <v>0</v>
      </c>
      <c r="H43" s="263">
        <f t="shared" si="57"/>
        <v>0</v>
      </c>
      <c r="I43" s="263">
        <f t="shared" si="57"/>
        <v>0</v>
      </c>
      <c r="J43" s="263">
        <f t="shared" si="57"/>
        <v>0</v>
      </c>
      <c r="K43" s="263">
        <f t="shared" si="57"/>
        <v>0</v>
      </c>
      <c r="L43" s="263">
        <f t="shared" si="57"/>
        <v>0</v>
      </c>
      <c r="M43" s="263">
        <f t="shared" si="57"/>
        <v>0</v>
      </c>
      <c r="N43" s="263">
        <f t="shared" si="57"/>
        <v>0</v>
      </c>
      <c r="O43" s="263">
        <f t="shared" si="57"/>
        <v>0</v>
      </c>
      <c r="P43" s="263">
        <f t="shared" si="57"/>
        <v>0</v>
      </c>
      <c r="Q43" s="263">
        <f t="shared" si="57"/>
        <v>0</v>
      </c>
      <c r="R43" s="263">
        <f t="shared" si="57"/>
        <v>0</v>
      </c>
      <c r="S43" s="263">
        <f t="shared" si="57"/>
        <v>0</v>
      </c>
      <c r="T43" s="263">
        <f t="shared" si="57"/>
        <v>0</v>
      </c>
      <c r="U43" s="263">
        <f t="shared" si="57"/>
        <v>0</v>
      </c>
      <c r="V43" s="263">
        <f t="shared" si="57"/>
        <v>0</v>
      </c>
      <c r="W43" s="263">
        <f t="shared" si="57"/>
        <v>0</v>
      </c>
      <c r="X43" s="263">
        <f t="shared" si="57"/>
        <v>0</v>
      </c>
      <c r="Y43" s="263">
        <f t="shared" si="57"/>
        <v>0</v>
      </c>
      <c r="Z43" s="263">
        <f t="shared" si="57"/>
        <v>0</v>
      </c>
      <c r="AA43" s="263">
        <f t="shared" si="57"/>
        <v>0</v>
      </c>
      <c r="AB43" s="263">
        <f t="shared" si="57"/>
        <v>0</v>
      </c>
      <c r="AC43" s="263">
        <f t="shared" si="57"/>
        <v>0</v>
      </c>
      <c r="AD43" s="263">
        <f t="shared" si="57"/>
        <v>0</v>
      </c>
      <c r="AE43" s="263">
        <f t="shared" si="57"/>
        <v>0</v>
      </c>
      <c r="AF43" s="263">
        <f t="shared" si="57"/>
        <v>0</v>
      </c>
      <c r="AG43" s="263">
        <f t="shared" si="57"/>
        <v>0</v>
      </c>
      <c r="AH43" s="263">
        <f t="shared" si="57"/>
        <v>0</v>
      </c>
      <c r="AI43" s="263">
        <f t="shared" si="57"/>
        <v>0</v>
      </c>
      <c r="AJ43" s="263">
        <f t="shared" si="57"/>
        <v>0</v>
      </c>
      <c r="AK43" s="263">
        <f t="shared" si="57"/>
        <v>0</v>
      </c>
      <c r="AL43" s="263">
        <f t="shared" si="57"/>
        <v>0</v>
      </c>
      <c r="AM43" s="263">
        <f t="shared" si="57"/>
        <v>5.0619912300000003</v>
      </c>
      <c r="AN43" s="263">
        <f t="shared" si="57"/>
        <v>2.2293962700000001</v>
      </c>
      <c r="AO43" s="263">
        <f t="shared" si="57"/>
        <v>7.0152104099999999</v>
      </c>
      <c r="AP43" s="263">
        <f t="shared" si="57"/>
        <v>4.0444580099999996</v>
      </c>
      <c r="AQ43" s="263">
        <f t="shared" si="57"/>
        <v>2.3617205999999999</v>
      </c>
      <c r="AR43" s="263">
        <f t="shared" si="57"/>
        <v>2.4668084400000003</v>
      </c>
      <c r="AS43" s="263">
        <f t="shared" si="57"/>
        <v>1.40633067</v>
      </c>
      <c r="AT43" s="263">
        <f t="shared" si="57"/>
        <v>1.6513212900000001</v>
      </c>
      <c r="AU43" s="263">
        <f t="shared" si="57"/>
        <v>1.42222245</v>
      </c>
      <c r="AV43" s="263">
        <f t="shared" si="57"/>
        <v>1.3609977600000001</v>
      </c>
      <c r="AW43" s="263">
        <f t="shared" si="57"/>
        <v>7.1653555799999999</v>
      </c>
      <c r="AX43" s="264">
        <f t="shared" si="57"/>
        <v>5.1360303900000002</v>
      </c>
      <c r="AY43" s="264">
        <f t="shared" si="57"/>
        <v>4.6588355619966588</v>
      </c>
      <c r="AZ43" s="122">
        <f t="shared" si="57"/>
        <v>0.23528327168146856</v>
      </c>
      <c r="BA43" s="122">
        <f t="shared" si="57"/>
        <v>0.47063850052282197</v>
      </c>
      <c r="BB43" s="122">
        <f t="shared" si="57"/>
        <v>0.79888645346817355</v>
      </c>
      <c r="BC43" s="122">
        <f t="shared" si="57"/>
        <v>0.98439481756361447</v>
      </c>
      <c r="BD43" s="122">
        <f t="shared" si="57"/>
        <v>1.192132936491878</v>
      </c>
      <c r="BE43" s="122">
        <f t="shared" si="57"/>
        <v>1.4700883214727587</v>
      </c>
      <c r="BF43" s="122">
        <f t="shared" si="57"/>
        <v>1.7188104048344099</v>
      </c>
      <c r="BG43" s="122">
        <f t="shared" si="57"/>
        <v>1.9711036566860276</v>
      </c>
      <c r="BH43" s="122">
        <f t="shared" si="57"/>
        <v>2.1997383206259133</v>
      </c>
      <c r="BI43" s="122">
        <f t="shared" si="57"/>
        <v>2.4423467942228525</v>
      </c>
      <c r="BJ43" s="122">
        <f t="shared" si="57"/>
        <v>2.6946562634516855</v>
      </c>
      <c r="BK43" s="122">
        <f t="shared" si="57"/>
        <v>2.9396255678634606</v>
      </c>
      <c r="BL43" s="122">
        <f t="shared" si="57"/>
        <v>3.1836082426189356</v>
      </c>
      <c r="BM43" s="122">
        <f t="shared" si="57"/>
        <v>3.4255086720226648</v>
      </c>
      <c r="BN43" s="122">
        <f t="shared" si="57"/>
        <v>3.670824988477865</v>
      </c>
      <c r="BO43" s="122">
        <f t="shared" ref="BO43:BR43" si="58">SUM(BO92:BO94)</f>
        <v>3.9167828130407099</v>
      </c>
      <c r="BP43" s="122">
        <f t="shared" si="58"/>
        <v>4.1611608612597024</v>
      </c>
      <c r="BQ43" s="122">
        <f t="shared" si="58"/>
        <v>4.4054033211103532</v>
      </c>
      <c r="BR43" s="122">
        <f t="shared" si="58"/>
        <v>4.6497155436461419</v>
      </c>
    </row>
    <row r="44" spans="1:70">
      <c r="A44" s="300" t="s">
        <v>323</v>
      </c>
      <c r="B44" s="301">
        <f>SUM(B41:B43)</f>
        <v>379.16199999999998</v>
      </c>
      <c r="C44" s="301">
        <f t="shared" ref="C44:BN44" si="59">SUM(C41:C43)</f>
        <v>756.80700000000002</v>
      </c>
      <c r="D44" s="301">
        <f t="shared" si="59"/>
        <v>833.98399999999992</v>
      </c>
      <c r="E44" s="301">
        <f t="shared" si="59"/>
        <v>902.45900000000006</v>
      </c>
      <c r="F44" s="301">
        <f t="shared" si="59"/>
        <v>894.601</v>
      </c>
      <c r="G44" s="301">
        <f t="shared" si="59"/>
        <v>861.03499999999997</v>
      </c>
      <c r="H44" s="301">
        <f t="shared" si="59"/>
        <v>907.11200000000008</v>
      </c>
      <c r="I44" s="301">
        <f t="shared" si="59"/>
        <v>1008.035</v>
      </c>
      <c r="J44" s="301">
        <f t="shared" si="59"/>
        <v>1046.769</v>
      </c>
      <c r="K44" s="301">
        <f t="shared" si="59"/>
        <v>1174.5340000000001</v>
      </c>
      <c r="L44" s="301">
        <f t="shared" si="59"/>
        <v>1229.213</v>
      </c>
      <c r="M44" s="301">
        <f t="shared" si="59"/>
        <v>1306.8319999999999</v>
      </c>
      <c r="N44" s="301">
        <f t="shared" si="59"/>
        <v>1308.299</v>
      </c>
      <c r="O44" s="301">
        <f t="shared" si="59"/>
        <v>1014.994</v>
      </c>
      <c r="P44" s="301">
        <f t="shared" si="59"/>
        <v>854.5809999999999</v>
      </c>
      <c r="Q44" s="301">
        <f t="shared" si="59"/>
        <v>840.14400000000001</v>
      </c>
      <c r="R44" s="301">
        <f t="shared" si="59"/>
        <v>875.17900000000009</v>
      </c>
      <c r="S44" s="301">
        <f t="shared" si="59"/>
        <v>895.04199999999992</v>
      </c>
      <c r="T44" s="301">
        <f t="shared" si="59"/>
        <v>816.44299999999998</v>
      </c>
      <c r="U44" s="301">
        <f t="shared" si="59"/>
        <v>777.56400000000008</v>
      </c>
      <c r="V44" s="301">
        <f t="shared" si="59"/>
        <v>711.26599999999996</v>
      </c>
      <c r="W44" s="301">
        <f t="shared" si="59"/>
        <v>704.95699999999999</v>
      </c>
      <c r="X44" s="301">
        <f t="shared" si="59"/>
        <v>673.65599999999995</v>
      </c>
      <c r="Y44" s="301">
        <f t="shared" si="59"/>
        <v>678.41599999999994</v>
      </c>
      <c r="Z44" s="301">
        <f t="shared" si="59"/>
        <v>598.16999999999996</v>
      </c>
      <c r="AA44" s="301">
        <f t="shared" si="59"/>
        <v>613.04899999999998</v>
      </c>
      <c r="AB44" s="301">
        <f t="shared" si="59"/>
        <v>542.37</v>
      </c>
      <c r="AC44" s="301">
        <f t="shared" si="59"/>
        <v>472.27</v>
      </c>
      <c r="AD44" s="301">
        <f t="shared" si="59"/>
        <v>502.00200000000001</v>
      </c>
      <c r="AE44" s="301">
        <f t="shared" si="59"/>
        <v>521.37300000000005</v>
      </c>
      <c r="AF44" s="301">
        <f t="shared" si="59"/>
        <v>501.97299999999996</v>
      </c>
      <c r="AG44" s="301">
        <f t="shared" si="59"/>
        <v>435.07600000000002</v>
      </c>
      <c r="AH44" s="301">
        <f t="shared" si="59"/>
        <v>422.899</v>
      </c>
      <c r="AI44" s="301">
        <f t="shared" si="59"/>
        <v>427.767</v>
      </c>
      <c r="AJ44" s="301">
        <f t="shared" si="59"/>
        <v>436.02200000000005</v>
      </c>
      <c r="AK44" s="301">
        <f t="shared" si="59"/>
        <v>419.70500000000004</v>
      </c>
      <c r="AL44" s="301">
        <f t="shared" si="59"/>
        <v>378.67600000000004</v>
      </c>
      <c r="AM44" s="301">
        <f t="shared" si="59"/>
        <v>399.10899123000002</v>
      </c>
      <c r="AN44" s="301">
        <f t="shared" si="59"/>
        <v>416.75039627000001</v>
      </c>
      <c r="AO44" s="301">
        <f t="shared" si="59"/>
        <v>384.64721041000001</v>
      </c>
      <c r="AP44" s="301">
        <f t="shared" si="59"/>
        <v>402.04845800999999</v>
      </c>
      <c r="AQ44" s="301">
        <f t="shared" si="59"/>
        <v>421.24772059999998</v>
      </c>
      <c r="AR44" s="301">
        <f t="shared" si="59"/>
        <v>376.06180844000005</v>
      </c>
      <c r="AS44" s="301">
        <f t="shared" si="59"/>
        <v>332.35833066999999</v>
      </c>
      <c r="AT44" s="301">
        <f t="shared" si="59"/>
        <v>348.86632129000003</v>
      </c>
      <c r="AU44" s="301">
        <f t="shared" si="59"/>
        <v>364.96422245000002</v>
      </c>
      <c r="AV44" s="301">
        <f t="shared" si="59"/>
        <v>301.41799775999999</v>
      </c>
      <c r="AW44" s="301">
        <f t="shared" si="59"/>
        <v>314.98135557999996</v>
      </c>
      <c r="AX44" s="302">
        <f t="shared" si="59"/>
        <v>355.77603038999996</v>
      </c>
      <c r="AY44" s="264" t="e">
        <f t="shared" si="59"/>
        <v>#N/A</v>
      </c>
      <c r="AZ44" s="122" t="e">
        <f t="shared" si="59"/>
        <v>#N/A</v>
      </c>
      <c r="BA44" s="122" t="e">
        <f t="shared" si="59"/>
        <v>#N/A</v>
      </c>
      <c r="BB44" s="122" t="e">
        <f t="shared" si="59"/>
        <v>#N/A</v>
      </c>
      <c r="BC44" s="122" t="e">
        <f t="shared" si="59"/>
        <v>#N/A</v>
      </c>
      <c r="BD44" s="122" t="e">
        <f t="shared" si="59"/>
        <v>#N/A</v>
      </c>
      <c r="BE44" s="122" t="e">
        <f t="shared" si="59"/>
        <v>#N/A</v>
      </c>
      <c r="BF44" s="122" t="e">
        <f t="shared" si="59"/>
        <v>#N/A</v>
      </c>
      <c r="BG44" s="122" t="e">
        <f t="shared" si="59"/>
        <v>#N/A</v>
      </c>
      <c r="BH44" s="122" t="e">
        <f t="shared" si="59"/>
        <v>#N/A</v>
      </c>
      <c r="BI44" s="122" t="e">
        <f t="shared" si="59"/>
        <v>#N/A</v>
      </c>
      <c r="BJ44" s="122" t="e">
        <f t="shared" si="59"/>
        <v>#N/A</v>
      </c>
      <c r="BK44" s="122" t="e">
        <f t="shared" si="59"/>
        <v>#N/A</v>
      </c>
      <c r="BL44" s="122" t="e">
        <f t="shared" si="59"/>
        <v>#N/A</v>
      </c>
      <c r="BM44" s="122" t="e">
        <f t="shared" si="59"/>
        <v>#N/A</v>
      </c>
      <c r="BN44" s="122" t="e">
        <f t="shared" si="59"/>
        <v>#N/A</v>
      </c>
      <c r="BO44" s="122" t="e">
        <f t="shared" ref="BO44:BR44" si="60">SUM(BO41:BO43)</f>
        <v>#N/A</v>
      </c>
      <c r="BP44" s="122" t="e">
        <f t="shared" si="60"/>
        <v>#N/A</v>
      </c>
      <c r="BQ44" s="122" t="e">
        <f t="shared" si="60"/>
        <v>#N/A</v>
      </c>
      <c r="BR44" s="122" t="e">
        <f t="shared" si="60"/>
        <v>#N/A</v>
      </c>
    </row>
    <row r="45" spans="1:70">
      <c r="A45" s="303" t="s">
        <v>324</v>
      </c>
      <c r="B45" s="293"/>
      <c r="C45" s="293"/>
      <c r="D45" s="293"/>
      <c r="E45" s="293"/>
      <c r="F45" s="293"/>
      <c r="G45" s="293"/>
      <c r="H45" s="293"/>
      <c r="I45" s="293"/>
      <c r="J45" s="293"/>
      <c r="K45" s="293"/>
      <c r="L45" s="293"/>
      <c r="M45" s="293"/>
      <c r="N45" s="293"/>
      <c r="O45" s="293"/>
      <c r="P45" s="293"/>
      <c r="Q45" s="293"/>
      <c r="R45" s="293"/>
      <c r="S45" s="293"/>
      <c r="T45" s="293"/>
      <c r="U45" s="293"/>
      <c r="V45" s="293"/>
      <c r="W45" s="293"/>
      <c r="X45" s="293"/>
      <c r="Y45" s="293"/>
      <c r="Z45" s="293"/>
      <c r="AA45" s="293"/>
      <c r="AB45" s="293"/>
      <c r="AC45" s="293"/>
      <c r="AD45" s="293"/>
      <c r="AE45" s="293"/>
      <c r="AF45" s="293"/>
      <c r="AG45" s="293"/>
      <c r="AH45" s="293"/>
      <c r="AI45" s="293"/>
      <c r="AJ45" s="293"/>
      <c r="AK45" s="293"/>
      <c r="AL45" s="293"/>
      <c r="AM45" s="293"/>
      <c r="AN45" s="293"/>
      <c r="AO45" s="293"/>
      <c r="AP45" s="293"/>
      <c r="AQ45" s="293"/>
      <c r="AR45" s="293"/>
      <c r="AS45" s="293"/>
      <c r="AT45" s="293"/>
      <c r="AU45" s="293"/>
      <c r="AV45" s="293"/>
      <c r="AW45" s="293"/>
      <c r="AX45" s="292"/>
      <c r="AY45" s="292"/>
    </row>
    <row r="46" spans="1:70">
      <c r="A46" s="292" t="s">
        <v>310</v>
      </c>
      <c r="B46" s="293">
        <f>B49-B48-B47</f>
        <v>46.362000000000002</v>
      </c>
      <c r="C46" s="293">
        <f t="shared" ref="C46:BN46" si="61">C49-C48-C47</f>
        <v>418.70700000000005</v>
      </c>
      <c r="D46" s="293">
        <f t="shared" si="61"/>
        <v>442.68399999999991</v>
      </c>
      <c r="E46" s="293">
        <f t="shared" si="61"/>
        <v>447.05900000000008</v>
      </c>
      <c r="F46" s="293">
        <f t="shared" si="61"/>
        <v>460.40100000000001</v>
      </c>
      <c r="G46" s="293">
        <f t="shared" si="61"/>
        <v>485.13499999999999</v>
      </c>
      <c r="H46" s="293">
        <f>H49-H48-H47</f>
        <v>502.91200000000009</v>
      </c>
      <c r="I46" s="293">
        <f t="shared" si="61"/>
        <v>526.63499999999999</v>
      </c>
      <c r="J46" s="293">
        <f t="shared" si="61"/>
        <v>587.76900000000001</v>
      </c>
      <c r="K46" s="293">
        <f t="shared" si="61"/>
        <v>652.53400000000011</v>
      </c>
      <c r="L46" s="293">
        <f t="shared" si="61"/>
        <v>619.81299999999999</v>
      </c>
      <c r="M46" s="293">
        <f t="shared" si="61"/>
        <v>636.80499999999995</v>
      </c>
      <c r="N46" s="293">
        <f t="shared" si="61"/>
        <v>687.37300000000005</v>
      </c>
      <c r="O46" s="293">
        <f t="shared" si="61"/>
        <v>605.69899999999996</v>
      </c>
      <c r="P46" s="293">
        <f t="shared" si="61"/>
        <v>466.00699999999989</v>
      </c>
      <c r="Q46" s="293">
        <f t="shared" si="61"/>
        <v>495.76300000000003</v>
      </c>
      <c r="R46" s="293">
        <f t="shared" si="61"/>
        <v>508.74000000000012</v>
      </c>
      <c r="S46" s="293">
        <f t="shared" si="61"/>
        <v>511.22399999999988</v>
      </c>
      <c r="T46" s="293">
        <f t="shared" si="61"/>
        <v>444.68199999999996</v>
      </c>
      <c r="U46" s="293">
        <f t="shared" si="61"/>
        <v>461.28000000000009</v>
      </c>
      <c r="V46" s="293">
        <f t="shared" si="61"/>
        <v>432.99799999999999</v>
      </c>
      <c r="W46" s="293">
        <f t="shared" si="61"/>
        <v>422.26100000000002</v>
      </c>
      <c r="X46" s="293">
        <f t="shared" si="61"/>
        <v>393.38599999999991</v>
      </c>
      <c r="Y46" s="293">
        <f t="shared" si="61"/>
        <v>370.7589999999999</v>
      </c>
      <c r="Z46" s="293">
        <f t="shared" si="61"/>
        <v>334.07099999999997</v>
      </c>
      <c r="AA46" s="293">
        <f t="shared" si="61"/>
        <v>348.09899999999993</v>
      </c>
      <c r="AB46" s="293">
        <f t="shared" si="61"/>
        <v>312.63400000000001</v>
      </c>
      <c r="AC46" s="293">
        <f t="shared" si="61"/>
        <v>267.57400000000001</v>
      </c>
      <c r="AD46" s="293">
        <f t="shared" si="61"/>
        <v>269.13800000000003</v>
      </c>
      <c r="AE46" s="293">
        <f t="shared" si="61"/>
        <v>240.79200000000006</v>
      </c>
      <c r="AF46" s="293">
        <f t="shared" si="61"/>
        <v>257.48099999999994</v>
      </c>
      <c r="AG46" s="293">
        <f t="shared" si="61"/>
        <v>226.34100000000001</v>
      </c>
      <c r="AH46" s="293">
        <f t="shared" si="61"/>
        <v>245.84899999999999</v>
      </c>
      <c r="AI46" s="293">
        <f t="shared" si="61"/>
        <v>212.03899999999999</v>
      </c>
      <c r="AJ46" s="293">
        <f t="shared" si="61"/>
        <v>186.71500000000003</v>
      </c>
      <c r="AK46" s="293">
        <f t="shared" si="61"/>
        <v>198.99000000000004</v>
      </c>
      <c r="AL46" s="293">
        <f t="shared" si="61"/>
        <v>201.77400000000006</v>
      </c>
      <c r="AM46" s="293">
        <f t="shared" si="61"/>
        <v>201.27662322000003</v>
      </c>
      <c r="AN46" s="293">
        <f t="shared" si="61"/>
        <v>205.70301333000003</v>
      </c>
      <c r="AO46" s="293">
        <f t="shared" si="61"/>
        <v>185.96957084000002</v>
      </c>
      <c r="AP46" s="293">
        <f t="shared" si="61"/>
        <v>180.67660703000001</v>
      </c>
      <c r="AQ46" s="293">
        <f t="shared" si="61"/>
        <v>190.52031900999998</v>
      </c>
      <c r="AR46" s="293">
        <f t="shared" si="61"/>
        <v>178.60523477000004</v>
      </c>
      <c r="AS46" s="293">
        <f t="shared" si="61"/>
        <v>143.18873360999999</v>
      </c>
      <c r="AT46" s="293">
        <f t="shared" si="61"/>
        <v>149.95534835000007</v>
      </c>
      <c r="AU46" s="293">
        <f t="shared" si="61"/>
        <v>178.40361195</v>
      </c>
      <c r="AV46" s="293">
        <f t="shared" si="61"/>
        <v>166.84765412999997</v>
      </c>
      <c r="AW46" s="293">
        <f t="shared" si="61"/>
        <v>144.73764803999995</v>
      </c>
      <c r="AX46" s="293">
        <f t="shared" si="61"/>
        <v>182.48118383999994</v>
      </c>
      <c r="AY46" s="294" t="e">
        <f t="shared" si="61"/>
        <v>#N/A</v>
      </c>
      <c r="AZ46" s="122" t="e">
        <f t="shared" si="61"/>
        <v>#N/A</v>
      </c>
      <c r="BA46" s="122" t="e">
        <f t="shared" si="61"/>
        <v>#N/A</v>
      </c>
      <c r="BB46" s="122" t="e">
        <f t="shared" si="61"/>
        <v>#N/A</v>
      </c>
      <c r="BC46" s="122" t="e">
        <f t="shared" si="61"/>
        <v>#N/A</v>
      </c>
      <c r="BD46" s="122" t="e">
        <f t="shared" si="61"/>
        <v>#N/A</v>
      </c>
      <c r="BE46" s="122" t="e">
        <f t="shared" si="61"/>
        <v>#N/A</v>
      </c>
      <c r="BF46" s="122" t="e">
        <f t="shared" si="61"/>
        <v>#N/A</v>
      </c>
      <c r="BG46" s="122" t="e">
        <f t="shared" si="61"/>
        <v>#N/A</v>
      </c>
      <c r="BH46" s="122" t="e">
        <f t="shared" si="61"/>
        <v>#N/A</v>
      </c>
      <c r="BI46" s="122" t="e">
        <f t="shared" si="61"/>
        <v>#N/A</v>
      </c>
      <c r="BJ46" s="122" t="e">
        <f t="shared" si="61"/>
        <v>#N/A</v>
      </c>
      <c r="BK46" s="122" t="e">
        <f t="shared" si="61"/>
        <v>#N/A</v>
      </c>
      <c r="BL46" s="122" t="e">
        <f t="shared" si="61"/>
        <v>#N/A</v>
      </c>
      <c r="BM46" s="122" t="e">
        <f t="shared" si="61"/>
        <v>#N/A</v>
      </c>
      <c r="BN46" s="122" t="e">
        <f t="shared" si="61"/>
        <v>#N/A</v>
      </c>
      <c r="BO46" s="122" t="e">
        <f t="shared" ref="BO46:BR46" si="62">BO49-BO48-BO47</f>
        <v>#N/A</v>
      </c>
      <c r="BP46" s="122" t="e">
        <f t="shared" si="62"/>
        <v>#N/A</v>
      </c>
      <c r="BQ46" s="122" t="e">
        <f t="shared" si="62"/>
        <v>#N/A</v>
      </c>
      <c r="BR46" s="122" t="e">
        <f t="shared" si="62"/>
        <v>#N/A</v>
      </c>
    </row>
    <row r="47" spans="1:70">
      <c r="A47" s="292" t="s">
        <v>311</v>
      </c>
      <c r="B47" s="293">
        <v>32.9</v>
      </c>
      <c r="C47" s="293">
        <v>33.199999999999996</v>
      </c>
      <c r="D47" s="293">
        <v>33</v>
      </c>
      <c r="E47" s="293">
        <v>37.5</v>
      </c>
      <c r="F47" s="293">
        <v>38.299999999999997</v>
      </c>
      <c r="G47" s="293">
        <v>39.5</v>
      </c>
      <c r="H47" s="293">
        <v>37.800000000000004</v>
      </c>
      <c r="I47" s="293">
        <v>38.200000000000003</v>
      </c>
      <c r="J47" s="293">
        <v>37</v>
      </c>
      <c r="K47" s="293">
        <v>37.1</v>
      </c>
      <c r="L47" s="293">
        <v>37.299999999999997</v>
      </c>
      <c r="M47" s="293">
        <v>35.726999999999997</v>
      </c>
      <c r="N47" s="293">
        <v>38.526000000000003</v>
      </c>
      <c r="O47" s="293">
        <v>37.177</v>
      </c>
      <c r="P47" s="293">
        <v>37.966000000000001</v>
      </c>
      <c r="Q47" s="293">
        <v>38.654000000000003</v>
      </c>
      <c r="R47" s="293">
        <v>38.052</v>
      </c>
      <c r="S47" s="293">
        <v>37.241999999999997</v>
      </c>
      <c r="T47" s="293">
        <v>38.333999999999996</v>
      </c>
      <c r="U47" s="293">
        <v>37.423999999999999</v>
      </c>
      <c r="V47" s="293">
        <v>35.758000000000003</v>
      </c>
      <c r="W47" s="293">
        <v>36.473999999999997</v>
      </c>
      <c r="X47" s="293">
        <v>36.208999999999996</v>
      </c>
      <c r="Y47" s="293">
        <v>37.122</v>
      </c>
      <c r="Z47" s="293">
        <v>36.378</v>
      </c>
      <c r="AA47" s="293">
        <v>36.080999999999996</v>
      </c>
      <c r="AB47" s="293">
        <v>34.749000000000002</v>
      </c>
      <c r="AC47" s="293">
        <v>34.695</v>
      </c>
      <c r="AD47" s="293">
        <v>34.984999999999999</v>
      </c>
      <c r="AE47" s="293">
        <v>34.604999999999997</v>
      </c>
      <c r="AF47" s="293">
        <v>36.506999999999998</v>
      </c>
      <c r="AG47" s="293">
        <v>35.914000000000001</v>
      </c>
      <c r="AH47" s="293">
        <v>41.271999999999998</v>
      </c>
      <c r="AI47" s="293">
        <v>42.911999999999999</v>
      </c>
      <c r="AJ47" s="293">
        <v>42.917999999999999</v>
      </c>
      <c r="AK47" s="293">
        <v>40.335000000000001</v>
      </c>
      <c r="AL47" s="293">
        <v>38.582999999999998</v>
      </c>
      <c r="AM47" s="293">
        <v>36.332000000000001</v>
      </c>
      <c r="AN47" s="293">
        <v>38.963999999999999</v>
      </c>
      <c r="AO47" s="293">
        <v>38.99</v>
      </c>
      <c r="AP47" s="293">
        <v>37.482999999999997</v>
      </c>
      <c r="AQ47" s="293">
        <v>37.478999999999999</v>
      </c>
      <c r="AR47" s="293">
        <v>36.948</v>
      </c>
      <c r="AS47" s="293">
        <v>35.268999999999998</v>
      </c>
      <c r="AT47" s="293">
        <v>35.043999999999997</v>
      </c>
      <c r="AU47" s="293">
        <v>35.643999999999998</v>
      </c>
      <c r="AV47" s="293">
        <v>34.989000000000004</v>
      </c>
      <c r="AW47" s="293">
        <v>31.195</v>
      </c>
      <c r="AX47" s="293">
        <v>30.5</v>
      </c>
      <c r="AY47" s="294" t="e">
        <f t="shared" ref="AY47:BR47" si="63">FORECAST(AY44,AO47:AX47,AO44:AX44)</f>
        <v>#N/A</v>
      </c>
      <c r="AZ47" s="122" t="e">
        <f t="shared" si="63"/>
        <v>#N/A</v>
      </c>
      <c r="BA47" s="122" t="e">
        <f t="shared" si="63"/>
        <v>#N/A</v>
      </c>
      <c r="BB47" s="122" t="e">
        <f t="shared" si="63"/>
        <v>#N/A</v>
      </c>
      <c r="BC47" s="122" t="e">
        <f t="shared" si="63"/>
        <v>#N/A</v>
      </c>
      <c r="BD47" s="122" t="e">
        <f t="shared" si="63"/>
        <v>#N/A</v>
      </c>
      <c r="BE47" s="122" t="e">
        <f t="shared" si="63"/>
        <v>#N/A</v>
      </c>
      <c r="BF47" s="122" t="e">
        <f t="shared" si="63"/>
        <v>#N/A</v>
      </c>
      <c r="BG47" s="122" t="e">
        <f t="shared" si="63"/>
        <v>#N/A</v>
      </c>
      <c r="BH47" s="122" t="e">
        <f t="shared" si="63"/>
        <v>#N/A</v>
      </c>
      <c r="BI47" s="122" t="e">
        <f t="shared" si="63"/>
        <v>#N/A</v>
      </c>
      <c r="BJ47" s="122" t="e">
        <f t="shared" si="63"/>
        <v>#N/A</v>
      </c>
      <c r="BK47" s="122" t="e">
        <f t="shared" si="63"/>
        <v>#N/A</v>
      </c>
      <c r="BL47" s="122" t="e">
        <f t="shared" si="63"/>
        <v>#N/A</v>
      </c>
      <c r="BM47" s="122" t="e">
        <f t="shared" si="63"/>
        <v>#N/A</v>
      </c>
      <c r="BN47" s="122" t="e">
        <f t="shared" si="63"/>
        <v>#N/A</v>
      </c>
      <c r="BO47" s="122" t="e">
        <f t="shared" si="63"/>
        <v>#N/A</v>
      </c>
      <c r="BP47" s="122" t="e">
        <f t="shared" si="63"/>
        <v>#N/A</v>
      </c>
      <c r="BQ47" s="122" t="e">
        <f t="shared" si="63"/>
        <v>#N/A</v>
      </c>
      <c r="BR47" s="122" t="e">
        <f t="shared" si="63"/>
        <v>#N/A</v>
      </c>
    </row>
    <row r="48" spans="1:70">
      <c r="A48" s="292" t="s">
        <v>312</v>
      </c>
      <c r="B48" s="293">
        <f>SUM(B108:B110)</f>
        <v>0</v>
      </c>
      <c r="C48" s="293">
        <f t="shared" ref="C48:BN48" si="64">SUM(C108:C110)</f>
        <v>0</v>
      </c>
      <c r="D48" s="293">
        <f t="shared" si="64"/>
        <v>0</v>
      </c>
      <c r="E48" s="293">
        <f t="shared" si="64"/>
        <v>0</v>
      </c>
      <c r="F48" s="293">
        <f t="shared" si="64"/>
        <v>0</v>
      </c>
      <c r="G48" s="293">
        <f t="shared" si="64"/>
        <v>0</v>
      </c>
      <c r="H48" s="293">
        <f t="shared" si="64"/>
        <v>0</v>
      </c>
      <c r="I48" s="293">
        <f t="shared" si="64"/>
        <v>0</v>
      </c>
      <c r="J48" s="293">
        <f t="shared" si="64"/>
        <v>0</v>
      </c>
      <c r="K48" s="293">
        <f t="shared" si="64"/>
        <v>0</v>
      </c>
      <c r="L48" s="293">
        <f t="shared" si="64"/>
        <v>0</v>
      </c>
      <c r="M48" s="293">
        <f t="shared" si="64"/>
        <v>0</v>
      </c>
      <c r="N48" s="293">
        <f t="shared" si="64"/>
        <v>0</v>
      </c>
      <c r="O48" s="293">
        <f t="shared" si="64"/>
        <v>0</v>
      </c>
      <c r="P48" s="293">
        <f t="shared" si="64"/>
        <v>0</v>
      </c>
      <c r="Q48" s="293">
        <f t="shared" si="64"/>
        <v>0</v>
      </c>
      <c r="R48" s="293">
        <f t="shared" si="64"/>
        <v>0</v>
      </c>
      <c r="S48" s="293">
        <f t="shared" si="64"/>
        <v>0</v>
      </c>
      <c r="T48" s="293">
        <f t="shared" si="64"/>
        <v>0</v>
      </c>
      <c r="U48" s="293">
        <f t="shared" si="64"/>
        <v>0</v>
      </c>
      <c r="V48" s="293">
        <f t="shared" si="64"/>
        <v>0</v>
      </c>
      <c r="W48" s="293">
        <f t="shared" si="64"/>
        <v>0</v>
      </c>
      <c r="X48" s="293">
        <f t="shared" si="64"/>
        <v>0</v>
      </c>
      <c r="Y48" s="293">
        <f t="shared" si="64"/>
        <v>0</v>
      </c>
      <c r="Z48" s="293">
        <f t="shared" si="64"/>
        <v>0</v>
      </c>
      <c r="AA48" s="293">
        <f t="shared" si="64"/>
        <v>0</v>
      </c>
      <c r="AB48" s="293">
        <f t="shared" si="64"/>
        <v>0</v>
      </c>
      <c r="AC48" s="293">
        <f t="shared" si="64"/>
        <v>0</v>
      </c>
      <c r="AD48" s="293">
        <f t="shared" si="64"/>
        <v>0</v>
      </c>
      <c r="AE48" s="293">
        <f t="shared" si="64"/>
        <v>0</v>
      </c>
      <c r="AF48" s="293">
        <f t="shared" si="64"/>
        <v>0</v>
      </c>
      <c r="AG48" s="293">
        <f t="shared" si="64"/>
        <v>0</v>
      </c>
      <c r="AH48" s="293">
        <f t="shared" si="64"/>
        <v>0</v>
      </c>
      <c r="AI48" s="293">
        <f t="shared" si="64"/>
        <v>0</v>
      </c>
      <c r="AJ48" s="293">
        <f t="shared" si="64"/>
        <v>0</v>
      </c>
      <c r="AK48" s="293">
        <f t="shared" si="64"/>
        <v>0</v>
      </c>
      <c r="AL48" s="293">
        <f t="shared" si="64"/>
        <v>0</v>
      </c>
      <c r="AM48" s="293">
        <f t="shared" si="64"/>
        <v>3.4473680099999999</v>
      </c>
      <c r="AN48" s="293">
        <f t="shared" si="64"/>
        <v>2.6803829400000003</v>
      </c>
      <c r="AO48" s="293">
        <f t="shared" si="64"/>
        <v>3.5526395700000002</v>
      </c>
      <c r="AP48" s="293">
        <f t="shared" si="64"/>
        <v>3.4808509799999996</v>
      </c>
      <c r="AQ48" s="293">
        <f t="shared" si="64"/>
        <v>0.71940159000000004</v>
      </c>
      <c r="AR48" s="293">
        <f t="shared" si="64"/>
        <v>1.64057367</v>
      </c>
      <c r="AS48" s="293">
        <f t="shared" si="64"/>
        <v>1.2695970600000002</v>
      </c>
      <c r="AT48" s="293">
        <f t="shared" si="64"/>
        <v>0.98097294000000002</v>
      </c>
      <c r="AU48" s="293">
        <f t="shared" si="64"/>
        <v>2.2896105000000002</v>
      </c>
      <c r="AV48" s="293">
        <f t="shared" si="64"/>
        <v>4.3583436300000002</v>
      </c>
      <c r="AW48" s="293">
        <f t="shared" si="64"/>
        <v>0.57770754000000002</v>
      </c>
      <c r="AX48" s="294">
        <f t="shared" si="64"/>
        <v>1.02584655</v>
      </c>
      <c r="AY48" s="294">
        <f t="shared" si="64"/>
        <v>0.86464734352180517</v>
      </c>
      <c r="AZ48" s="122" t="e">
        <f t="shared" si="64"/>
        <v>#N/A</v>
      </c>
      <c r="BA48" s="122" t="e">
        <f t="shared" si="64"/>
        <v>#N/A</v>
      </c>
      <c r="BB48" s="122" t="e">
        <f t="shared" si="64"/>
        <v>#N/A</v>
      </c>
      <c r="BC48" s="122" t="e">
        <f t="shared" si="64"/>
        <v>#N/A</v>
      </c>
      <c r="BD48" s="122" t="e">
        <f t="shared" si="64"/>
        <v>#N/A</v>
      </c>
      <c r="BE48" s="122" t="e">
        <f t="shared" si="64"/>
        <v>#N/A</v>
      </c>
      <c r="BF48" s="122" t="e">
        <f t="shared" si="64"/>
        <v>#N/A</v>
      </c>
      <c r="BG48" s="122" t="e">
        <f t="shared" si="64"/>
        <v>#N/A</v>
      </c>
      <c r="BH48" s="122" t="e">
        <f t="shared" si="64"/>
        <v>#N/A</v>
      </c>
      <c r="BI48" s="122" t="e">
        <f t="shared" si="64"/>
        <v>#N/A</v>
      </c>
      <c r="BJ48" s="122" t="e">
        <f t="shared" si="64"/>
        <v>#N/A</v>
      </c>
      <c r="BK48" s="122" t="e">
        <f t="shared" si="64"/>
        <v>#N/A</v>
      </c>
      <c r="BL48" s="122" t="e">
        <f t="shared" si="64"/>
        <v>#N/A</v>
      </c>
      <c r="BM48" s="122" t="e">
        <f t="shared" si="64"/>
        <v>#N/A</v>
      </c>
      <c r="BN48" s="122" t="e">
        <f t="shared" si="64"/>
        <v>#N/A</v>
      </c>
      <c r="BO48" s="122" t="e">
        <f t="shared" ref="BO48:BR48" si="65">SUM(BO108:BO110)</f>
        <v>#N/A</v>
      </c>
      <c r="BP48" s="122" t="e">
        <f t="shared" si="65"/>
        <v>#N/A</v>
      </c>
      <c r="BQ48" s="122" t="e">
        <f t="shared" si="65"/>
        <v>#N/A</v>
      </c>
      <c r="BR48" s="122" t="e">
        <f t="shared" si="65"/>
        <v>#N/A</v>
      </c>
    </row>
    <row r="49" spans="1:70">
      <c r="A49" s="292" t="s">
        <v>325</v>
      </c>
      <c r="B49" s="293">
        <f>B44-B50</f>
        <v>79.262</v>
      </c>
      <c r="C49" s="293">
        <f t="shared" ref="C49:BN49" si="66">C44-C50</f>
        <v>451.90700000000004</v>
      </c>
      <c r="D49" s="293">
        <f t="shared" si="66"/>
        <v>475.68399999999991</v>
      </c>
      <c r="E49" s="293">
        <f t="shared" si="66"/>
        <v>484.55900000000008</v>
      </c>
      <c r="F49" s="293">
        <f t="shared" si="66"/>
        <v>498.70100000000002</v>
      </c>
      <c r="G49" s="293">
        <f t="shared" si="66"/>
        <v>524.63499999999999</v>
      </c>
      <c r="H49" s="293">
        <f t="shared" si="66"/>
        <v>540.7120000000001</v>
      </c>
      <c r="I49" s="293">
        <f t="shared" si="66"/>
        <v>564.83500000000004</v>
      </c>
      <c r="J49" s="293">
        <f t="shared" si="66"/>
        <v>624.76900000000001</v>
      </c>
      <c r="K49" s="293">
        <f t="shared" si="66"/>
        <v>689.63400000000013</v>
      </c>
      <c r="L49" s="293">
        <f t="shared" si="66"/>
        <v>657.11299999999994</v>
      </c>
      <c r="M49" s="293">
        <f t="shared" si="66"/>
        <v>672.53199999999993</v>
      </c>
      <c r="N49" s="293">
        <f t="shared" si="66"/>
        <v>725.899</v>
      </c>
      <c r="O49" s="293">
        <f t="shared" si="66"/>
        <v>642.87599999999998</v>
      </c>
      <c r="P49" s="293">
        <f t="shared" si="66"/>
        <v>503.9729999999999</v>
      </c>
      <c r="Q49" s="293">
        <f t="shared" si="66"/>
        <v>534.41700000000003</v>
      </c>
      <c r="R49" s="293">
        <f t="shared" si="66"/>
        <v>546.79200000000014</v>
      </c>
      <c r="S49" s="293">
        <f t="shared" si="66"/>
        <v>548.46599999999989</v>
      </c>
      <c r="T49" s="293">
        <f t="shared" si="66"/>
        <v>483.01599999999996</v>
      </c>
      <c r="U49" s="293">
        <f t="shared" si="66"/>
        <v>498.70400000000006</v>
      </c>
      <c r="V49" s="293">
        <f t="shared" si="66"/>
        <v>468.75599999999997</v>
      </c>
      <c r="W49" s="293">
        <f t="shared" si="66"/>
        <v>458.73500000000001</v>
      </c>
      <c r="X49" s="293">
        <f t="shared" si="66"/>
        <v>429.59499999999991</v>
      </c>
      <c r="Y49" s="293">
        <f t="shared" si="66"/>
        <v>407.88099999999991</v>
      </c>
      <c r="Z49" s="293">
        <f t="shared" si="66"/>
        <v>370.44899999999996</v>
      </c>
      <c r="AA49" s="293">
        <f t="shared" si="66"/>
        <v>384.17999999999995</v>
      </c>
      <c r="AB49" s="293">
        <f t="shared" si="66"/>
        <v>347.38300000000004</v>
      </c>
      <c r="AC49" s="293">
        <f t="shared" si="66"/>
        <v>302.26900000000001</v>
      </c>
      <c r="AD49" s="293">
        <f t="shared" si="66"/>
        <v>304.12300000000005</v>
      </c>
      <c r="AE49" s="293">
        <f t="shared" si="66"/>
        <v>275.39700000000005</v>
      </c>
      <c r="AF49" s="293">
        <f t="shared" si="66"/>
        <v>293.98799999999994</v>
      </c>
      <c r="AG49" s="293">
        <f t="shared" si="66"/>
        <v>262.255</v>
      </c>
      <c r="AH49" s="293">
        <f t="shared" si="66"/>
        <v>287.12099999999998</v>
      </c>
      <c r="AI49" s="293">
        <f t="shared" si="66"/>
        <v>254.95099999999999</v>
      </c>
      <c r="AJ49" s="293">
        <f t="shared" si="66"/>
        <v>229.63300000000004</v>
      </c>
      <c r="AK49" s="293">
        <f t="shared" si="66"/>
        <v>239.32500000000005</v>
      </c>
      <c r="AL49" s="293">
        <f t="shared" si="66"/>
        <v>240.35700000000006</v>
      </c>
      <c r="AM49" s="293">
        <f t="shared" si="66"/>
        <v>241.05599123000002</v>
      </c>
      <c r="AN49" s="293">
        <f t="shared" si="66"/>
        <v>247.34739627000002</v>
      </c>
      <c r="AO49" s="293">
        <f t="shared" si="66"/>
        <v>228.51221041000002</v>
      </c>
      <c r="AP49" s="293">
        <f t="shared" si="66"/>
        <v>221.64045801</v>
      </c>
      <c r="AQ49" s="293">
        <f t="shared" si="66"/>
        <v>228.71872059999998</v>
      </c>
      <c r="AR49" s="293">
        <f t="shared" si="66"/>
        <v>217.19380844000005</v>
      </c>
      <c r="AS49" s="293">
        <f t="shared" si="66"/>
        <v>179.72733066999999</v>
      </c>
      <c r="AT49" s="293">
        <f t="shared" si="66"/>
        <v>185.98032129000003</v>
      </c>
      <c r="AU49" s="293">
        <f t="shared" si="66"/>
        <v>216.33722245000001</v>
      </c>
      <c r="AV49" s="293">
        <f t="shared" si="66"/>
        <v>206.19499775999998</v>
      </c>
      <c r="AW49" s="293">
        <f t="shared" si="66"/>
        <v>176.51035557999995</v>
      </c>
      <c r="AX49" s="294">
        <f t="shared" si="66"/>
        <v>214.00703038999995</v>
      </c>
      <c r="AY49" s="294" t="e">
        <f t="shared" si="66"/>
        <v>#N/A</v>
      </c>
      <c r="AZ49" s="122" t="e">
        <f t="shared" si="66"/>
        <v>#N/A</v>
      </c>
      <c r="BA49" s="122" t="e">
        <f t="shared" si="66"/>
        <v>#N/A</v>
      </c>
      <c r="BB49" s="122" t="e">
        <f t="shared" si="66"/>
        <v>#N/A</v>
      </c>
      <c r="BC49" s="122" t="e">
        <f t="shared" si="66"/>
        <v>#N/A</v>
      </c>
      <c r="BD49" s="122" t="e">
        <f t="shared" si="66"/>
        <v>#N/A</v>
      </c>
      <c r="BE49" s="122" t="e">
        <f t="shared" si="66"/>
        <v>#N/A</v>
      </c>
      <c r="BF49" s="122" t="e">
        <f t="shared" si="66"/>
        <v>#N/A</v>
      </c>
      <c r="BG49" s="122" t="e">
        <f t="shared" si="66"/>
        <v>#N/A</v>
      </c>
      <c r="BH49" s="122" t="e">
        <f t="shared" si="66"/>
        <v>#N/A</v>
      </c>
      <c r="BI49" s="122" t="e">
        <f t="shared" si="66"/>
        <v>#N/A</v>
      </c>
      <c r="BJ49" s="122" t="e">
        <f t="shared" si="66"/>
        <v>#N/A</v>
      </c>
      <c r="BK49" s="122" t="e">
        <f t="shared" si="66"/>
        <v>#N/A</v>
      </c>
      <c r="BL49" s="122" t="e">
        <f t="shared" si="66"/>
        <v>#N/A</v>
      </c>
      <c r="BM49" s="122" t="e">
        <f t="shared" si="66"/>
        <v>#N/A</v>
      </c>
      <c r="BN49" s="122" t="e">
        <f t="shared" si="66"/>
        <v>#N/A</v>
      </c>
      <c r="BO49" s="122" t="e">
        <f t="shared" ref="BO49:BR49" si="67">BO44-BO50</f>
        <v>#N/A</v>
      </c>
      <c r="BP49" s="122" t="e">
        <f t="shared" si="67"/>
        <v>#N/A</v>
      </c>
      <c r="BQ49" s="122" t="e">
        <f t="shared" si="67"/>
        <v>#N/A</v>
      </c>
      <c r="BR49" s="122" t="e">
        <f t="shared" si="67"/>
        <v>#N/A</v>
      </c>
    </row>
    <row r="50" spans="1:70">
      <c r="A50" s="292" t="s">
        <v>314</v>
      </c>
      <c r="B50" s="293">
        <v>299.89999999999998</v>
      </c>
      <c r="C50" s="293">
        <v>304.89999999999998</v>
      </c>
      <c r="D50" s="293">
        <v>358.3</v>
      </c>
      <c r="E50" s="293">
        <v>417.9</v>
      </c>
      <c r="F50" s="293">
        <v>395.9</v>
      </c>
      <c r="G50" s="293">
        <v>336.4</v>
      </c>
      <c r="H50" s="293">
        <v>366.4</v>
      </c>
      <c r="I50" s="293">
        <v>443.2</v>
      </c>
      <c r="J50" s="293">
        <v>422</v>
      </c>
      <c r="K50" s="293">
        <v>484.9</v>
      </c>
      <c r="L50" s="293">
        <v>572.1</v>
      </c>
      <c r="M50" s="293">
        <v>634.29999999999995</v>
      </c>
      <c r="N50" s="293">
        <v>582.4</v>
      </c>
      <c r="O50" s="293">
        <v>372.11799999999999</v>
      </c>
      <c r="P50" s="293">
        <v>350.608</v>
      </c>
      <c r="Q50" s="293">
        <v>305.72699999999998</v>
      </c>
      <c r="R50" s="293">
        <v>328.387</v>
      </c>
      <c r="S50" s="293">
        <v>346.57600000000002</v>
      </c>
      <c r="T50" s="293">
        <v>333.42700000000002</v>
      </c>
      <c r="U50" s="293">
        <v>278.86</v>
      </c>
      <c r="V50" s="293">
        <v>242.51</v>
      </c>
      <c r="W50" s="293">
        <v>246.22200000000001</v>
      </c>
      <c r="X50" s="293">
        <v>244.06100000000001</v>
      </c>
      <c r="Y50" s="293">
        <v>270.53500000000003</v>
      </c>
      <c r="Z50" s="293">
        <v>227.721</v>
      </c>
      <c r="AA50" s="293">
        <v>228.869</v>
      </c>
      <c r="AB50" s="293">
        <v>194.98699999999999</v>
      </c>
      <c r="AC50" s="293">
        <v>170.001</v>
      </c>
      <c r="AD50" s="293">
        <v>197.87899999999999</v>
      </c>
      <c r="AE50" s="293">
        <v>245.976</v>
      </c>
      <c r="AF50" s="293">
        <v>207.98500000000001</v>
      </c>
      <c r="AG50" s="293">
        <v>172.821</v>
      </c>
      <c r="AH50" s="293">
        <v>135.77799999999999</v>
      </c>
      <c r="AI50" s="293">
        <v>172.816</v>
      </c>
      <c r="AJ50" s="293">
        <v>206.38900000000001</v>
      </c>
      <c r="AK50" s="293">
        <v>180.38</v>
      </c>
      <c r="AL50" s="293">
        <v>138.31899999999999</v>
      </c>
      <c r="AM50" s="293">
        <v>158.053</v>
      </c>
      <c r="AN50" s="293">
        <v>169.40299999999999</v>
      </c>
      <c r="AO50" s="293">
        <v>156.13499999999999</v>
      </c>
      <c r="AP50" s="293">
        <v>180.40799999999999</v>
      </c>
      <c r="AQ50" s="293">
        <v>192.529</v>
      </c>
      <c r="AR50" s="293">
        <v>158.86799999999999</v>
      </c>
      <c r="AS50" s="293">
        <v>152.631</v>
      </c>
      <c r="AT50" s="293">
        <v>162.886</v>
      </c>
      <c r="AU50" s="293">
        <v>148.62700000000001</v>
      </c>
      <c r="AV50" s="293">
        <v>95.222999999999999</v>
      </c>
      <c r="AW50" s="293">
        <v>138.471</v>
      </c>
      <c r="AX50" s="293">
        <v>141.76900000000001</v>
      </c>
      <c r="AY50" s="294" t="e">
        <f t="shared" ref="AY50:BR50" si="68">FORECAST(AY44,AO50:AX50,AO44:AX44)</f>
        <v>#N/A</v>
      </c>
      <c r="AZ50" s="122" t="e">
        <f t="shared" si="68"/>
        <v>#N/A</v>
      </c>
      <c r="BA50" s="122" t="e">
        <f t="shared" si="68"/>
        <v>#N/A</v>
      </c>
      <c r="BB50" s="122" t="e">
        <f t="shared" si="68"/>
        <v>#N/A</v>
      </c>
      <c r="BC50" s="122" t="e">
        <f t="shared" si="68"/>
        <v>#N/A</v>
      </c>
      <c r="BD50" s="122" t="e">
        <f t="shared" si="68"/>
        <v>#N/A</v>
      </c>
      <c r="BE50" s="122" t="e">
        <f t="shared" si="68"/>
        <v>#N/A</v>
      </c>
      <c r="BF50" s="122" t="e">
        <f t="shared" si="68"/>
        <v>#N/A</v>
      </c>
      <c r="BG50" s="122" t="e">
        <f t="shared" si="68"/>
        <v>#N/A</v>
      </c>
      <c r="BH50" s="122" t="e">
        <f t="shared" si="68"/>
        <v>#N/A</v>
      </c>
      <c r="BI50" s="122" t="e">
        <f t="shared" si="68"/>
        <v>#N/A</v>
      </c>
      <c r="BJ50" s="122" t="e">
        <f t="shared" si="68"/>
        <v>#N/A</v>
      </c>
      <c r="BK50" s="122" t="e">
        <f t="shared" si="68"/>
        <v>#N/A</v>
      </c>
      <c r="BL50" s="122" t="e">
        <f t="shared" si="68"/>
        <v>#N/A</v>
      </c>
      <c r="BM50" s="122" t="e">
        <f t="shared" si="68"/>
        <v>#N/A</v>
      </c>
      <c r="BN50" s="122" t="e">
        <f t="shared" si="68"/>
        <v>#N/A</v>
      </c>
      <c r="BO50" s="122" t="e">
        <f t="shared" si="68"/>
        <v>#N/A</v>
      </c>
      <c r="BP50" s="122" t="e">
        <f t="shared" si="68"/>
        <v>#N/A</v>
      </c>
      <c r="BQ50" s="122" t="e">
        <f t="shared" si="68"/>
        <v>#N/A</v>
      </c>
      <c r="BR50" s="122" t="e">
        <f t="shared" si="68"/>
        <v>#N/A</v>
      </c>
    </row>
    <row r="51" spans="1:70">
      <c r="A51" s="292" t="s">
        <v>315</v>
      </c>
      <c r="B51" s="293">
        <f>B50-B52</f>
        <v>24.59499999999997</v>
      </c>
      <c r="C51" s="293">
        <f t="shared" ref="C51:L51" si="69">C50-C52</f>
        <v>29.783999999999992</v>
      </c>
      <c r="D51" s="293">
        <f t="shared" si="69"/>
        <v>26.079999999999984</v>
      </c>
      <c r="E51" s="293">
        <f t="shared" si="69"/>
        <v>26.714999999999975</v>
      </c>
      <c r="F51" s="293">
        <f t="shared" si="69"/>
        <v>30.200999999999965</v>
      </c>
      <c r="G51" s="293">
        <f t="shared" si="69"/>
        <v>32.770999999999958</v>
      </c>
      <c r="H51" s="293">
        <f t="shared" si="69"/>
        <v>37.067999999999984</v>
      </c>
      <c r="I51" s="293">
        <f t="shared" si="69"/>
        <v>29.111000000000047</v>
      </c>
      <c r="J51" s="293">
        <f t="shared" si="69"/>
        <v>54.481999999999971</v>
      </c>
      <c r="K51" s="293">
        <f t="shared" si="69"/>
        <v>47.976999999999975</v>
      </c>
      <c r="L51" s="293">
        <f t="shared" si="69"/>
        <v>41.092999999999961</v>
      </c>
      <c r="M51" s="304">
        <v>664.8</v>
      </c>
      <c r="N51" s="304">
        <v>849.8</v>
      </c>
      <c r="O51" s="304">
        <v>538.6</v>
      </c>
      <c r="P51" s="294">
        <f t="shared" ref="P51:BR51" si="70">P50-P52</f>
        <v>0</v>
      </c>
      <c r="Q51" s="293">
        <f t="shared" si="70"/>
        <v>0</v>
      </c>
      <c r="R51" s="293">
        <f t="shared" si="70"/>
        <v>0</v>
      </c>
      <c r="S51" s="293">
        <f t="shared" si="70"/>
        <v>0</v>
      </c>
      <c r="T51" s="293">
        <f t="shared" si="70"/>
        <v>0</v>
      </c>
      <c r="U51" s="293">
        <f t="shared" si="70"/>
        <v>0</v>
      </c>
      <c r="V51" s="293">
        <f t="shared" si="70"/>
        <v>0</v>
      </c>
      <c r="W51" s="293">
        <f t="shared" si="70"/>
        <v>0</v>
      </c>
      <c r="X51" s="293">
        <f t="shared" si="70"/>
        <v>0</v>
      </c>
      <c r="Y51" s="293">
        <f t="shared" si="70"/>
        <v>0</v>
      </c>
      <c r="Z51" s="293">
        <f t="shared" si="70"/>
        <v>0</v>
      </c>
      <c r="AA51" s="293">
        <f t="shared" si="70"/>
        <v>0</v>
      </c>
      <c r="AB51" s="293">
        <f t="shared" si="70"/>
        <v>0</v>
      </c>
      <c r="AC51" s="293">
        <f t="shared" si="70"/>
        <v>0</v>
      </c>
      <c r="AD51" s="293">
        <f t="shared" si="70"/>
        <v>0</v>
      </c>
      <c r="AE51" s="293">
        <f t="shared" si="70"/>
        <v>0</v>
      </c>
      <c r="AF51" s="293">
        <f t="shared" si="70"/>
        <v>0</v>
      </c>
      <c r="AG51" s="293">
        <f t="shared" si="70"/>
        <v>0</v>
      </c>
      <c r="AH51" s="293">
        <f t="shared" si="70"/>
        <v>0</v>
      </c>
      <c r="AI51" s="293">
        <f t="shared" si="70"/>
        <v>0</v>
      </c>
      <c r="AJ51" s="293">
        <f t="shared" si="70"/>
        <v>0</v>
      </c>
      <c r="AK51" s="293">
        <f t="shared" si="70"/>
        <v>0</v>
      </c>
      <c r="AL51" s="293">
        <f t="shared" si="70"/>
        <v>0</v>
      </c>
      <c r="AM51" s="293">
        <f t="shared" si="70"/>
        <v>0</v>
      </c>
      <c r="AN51" s="293">
        <f t="shared" si="70"/>
        <v>0</v>
      </c>
      <c r="AO51" s="293">
        <f t="shared" si="70"/>
        <v>0</v>
      </c>
      <c r="AP51" s="293">
        <f t="shared" si="70"/>
        <v>0</v>
      </c>
      <c r="AQ51" s="293">
        <f t="shared" si="70"/>
        <v>0</v>
      </c>
      <c r="AR51" s="293">
        <f t="shared" si="70"/>
        <v>0</v>
      </c>
      <c r="AS51" s="293">
        <f t="shared" si="70"/>
        <v>0</v>
      </c>
      <c r="AT51" s="293">
        <f t="shared" si="70"/>
        <v>0</v>
      </c>
      <c r="AU51" s="293">
        <f t="shared" si="70"/>
        <v>0</v>
      </c>
      <c r="AV51" s="293">
        <f t="shared" si="70"/>
        <v>0</v>
      </c>
      <c r="AW51" s="293">
        <f t="shared" si="70"/>
        <v>0</v>
      </c>
      <c r="AX51" s="293">
        <f t="shared" si="70"/>
        <v>0</v>
      </c>
      <c r="AY51" s="294" t="e">
        <f t="shared" si="70"/>
        <v>#N/A</v>
      </c>
      <c r="AZ51" s="122" t="e">
        <f t="shared" si="70"/>
        <v>#N/A</v>
      </c>
      <c r="BA51" s="122" t="e">
        <f t="shared" si="70"/>
        <v>#N/A</v>
      </c>
      <c r="BB51" s="122" t="e">
        <f t="shared" si="70"/>
        <v>#N/A</v>
      </c>
      <c r="BC51" s="122" t="e">
        <f t="shared" si="70"/>
        <v>#N/A</v>
      </c>
      <c r="BD51" s="122" t="e">
        <f t="shared" si="70"/>
        <v>#N/A</v>
      </c>
      <c r="BE51" s="122" t="e">
        <f t="shared" si="70"/>
        <v>#N/A</v>
      </c>
      <c r="BF51" s="122" t="e">
        <f t="shared" si="70"/>
        <v>#N/A</v>
      </c>
      <c r="BG51" s="122" t="e">
        <f t="shared" si="70"/>
        <v>#N/A</v>
      </c>
      <c r="BH51" s="122" t="e">
        <f t="shared" si="70"/>
        <v>#N/A</v>
      </c>
      <c r="BI51" s="122" t="e">
        <f t="shared" si="70"/>
        <v>#N/A</v>
      </c>
      <c r="BJ51" s="122" t="e">
        <f t="shared" si="70"/>
        <v>#N/A</v>
      </c>
      <c r="BK51" s="122" t="e">
        <f t="shared" si="70"/>
        <v>#N/A</v>
      </c>
      <c r="BL51" s="122" t="e">
        <f t="shared" si="70"/>
        <v>#N/A</v>
      </c>
      <c r="BM51" s="122" t="e">
        <f t="shared" si="70"/>
        <v>#N/A</v>
      </c>
      <c r="BN51" s="122" t="e">
        <f t="shared" si="70"/>
        <v>#N/A</v>
      </c>
      <c r="BO51" s="122" t="e">
        <f t="shared" si="70"/>
        <v>#N/A</v>
      </c>
      <c r="BP51" s="122" t="e">
        <f t="shared" si="70"/>
        <v>#N/A</v>
      </c>
      <c r="BQ51" s="122" t="e">
        <f t="shared" si="70"/>
        <v>#N/A</v>
      </c>
      <c r="BR51" s="122" t="e">
        <f t="shared" si="70"/>
        <v>#N/A</v>
      </c>
    </row>
    <row r="52" spans="1:70">
      <c r="A52" s="292" t="s">
        <v>326</v>
      </c>
      <c r="B52" s="305">
        <f>SUM(B53:B54)</f>
        <v>275.30500000000001</v>
      </c>
      <c r="C52" s="305">
        <f t="shared" ref="C52:AX52" si="71">SUM(C53:C54)</f>
        <v>275.11599999999999</v>
      </c>
      <c r="D52" s="305">
        <f t="shared" si="71"/>
        <v>332.22</v>
      </c>
      <c r="E52" s="305">
        <f t="shared" si="71"/>
        <v>391.185</v>
      </c>
      <c r="F52" s="305">
        <f t="shared" si="71"/>
        <v>365.69900000000001</v>
      </c>
      <c r="G52" s="305">
        <f t="shared" si="71"/>
        <v>303.62900000000002</v>
      </c>
      <c r="H52" s="305">
        <f t="shared" si="71"/>
        <v>329.33199999999999</v>
      </c>
      <c r="I52" s="305">
        <f t="shared" si="71"/>
        <v>414.08899999999994</v>
      </c>
      <c r="J52" s="305">
        <f t="shared" si="71"/>
        <v>367.51800000000003</v>
      </c>
      <c r="K52" s="305">
        <f t="shared" si="71"/>
        <v>436.923</v>
      </c>
      <c r="L52" s="305">
        <f t="shared" si="71"/>
        <v>531.00700000000006</v>
      </c>
      <c r="M52" s="305">
        <f t="shared" si="71"/>
        <v>0</v>
      </c>
      <c r="N52" s="305">
        <f t="shared" si="71"/>
        <v>0</v>
      </c>
      <c r="O52" s="305">
        <f t="shared" si="71"/>
        <v>372.11799999999999</v>
      </c>
      <c r="P52" s="305">
        <f t="shared" si="71"/>
        <v>350.608</v>
      </c>
      <c r="Q52" s="305">
        <f t="shared" si="71"/>
        <v>305.72699999999998</v>
      </c>
      <c r="R52" s="305">
        <f t="shared" si="71"/>
        <v>328.387</v>
      </c>
      <c r="S52" s="305">
        <f t="shared" si="71"/>
        <v>346.57600000000002</v>
      </c>
      <c r="T52" s="305">
        <f t="shared" si="71"/>
        <v>333.42700000000002</v>
      </c>
      <c r="U52" s="305">
        <f t="shared" si="71"/>
        <v>278.86</v>
      </c>
      <c r="V52" s="305">
        <f t="shared" si="71"/>
        <v>242.51</v>
      </c>
      <c r="W52" s="305">
        <f t="shared" si="71"/>
        <v>246.22199999999998</v>
      </c>
      <c r="X52" s="305">
        <f t="shared" si="71"/>
        <v>244.06100000000001</v>
      </c>
      <c r="Y52" s="305">
        <f t="shared" si="71"/>
        <v>270.53499999999997</v>
      </c>
      <c r="Z52" s="305">
        <f t="shared" si="71"/>
        <v>227.721</v>
      </c>
      <c r="AA52" s="305">
        <f t="shared" si="71"/>
        <v>228.869</v>
      </c>
      <c r="AB52" s="305">
        <f t="shared" si="71"/>
        <v>194.98700000000002</v>
      </c>
      <c r="AC52" s="305">
        <f t="shared" si="71"/>
        <v>170.001</v>
      </c>
      <c r="AD52" s="305">
        <f t="shared" si="71"/>
        <v>197.87900000000002</v>
      </c>
      <c r="AE52" s="305">
        <f t="shared" si="71"/>
        <v>245.976</v>
      </c>
      <c r="AF52" s="305">
        <f t="shared" si="71"/>
        <v>207.98500000000001</v>
      </c>
      <c r="AG52" s="305">
        <f t="shared" si="71"/>
        <v>172.82100000000003</v>
      </c>
      <c r="AH52" s="305">
        <f t="shared" si="71"/>
        <v>135.77799999999999</v>
      </c>
      <c r="AI52" s="305">
        <f t="shared" si="71"/>
        <v>172.816</v>
      </c>
      <c r="AJ52" s="305">
        <f t="shared" si="71"/>
        <v>206.38900000000001</v>
      </c>
      <c r="AK52" s="305">
        <f t="shared" si="71"/>
        <v>180.38</v>
      </c>
      <c r="AL52" s="305">
        <f t="shared" si="71"/>
        <v>138.31899999999999</v>
      </c>
      <c r="AM52" s="305">
        <f t="shared" si="71"/>
        <v>158.053</v>
      </c>
      <c r="AN52" s="305">
        <f t="shared" si="71"/>
        <v>169.40300000000002</v>
      </c>
      <c r="AO52" s="305">
        <f t="shared" si="71"/>
        <v>156.13499999999999</v>
      </c>
      <c r="AP52" s="305">
        <f t="shared" si="71"/>
        <v>180.40800000000002</v>
      </c>
      <c r="AQ52" s="305">
        <f t="shared" si="71"/>
        <v>192.529</v>
      </c>
      <c r="AR52" s="305">
        <f t="shared" si="71"/>
        <v>158.86799999999999</v>
      </c>
      <c r="AS52" s="305">
        <f t="shared" si="71"/>
        <v>152.631</v>
      </c>
      <c r="AT52" s="305">
        <f t="shared" si="71"/>
        <v>162.886</v>
      </c>
      <c r="AU52" s="305">
        <f t="shared" si="71"/>
        <v>148.62700000000001</v>
      </c>
      <c r="AV52" s="305">
        <f t="shared" si="71"/>
        <v>95.222999999999999</v>
      </c>
      <c r="AW52" s="305">
        <f t="shared" si="71"/>
        <v>138.471</v>
      </c>
      <c r="AX52" s="305">
        <f t="shared" si="71"/>
        <v>141.76900000000001</v>
      </c>
      <c r="AY52" s="294" t="e">
        <f t="shared" ref="AY52:BR52" si="72">AY50</f>
        <v>#N/A</v>
      </c>
      <c r="AZ52" s="122" t="e">
        <f t="shared" si="72"/>
        <v>#N/A</v>
      </c>
      <c r="BA52" s="122" t="e">
        <f t="shared" si="72"/>
        <v>#N/A</v>
      </c>
      <c r="BB52" s="122" t="e">
        <f t="shared" si="72"/>
        <v>#N/A</v>
      </c>
      <c r="BC52" s="122" t="e">
        <f t="shared" si="72"/>
        <v>#N/A</v>
      </c>
      <c r="BD52" s="122" t="e">
        <f t="shared" si="72"/>
        <v>#N/A</v>
      </c>
      <c r="BE52" s="122" t="e">
        <f t="shared" si="72"/>
        <v>#N/A</v>
      </c>
      <c r="BF52" s="122" t="e">
        <f t="shared" si="72"/>
        <v>#N/A</v>
      </c>
      <c r="BG52" s="122" t="e">
        <f t="shared" si="72"/>
        <v>#N/A</v>
      </c>
      <c r="BH52" s="122" t="e">
        <f t="shared" si="72"/>
        <v>#N/A</v>
      </c>
      <c r="BI52" s="122" t="e">
        <f t="shared" si="72"/>
        <v>#N/A</v>
      </c>
      <c r="BJ52" s="122" t="e">
        <f t="shared" si="72"/>
        <v>#N/A</v>
      </c>
      <c r="BK52" s="122" t="e">
        <f t="shared" si="72"/>
        <v>#N/A</v>
      </c>
      <c r="BL52" s="122" t="e">
        <f t="shared" si="72"/>
        <v>#N/A</v>
      </c>
      <c r="BM52" s="122" t="e">
        <f t="shared" si="72"/>
        <v>#N/A</v>
      </c>
      <c r="BN52" s="122" t="e">
        <f t="shared" si="72"/>
        <v>#N/A</v>
      </c>
      <c r="BO52" s="122" t="e">
        <f t="shared" si="72"/>
        <v>#N/A</v>
      </c>
      <c r="BP52" s="122" t="e">
        <f t="shared" si="72"/>
        <v>#N/A</v>
      </c>
      <c r="BQ52" s="122" t="e">
        <f t="shared" si="72"/>
        <v>#N/A</v>
      </c>
      <c r="BR52" s="122" t="e">
        <f t="shared" si="72"/>
        <v>#N/A</v>
      </c>
    </row>
    <row r="53" spans="1:70">
      <c r="A53" s="292" t="s">
        <v>317</v>
      </c>
      <c r="B53" s="293">
        <v>161.797</v>
      </c>
      <c r="C53" s="293">
        <v>157.60499999999999</v>
      </c>
      <c r="D53" s="293">
        <v>221.95400000000001</v>
      </c>
      <c r="E53" s="293">
        <v>277.02</v>
      </c>
      <c r="F53" s="293">
        <v>246.489</v>
      </c>
      <c r="G53" s="293">
        <v>185.78700000000001</v>
      </c>
      <c r="H53" s="293">
        <v>227.43700000000001</v>
      </c>
      <c r="I53" s="293">
        <v>289.86399999999998</v>
      </c>
      <c r="J53" s="293">
        <v>244.83600000000001</v>
      </c>
      <c r="K53" s="293">
        <v>307.3</v>
      </c>
      <c r="L53" s="293">
        <v>365.64699999999999</v>
      </c>
      <c r="M53" s="293">
        <v>0</v>
      </c>
      <c r="N53" s="293">
        <v>0</v>
      </c>
      <c r="O53" s="293">
        <v>182.47</v>
      </c>
      <c r="P53" s="293">
        <v>186.44</v>
      </c>
      <c r="Q53" s="293">
        <v>176.4</v>
      </c>
      <c r="R53" s="293">
        <v>196.3</v>
      </c>
      <c r="S53" s="293">
        <v>198.35</v>
      </c>
      <c r="T53" s="293">
        <v>194.15</v>
      </c>
      <c r="U53" s="293">
        <v>166.3</v>
      </c>
      <c r="V53" s="293">
        <v>121.4</v>
      </c>
      <c r="W53" s="293">
        <v>135.69999999999999</v>
      </c>
      <c r="X53" s="293">
        <v>134.5</v>
      </c>
      <c r="Y53" s="293">
        <v>149</v>
      </c>
      <c r="Z53" s="293">
        <v>108</v>
      </c>
      <c r="AA53" s="293">
        <v>111.5</v>
      </c>
      <c r="AB53" s="293">
        <v>92.4</v>
      </c>
      <c r="AC53" s="293">
        <v>83.4</v>
      </c>
      <c r="AD53" s="293">
        <v>97.2</v>
      </c>
      <c r="AE53" s="293">
        <v>130.69999999999999</v>
      </c>
      <c r="AF53" s="293">
        <v>103.65</v>
      </c>
      <c r="AG53" s="293">
        <v>83.65</v>
      </c>
      <c r="AH53" s="293">
        <v>62.05</v>
      </c>
      <c r="AI53" s="293">
        <v>77.05</v>
      </c>
      <c r="AJ53" s="293">
        <v>114.63</v>
      </c>
      <c r="AK53" s="293">
        <v>91.66</v>
      </c>
      <c r="AL53" s="293">
        <v>55.32</v>
      </c>
      <c r="AM53" s="293">
        <v>72.58</v>
      </c>
      <c r="AN53" s="293">
        <v>81.34</v>
      </c>
      <c r="AO53" s="293">
        <v>74.510000000000005</v>
      </c>
      <c r="AP53" s="293">
        <v>96.67</v>
      </c>
      <c r="AQ53" s="293">
        <v>99.1</v>
      </c>
      <c r="AR53" s="293">
        <v>74.34</v>
      </c>
      <c r="AS53" s="293">
        <v>72.069999999999993</v>
      </c>
      <c r="AT53" s="293">
        <v>91.13</v>
      </c>
      <c r="AU53" s="293">
        <v>85.19</v>
      </c>
      <c r="AV53" s="293">
        <v>43.22</v>
      </c>
      <c r="AW53" s="293">
        <v>86.79</v>
      </c>
      <c r="AX53" s="293">
        <v>86.02</v>
      </c>
      <c r="AY53" s="294" t="e">
        <f t="shared" ref="AY53:BR53" si="73">FORECAST(AY52,AO53:AX53,AO52:AX52)</f>
        <v>#N/A</v>
      </c>
      <c r="AZ53" s="122" t="e">
        <f t="shared" si="73"/>
        <v>#N/A</v>
      </c>
      <c r="BA53" s="122" t="e">
        <f t="shared" si="73"/>
        <v>#N/A</v>
      </c>
      <c r="BB53" s="122" t="e">
        <f t="shared" si="73"/>
        <v>#N/A</v>
      </c>
      <c r="BC53" s="122" t="e">
        <f t="shared" si="73"/>
        <v>#N/A</v>
      </c>
      <c r="BD53" s="122" t="e">
        <f t="shared" si="73"/>
        <v>#N/A</v>
      </c>
      <c r="BE53" s="122" t="e">
        <f t="shared" si="73"/>
        <v>#N/A</v>
      </c>
      <c r="BF53" s="122" t="e">
        <f t="shared" si="73"/>
        <v>#N/A</v>
      </c>
      <c r="BG53" s="122" t="e">
        <f t="shared" si="73"/>
        <v>#N/A</v>
      </c>
      <c r="BH53" s="122" t="e">
        <f t="shared" si="73"/>
        <v>#N/A</v>
      </c>
      <c r="BI53" s="122" t="e">
        <f t="shared" si="73"/>
        <v>#N/A</v>
      </c>
      <c r="BJ53" s="122" t="e">
        <f t="shared" si="73"/>
        <v>#N/A</v>
      </c>
      <c r="BK53" s="122" t="e">
        <f t="shared" si="73"/>
        <v>#N/A</v>
      </c>
      <c r="BL53" s="122" t="e">
        <f t="shared" si="73"/>
        <v>#N/A</v>
      </c>
      <c r="BM53" s="122" t="e">
        <f t="shared" si="73"/>
        <v>#N/A</v>
      </c>
      <c r="BN53" s="122" t="e">
        <f t="shared" si="73"/>
        <v>#N/A</v>
      </c>
      <c r="BO53" s="122" t="e">
        <f t="shared" si="73"/>
        <v>#N/A</v>
      </c>
      <c r="BP53" s="122" t="e">
        <f t="shared" si="73"/>
        <v>#N/A</v>
      </c>
      <c r="BQ53" s="122" t="e">
        <f t="shared" si="73"/>
        <v>#N/A</v>
      </c>
      <c r="BR53" s="122" t="e">
        <f t="shared" si="73"/>
        <v>#N/A</v>
      </c>
    </row>
    <row r="54" spans="1:70">
      <c r="A54" s="292" t="s">
        <v>318</v>
      </c>
      <c r="B54" s="293">
        <v>113.508</v>
      </c>
      <c r="C54" s="293">
        <v>117.511</v>
      </c>
      <c r="D54" s="293">
        <v>110.26600000000001</v>
      </c>
      <c r="E54" s="293">
        <v>114.16500000000001</v>
      </c>
      <c r="F54" s="293">
        <v>119.21</v>
      </c>
      <c r="G54" s="293">
        <v>117.842</v>
      </c>
      <c r="H54" s="293">
        <v>101.895</v>
      </c>
      <c r="I54" s="293">
        <v>124.22499999999999</v>
      </c>
      <c r="J54" s="293">
        <v>122.682</v>
      </c>
      <c r="K54" s="293">
        <v>129.62299999999999</v>
      </c>
      <c r="L54" s="293">
        <v>165.36</v>
      </c>
      <c r="M54" s="293">
        <v>0</v>
      </c>
      <c r="N54" s="293">
        <v>0</v>
      </c>
      <c r="O54" s="293">
        <v>189.648</v>
      </c>
      <c r="P54" s="293">
        <v>164.16800000000001</v>
      </c>
      <c r="Q54" s="293">
        <v>129.327</v>
      </c>
      <c r="R54" s="293">
        <v>132.08699999999999</v>
      </c>
      <c r="S54" s="293">
        <v>148.226</v>
      </c>
      <c r="T54" s="293">
        <v>139.27699999999999</v>
      </c>
      <c r="U54" s="293">
        <v>112.56</v>
      </c>
      <c r="V54" s="293">
        <v>121.11</v>
      </c>
      <c r="W54" s="293">
        <v>110.52200000000001</v>
      </c>
      <c r="X54" s="293">
        <v>109.56100000000001</v>
      </c>
      <c r="Y54" s="293">
        <v>121.535</v>
      </c>
      <c r="Z54" s="293">
        <v>119.721</v>
      </c>
      <c r="AA54" s="293">
        <v>117.369</v>
      </c>
      <c r="AB54" s="293">
        <v>102.587</v>
      </c>
      <c r="AC54" s="293">
        <v>86.600999999999999</v>
      </c>
      <c r="AD54" s="293">
        <v>100.679</v>
      </c>
      <c r="AE54" s="293">
        <v>115.276</v>
      </c>
      <c r="AF54" s="293">
        <v>104.33499999999999</v>
      </c>
      <c r="AG54" s="293">
        <v>89.171000000000006</v>
      </c>
      <c r="AH54" s="293">
        <v>73.727999999999994</v>
      </c>
      <c r="AI54" s="293">
        <v>95.766000000000005</v>
      </c>
      <c r="AJ54" s="293">
        <v>91.759</v>
      </c>
      <c r="AK54" s="293">
        <v>88.72</v>
      </c>
      <c r="AL54" s="293">
        <v>82.998999999999995</v>
      </c>
      <c r="AM54" s="293">
        <v>85.472999999999999</v>
      </c>
      <c r="AN54" s="293">
        <v>88.063000000000002</v>
      </c>
      <c r="AO54" s="293">
        <v>81.625</v>
      </c>
      <c r="AP54" s="293">
        <v>83.738</v>
      </c>
      <c r="AQ54" s="293">
        <v>93.429000000000002</v>
      </c>
      <c r="AR54" s="293">
        <v>84.528000000000006</v>
      </c>
      <c r="AS54" s="293">
        <v>80.561000000000007</v>
      </c>
      <c r="AT54" s="293">
        <v>71.756</v>
      </c>
      <c r="AU54" s="293">
        <v>63.436999999999998</v>
      </c>
      <c r="AV54" s="293">
        <v>52.003</v>
      </c>
      <c r="AW54" s="293">
        <v>51.680999999999997</v>
      </c>
      <c r="AX54" s="293">
        <v>55.749000000000002</v>
      </c>
      <c r="AY54" s="294" t="e">
        <f t="shared" ref="AY54:BR54" si="74">AY52-AY53</f>
        <v>#N/A</v>
      </c>
      <c r="AZ54" s="122" t="e">
        <f t="shared" si="74"/>
        <v>#N/A</v>
      </c>
      <c r="BA54" s="122" t="e">
        <f t="shared" si="74"/>
        <v>#N/A</v>
      </c>
      <c r="BB54" s="122" t="e">
        <f t="shared" si="74"/>
        <v>#N/A</v>
      </c>
      <c r="BC54" s="122" t="e">
        <f t="shared" si="74"/>
        <v>#N/A</v>
      </c>
      <c r="BD54" s="122" t="e">
        <f t="shared" si="74"/>
        <v>#N/A</v>
      </c>
      <c r="BE54" s="122" t="e">
        <f t="shared" si="74"/>
        <v>#N/A</v>
      </c>
      <c r="BF54" s="122" t="e">
        <f t="shared" si="74"/>
        <v>#N/A</v>
      </c>
      <c r="BG54" s="122" t="e">
        <f t="shared" si="74"/>
        <v>#N/A</v>
      </c>
      <c r="BH54" s="122" t="e">
        <f t="shared" si="74"/>
        <v>#N/A</v>
      </c>
      <c r="BI54" s="122" t="e">
        <f t="shared" si="74"/>
        <v>#N/A</v>
      </c>
      <c r="BJ54" s="122" t="e">
        <f t="shared" si="74"/>
        <v>#N/A</v>
      </c>
      <c r="BK54" s="122" t="e">
        <f t="shared" si="74"/>
        <v>#N/A</v>
      </c>
      <c r="BL54" s="122" t="e">
        <f t="shared" si="74"/>
        <v>#N/A</v>
      </c>
      <c r="BM54" s="122" t="e">
        <f t="shared" si="74"/>
        <v>#N/A</v>
      </c>
      <c r="BN54" s="122" t="e">
        <f t="shared" si="74"/>
        <v>#N/A</v>
      </c>
      <c r="BO54" s="122" t="e">
        <f t="shared" si="74"/>
        <v>#N/A</v>
      </c>
      <c r="BP54" s="122" t="e">
        <f t="shared" si="74"/>
        <v>#N/A</v>
      </c>
      <c r="BQ54" s="122" t="e">
        <f t="shared" si="74"/>
        <v>#N/A</v>
      </c>
      <c r="BR54" s="122" t="e">
        <f t="shared" si="74"/>
        <v>#N/A</v>
      </c>
    </row>
    <row r="55" spans="1:70" ht="13.5" thickBot="1">
      <c r="A55" s="296" t="s">
        <v>27</v>
      </c>
      <c r="B55" s="297">
        <f>MROUND(SUMPRODUCT(B162:B164,B222:B224),0.01)</f>
        <v>0</v>
      </c>
      <c r="C55" s="297">
        <f t="shared" ref="C55:BN55" si="75">MROUND(SUMPRODUCT(C162:C164,C222:C224),0.01)</f>
        <v>0</v>
      </c>
      <c r="D55" s="297">
        <f t="shared" si="75"/>
        <v>0</v>
      </c>
      <c r="E55" s="297">
        <f t="shared" si="75"/>
        <v>0</v>
      </c>
      <c r="F55" s="297">
        <f t="shared" si="75"/>
        <v>0</v>
      </c>
      <c r="G55" s="297">
        <f t="shared" si="75"/>
        <v>0</v>
      </c>
      <c r="H55" s="297">
        <f t="shared" si="75"/>
        <v>0</v>
      </c>
      <c r="I55" s="297">
        <f t="shared" si="75"/>
        <v>0</v>
      </c>
      <c r="J55" s="297">
        <f t="shared" si="75"/>
        <v>0</v>
      </c>
      <c r="K55" s="297">
        <f t="shared" si="75"/>
        <v>0</v>
      </c>
      <c r="L55" s="297">
        <f t="shared" si="75"/>
        <v>0</v>
      </c>
      <c r="M55" s="297">
        <f t="shared" si="75"/>
        <v>0</v>
      </c>
      <c r="N55" s="297">
        <f t="shared" si="75"/>
        <v>0</v>
      </c>
      <c r="O55" s="297">
        <f t="shared" si="75"/>
        <v>0</v>
      </c>
      <c r="P55" s="297">
        <f t="shared" si="75"/>
        <v>0</v>
      </c>
      <c r="Q55" s="297">
        <f t="shared" si="75"/>
        <v>0</v>
      </c>
      <c r="R55" s="297">
        <f t="shared" si="75"/>
        <v>0</v>
      </c>
      <c r="S55" s="297">
        <f t="shared" si="75"/>
        <v>0</v>
      </c>
      <c r="T55" s="297">
        <f t="shared" si="75"/>
        <v>0</v>
      </c>
      <c r="U55" s="297">
        <f t="shared" si="75"/>
        <v>0</v>
      </c>
      <c r="V55" s="297">
        <f t="shared" si="75"/>
        <v>0</v>
      </c>
      <c r="W55" s="297">
        <f t="shared" si="75"/>
        <v>0</v>
      </c>
      <c r="X55" s="297">
        <f t="shared" si="75"/>
        <v>0</v>
      </c>
      <c r="Y55" s="297">
        <f t="shared" si="75"/>
        <v>0</v>
      </c>
      <c r="Z55" s="297">
        <f t="shared" si="75"/>
        <v>0</v>
      </c>
      <c r="AA55" s="297">
        <f t="shared" si="75"/>
        <v>0</v>
      </c>
      <c r="AB55" s="297">
        <f t="shared" si="75"/>
        <v>0</v>
      </c>
      <c r="AC55" s="297">
        <f t="shared" si="75"/>
        <v>2.48</v>
      </c>
      <c r="AD55" s="297">
        <f t="shared" si="75"/>
        <v>2.89</v>
      </c>
      <c r="AE55" s="297">
        <f t="shared" si="75"/>
        <v>2.68</v>
      </c>
      <c r="AF55" s="297">
        <f t="shared" si="75"/>
        <v>2.4700000000000002</v>
      </c>
      <c r="AG55" s="297">
        <f t="shared" si="75"/>
        <v>2.72</v>
      </c>
      <c r="AH55" s="297">
        <f t="shared" si="75"/>
        <v>3.5</v>
      </c>
      <c r="AI55" s="297">
        <f t="shared" si="75"/>
        <v>5.32</v>
      </c>
      <c r="AJ55" s="297">
        <f t="shared" si="75"/>
        <v>5.05</v>
      </c>
      <c r="AK55" s="297">
        <f t="shared" si="75"/>
        <v>3.71</v>
      </c>
      <c r="AL55" s="297">
        <f t="shared" si="75"/>
        <v>5.14</v>
      </c>
      <c r="AM55" s="297">
        <f t="shared" si="75"/>
        <v>6.4</v>
      </c>
      <c r="AN55" s="297">
        <f t="shared" si="75"/>
        <v>6.22</v>
      </c>
      <c r="AO55" s="297">
        <f t="shared" si="75"/>
        <v>5.69</v>
      </c>
      <c r="AP55" s="297">
        <f t="shared" si="75"/>
        <v>5.39</v>
      </c>
      <c r="AQ55" s="297">
        <f t="shared" si="75"/>
        <v>1.6300000000000001</v>
      </c>
      <c r="AR55" s="297">
        <f t="shared" si="75"/>
        <v>1.36</v>
      </c>
      <c r="AS55" s="297">
        <f t="shared" si="75"/>
        <v>1.57</v>
      </c>
      <c r="AT55" s="297">
        <f t="shared" si="75"/>
        <v>1.1400000000000001</v>
      </c>
      <c r="AU55" s="297">
        <f t="shared" si="75"/>
        <v>1.26</v>
      </c>
      <c r="AV55" s="297">
        <f t="shared" si="75"/>
        <v>1.5</v>
      </c>
      <c r="AW55" s="297">
        <f t="shared" si="75"/>
        <v>7.2700000000000005</v>
      </c>
      <c r="AX55" s="298" t="e">
        <f t="shared" si="75"/>
        <v>#REF!</v>
      </c>
      <c r="AY55" s="298" t="e">
        <f t="shared" si="75"/>
        <v>#DIV/0!</v>
      </c>
      <c r="AZ55" s="214" t="e">
        <f t="shared" si="75"/>
        <v>#N/A</v>
      </c>
      <c r="BA55" s="214" t="e">
        <f t="shared" si="75"/>
        <v>#N/A</v>
      </c>
      <c r="BB55" s="214" t="e">
        <f t="shared" si="75"/>
        <v>#N/A</v>
      </c>
      <c r="BC55" s="214" t="e">
        <f t="shared" si="75"/>
        <v>#N/A</v>
      </c>
      <c r="BD55" s="214" t="e">
        <f t="shared" si="75"/>
        <v>#N/A</v>
      </c>
      <c r="BE55" s="214" t="e">
        <f t="shared" si="75"/>
        <v>#N/A</v>
      </c>
      <c r="BF55" s="214" t="e">
        <f t="shared" si="75"/>
        <v>#N/A</v>
      </c>
      <c r="BG55" s="214" t="e">
        <f t="shared" si="75"/>
        <v>#N/A</v>
      </c>
      <c r="BH55" s="214" t="e">
        <f t="shared" si="75"/>
        <v>#N/A</v>
      </c>
      <c r="BI55" s="214" t="e">
        <f t="shared" si="75"/>
        <v>#N/A</v>
      </c>
      <c r="BJ55" s="214" t="e">
        <f t="shared" si="75"/>
        <v>#N/A</v>
      </c>
      <c r="BK55" s="214" t="e">
        <f t="shared" si="75"/>
        <v>#N/A</v>
      </c>
      <c r="BL55" s="214" t="e">
        <f t="shared" si="75"/>
        <v>#N/A</v>
      </c>
      <c r="BM55" s="214" t="e">
        <f t="shared" si="75"/>
        <v>#N/A</v>
      </c>
      <c r="BN55" s="214" t="e">
        <f t="shared" si="75"/>
        <v>#N/A</v>
      </c>
      <c r="BO55" s="214" t="e">
        <f t="shared" ref="BO55:BR55" si="76">MROUND(SUMPRODUCT(BO162:BO164,BO222:BO224),0.01)</f>
        <v>#N/A</v>
      </c>
      <c r="BP55" s="214" t="e">
        <f t="shared" si="76"/>
        <v>#N/A</v>
      </c>
      <c r="BQ55" s="214" t="e">
        <f t="shared" si="76"/>
        <v>#N/A</v>
      </c>
      <c r="BR55" s="214" t="e">
        <f t="shared" si="76"/>
        <v>#N/A</v>
      </c>
    </row>
    <row r="56" spans="1:70" ht="14.25" thickTop="1" thickBot="1">
      <c r="A56" s="2"/>
      <c r="B56" s="217"/>
      <c r="C56" s="217"/>
      <c r="D56" s="217"/>
      <c r="E56" s="217"/>
      <c r="F56" s="217"/>
      <c r="G56" s="217"/>
      <c r="H56" s="217"/>
      <c r="I56" s="217"/>
      <c r="J56" s="217"/>
      <c r="K56" s="217"/>
      <c r="L56" s="217"/>
      <c r="M56" s="217"/>
      <c r="N56" s="217"/>
      <c r="O56" s="217"/>
      <c r="P56" s="217"/>
      <c r="Q56" s="217"/>
      <c r="R56" s="217"/>
      <c r="S56" s="217"/>
      <c r="T56" s="217"/>
      <c r="U56" s="217"/>
      <c r="V56" s="217"/>
      <c r="W56" s="217"/>
      <c r="X56" s="217"/>
      <c r="Y56" s="217"/>
      <c r="Z56" s="217"/>
      <c r="AA56" s="217"/>
      <c r="AB56" s="217"/>
      <c r="AC56" s="217"/>
      <c r="AD56" s="217"/>
      <c r="AE56" s="217"/>
      <c r="AF56" s="217"/>
      <c r="AG56" s="217"/>
      <c r="AH56" s="217"/>
      <c r="AI56" s="217"/>
      <c r="AJ56" s="217"/>
      <c r="AK56" s="217"/>
      <c r="AL56" s="217"/>
      <c r="AM56" s="217"/>
      <c r="AN56" s="217"/>
      <c r="AO56" s="217"/>
      <c r="AP56" s="217"/>
      <c r="AQ56" s="217"/>
      <c r="AR56" s="217"/>
      <c r="AS56" s="217"/>
      <c r="AT56" s="217"/>
      <c r="AU56" s="217"/>
      <c r="AV56" s="217"/>
      <c r="AW56" s="217"/>
      <c r="AX56" s="149"/>
      <c r="AY56" s="149"/>
      <c r="AZ56" s="214"/>
      <c r="BA56" s="214"/>
      <c r="BB56" s="214"/>
      <c r="BC56" s="214"/>
      <c r="BD56" s="214"/>
      <c r="BE56" s="214"/>
      <c r="BF56" s="214"/>
      <c r="BG56" s="214"/>
      <c r="BH56" s="214"/>
      <c r="BI56" s="214"/>
      <c r="BJ56" s="214"/>
      <c r="BK56" s="214"/>
      <c r="BL56" s="214"/>
      <c r="BM56" s="214"/>
      <c r="BN56" s="214"/>
      <c r="BO56" s="214"/>
      <c r="BP56" s="214"/>
      <c r="BQ56" s="214"/>
      <c r="BR56" s="214"/>
    </row>
    <row r="57" spans="1:70">
      <c r="A57" s="285" t="s">
        <v>327</v>
      </c>
      <c r="B57" s="285"/>
      <c r="C57" s="285"/>
      <c r="D57" s="285"/>
      <c r="E57" s="285"/>
      <c r="F57" s="285"/>
      <c r="G57" s="285"/>
      <c r="H57" s="285"/>
      <c r="I57" s="285"/>
      <c r="J57" s="285"/>
      <c r="K57" s="285"/>
      <c r="L57" s="285"/>
      <c r="M57" s="285"/>
      <c r="N57" s="285"/>
      <c r="O57" s="285"/>
      <c r="P57" s="285"/>
      <c r="Q57" s="285"/>
      <c r="R57" s="285"/>
      <c r="S57" s="285"/>
      <c r="T57" s="285"/>
      <c r="U57" s="285"/>
      <c r="V57" s="285"/>
      <c r="W57" s="285"/>
      <c r="X57" s="285"/>
      <c r="Y57" s="285"/>
      <c r="Z57" s="285"/>
      <c r="AA57" s="285"/>
      <c r="AB57" s="285"/>
      <c r="AC57" s="285"/>
      <c r="AD57" s="285"/>
      <c r="AE57" s="285"/>
      <c r="AF57" s="285"/>
      <c r="AG57" s="285"/>
      <c r="AH57" s="285"/>
      <c r="AI57" s="285"/>
      <c r="AJ57" s="285"/>
      <c r="AK57" s="285"/>
      <c r="AL57" s="285"/>
      <c r="AM57" s="285"/>
      <c r="AN57" s="285"/>
      <c r="AO57" s="285"/>
      <c r="AP57" s="285"/>
      <c r="AQ57" s="285"/>
      <c r="AR57" s="285"/>
      <c r="AS57" s="285"/>
      <c r="AT57" s="285"/>
      <c r="AU57" s="285"/>
      <c r="AV57" s="285"/>
      <c r="AW57" s="285"/>
      <c r="AX57" s="285"/>
      <c r="AY57" s="306"/>
      <c r="AZ57" s="174"/>
      <c r="BA57" s="174"/>
      <c r="BB57" s="174"/>
      <c r="BC57" s="174"/>
      <c r="BD57" s="174"/>
      <c r="BE57" s="174"/>
      <c r="BF57" s="174"/>
      <c r="BG57" s="174"/>
      <c r="BH57" s="174"/>
      <c r="BI57" s="174"/>
      <c r="BJ57" s="174"/>
      <c r="BK57" s="174"/>
      <c r="BL57" s="174"/>
      <c r="BM57" s="174"/>
      <c r="BN57" s="174"/>
      <c r="BO57" s="174"/>
      <c r="BP57" s="174"/>
      <c r="BQ57" s="174"/>
      <c r="BR57" s="174"/>
    </row>
    <row r="58" spans="1:70">
      <c r="A58" s="287" t="s">
        <v>328</v>
      </c>
      <c r="B58" s="263">
        <f t="shared" ref="B58:BM58" si="77">B50</f>
        <v>299.89999999999998</v>
      </c>
      <c r="C58" s="263">
        <f t="shared" si="77"/>
        <v>304.89999999999998</v>
      </c>
      <c r="D58" s="263">
        <f t="shared" si="77"/>
        <v>358.3</v>
      </c>
      <c r="E58" s="263">
        <f t="shared" si="77"/>
        <v>417.9</v>
      </c>
      <c r="F58" s="263">
        <f t="shared" si="77"/>
        <v>395.9</v>
      </c>
      <c r="G58" s="263">
        <f t="shared" si="77"/>
        <v>336.4</v>
      </c>
      <c r="H58" s="263">
        <f t="shared" si="77"/>
        <v>366.4</v>
      </c>
      <c r="I58" s="263">
        <f t="shared" si="77"/>
        <v>443.2</v>
      </c>
      <c r="J58" s="263">
        <f t="shared" si="77"/>
        <v>422</v>
      </c>
      <c r="K58" s="263">
        <f t="shared" si="77"/>
        <v>484.9</v>
      </c>
      <c r="L58" s="263">
        <f t="shared" si="77"/>
        <v>572.1</v>
      </c>
      <c r="M58" s="263">
        <f t="shared" si="77"/>
        <v>634.29999999999995</v>
      </c>
      <c r="N58" s="263">
        <f t="shared" si="77"/>
        <v>582.4</v>
      </c>
      <c r="O58" s="263">
        <f t="shared" si="77"/>
        <v>372.11799999999999</v>
      </c>
      <c r="P58" s="263">
        <f t="shared" si="77"/>
        <v>350.608</v>
      </c>
      <c r="Q58" s="263">
        <f t="shared" si="77"/>
        <v>305.72699999999998</v>
      </c>
      <c r="R58" s="263">
        <f t="shared" si="77"/>
        <v>328.387</v>
      </c>
      <c r="S58" s="263">
        <f t="shared" si="77"/>
        <v>346.57600000000002</v>
      </c>
      <c r="T58" s="263">
        <f t="shared" si="77"/>
        <v>333.42700000000002</v>
      </c>
      <c r="U58" s="263">
        <f t="shared" si="77"/>
        <v>278.86</v>
      </c>
      <c r="V58" s="263">
        <f t="shared" si="77"/>
        <v>242.51</v>
      </c>
      <c r="W58" s="263">
        <f t="shared" si="77"/>
        <v>246.22200000000001</v>
      </c>
      <c r="X58" s="263">
        <f t="shared" si="77"/>
        <v>244.06100000000001</v>
      </c>
      <c r="Y58" s="263">
        <f t="shared" si="77"/>
        <v>270.53500000000003</v>
      </c>
      <c r="Z58" s="263">
        <f t="shared" si="77"/>
        <v>227.721</v>
      </c>
      <c r="AA58" s="263">
        <f t="shared" si="77"/>
        <v>228.869</v>
      </c>
      <c r="AB58" s="263">
        <f t="shared" si="77"/>
        <v>194.98699999999999</v>
      </c>
      <c r="AC58" s="263">
        <f t="shared" si="77"/>
        <v>170.001</v>
      </c>
      <c r="AD58" s="263">
        <f t="shared" si="77"/>
        <v>197.87899999999999</v>
      </c>
      <c r="AE58" s="263">
        <f t="shared" si="77"/>
        <v>245.976</v>
      </c>
      <c r="AF58" s="263">
        <f t="shared" si="77"/>
        <v>207.98500000000001</v>
      </c>
      <c r="AG58" s="263">
        <f t="shared" si="77"/>
        <v>172.821</v>
      </c>
      <c r="AH58" s="263">
        <f t="shared" si="77"/>
        <v>135.77799999999999</v>
      </c>
      <c r="AI58" s="263">
        <f t="shared" si="77"/>
        <v>172.816</v>
      </c>
      <c r="AJ58" s="263">
        <f t="shared" si="77"/>
        <v>206.38900000000001</v>
      </c>
      <c r="AK58" s="263">
        <f t="shared" si="77"/>
        <v>180.38</v>
      </c>
      <c r="AL58" s="263">
        <f t="shared" si="77"/>
        <v>138.31899999999999</v>
      </c>
      <c r="AM58" s="263">
        <f t="shared" si="77"/>
        <v>158.053</v>
      </c>
      <c r="AN58" s="263">
        <f t="shared" si="77"/>
        <v>169.40299999999999</v>
      </c>
      <c r="AO58" s="263">
        <f t="shared" si="77"/>
        <v>156.13499999999999</v>
      </c>
      <c r="AP58" s="263">
        <f t="shared" si="77"/>
        <v>180.40799999999999</v>
      </c>
      <c r="AQ58" s="263">
        <f t="shared" si="77"/>
        <v>192.529</v>
      </c>
      <c r="AR58" s="263">
        <f t="shared" si="77"/>
        <v>158.86799999999999</v>
      </c>
      <c r="AS58" s="263">
        <f t="shared" si="77"/>
        <v>152.631</v>
      </c>
      <c r="AT58" s="263">
        <f t="shared" si="77"/>
        <v>162.886</v>
      </c>
      <c r="AU58" s="263">
        <f t="shared" si="77"/>
        <v>148.62700000000001</v>
      </c>
      <c r="AV58" s="263">
        <f t="shared" si="77"/>
        <v>95.222999999999999</v>
      </c>
      <c r="AW58" s="263">
        <f t="shared" si="77"/>
        <v>138.471</v>
      </c>
      <c r="AX58" s="263">
        <f t="shared" si="77"/>
        <v>141.76900000000001</v>
      </c>
      <c r="AY58" s="264" t="e">
        <f t="shared" si="77"/>
        <v>#N/A</v>
      </c>
      <c r="AZ58" s="122" t="e">
        <f t="shared" si="77"/>
        <v>#N/A</v>
      </c>
      <c r="BA58" s="122" t="e">
        <f t="shared" si="77"/>
        <v>#N/A</v>
      </c>
      <c r="BB58" s="122" t="e">
        <f t="shared" si="77"/>
        <v>#N/A</v>
      </c>
      <c r="BC58" s="122" t="e">
        <f t="shared" si="77"/>
        <v>#N/A</v>
      </c>
      <c r="BD58" s="122" t="e">
        <f t="shared" si="77"/>
        <v>#N/A</v>
      </c>
      <c r="BE58" s="122" t="e">
        <f t="shared" si="77"/>
        <v>#N/A</v>
      </c>
      <c r="BF58" s="122" t="e">
        <f t="shared" si="77"/>
        <v>#N/A</v>
      </c>
      <c r="BG58" s="122" t="e">
        <f t="shared" si="77"/>
        <v>#N/A</v>
      </c>
      <c r="BH58" s="122" t="e">
        <f t="shared" si="77"/>
        <v>#N/A</v>
      </c>
      <c r="BI58" s="122" t="e">
        <f t="shared" si="77"/>
        <v>#N/A</v>
      </c>
      <c r="BJ58" s="122" t="e">
        <f t="shared" si="77"/>
        <v>#N/A</v>
      </c>
      <c r="BK58" s="122" t="e">
        <f t="shared" si="77"/>
        <v>#N/A</v>
      </c>
      <c r="BL58" s="122" t="e">
        <f t="shared" si="77"/>
        <v>#N/A</v>
      </c>
      <c r="BM58" s="122" t="e">
        <f t="shared" si="77"/>
        <v>#N/A</v>
      </c>
      <c r="BN58" s="122" t="e">
        <f t="shared" ref="BN58:CX58" si="78">BN50</f>
        <v>#N/A</v>
      </c>
      <c r="BO58" s="122" t="e">
        <f t="shared" si="78"/>
        <v>#N/A</v>
      </c>
      <c r="BP58" s="122" t="e">
        <f t="shared" si="78"/>
        <v>#N/A</v>
      </c>
      <c r="BQ58" s="122" t="e">
        <f t="shared" si="78"/>
        <v>#N/A</v>
      </c>
      <c r="BR58" s="122" t="e">
        <f t="shared" si="78"/>
        <v>#N/A</v>
      </c>
    </row>
    <row r="59" spans="1:70">
      <c r="A59" s="288" t="s">
        <v>308</v>
      </c>
      <c r="B59" s="263">
        <f>SUM(B95:B97)</f>
        <v>0</v>
      </c>
      <c r="C59" s="263">
        <f t="shared" ref="C59:BN59" si="79">SUM(C95:C97)</f>
        <v>0</v>
      </c>
      <c r="D59" s="263">
        <f t="shared" si="79"/>
        <v>0</v>
      </c>
      <c r="E59" s="263">
        <f t="shared" si="79"/>
        <v>0</v>
      </c>
      <c r="F59" s="263">
        <f t="shared" si="79"/>
        <v>0</v>
      </c>
      <c r="G59" s="263">
        <f t="shared" si="79"/>
        <v>0</v>
      </c>
      <c r="H59" s="263">
        <f t="shared" si="79"/>
        <v>0</v>
      </c>
      <c r="I59" s="263">
        <f t="shared" si="79"/>
        <v>0</v>
      </c>
      <c r="J59" s="263">
        <f t="shared" si="79"/>
        <v>0</v>
      </c>
      <c r="K59" s="263">
        <f t="shared" si="79"/>
        <v>0</v>
      </c>
      <c r="L59" s="263">
        <f t="shared" si="79"/>
        <v>0</v>
      </c>
      <c r="M59" s="263">
        <f t="shared" si="79"/>
        <v>0</v>
      </c>
      <c r="N59" s="263">
        <f t="shared" si="79"/>
        <v>0</v>
      </c>
      <c r="O59" s="263">
        <f t="shared" si="79"/>
        <v>0</v>
      </c>
      <c r="P59" s="263">
        <f t="shared" si="79"/>
        <v>0</v>
      </c>
      <c r="Q59" s="263">
        <f t="shared" si="79"/>
        <v>0</v>
      </c>
      <c r="R59" s="263">
        <f t="shared" si="79"/>
        <v>0</v>
      </c>
      <c r="S59" s="263">
        <f t="shared" si="79"/>
        <v>0</v>
      </c>
      <c r="T59" s="263">
        <f t="shared" si="79"/>
        <v>0</v>
      </c>
      <c r="U59" s="263">
        <f t="shared" si="79"/>
        <v>0</v>
      </c>
      <c r="V59" s="263">
        <f t="shared" si="79"/>
        <v>0</v>
      </c>
      <c r="W59" s="263">
        <f t="shared" si="79"/>
        <v>0</v>
      </c>
      <c r="X59" s="263">
        <f t="shared" si="79"/>
        <v>0</v>
      </c>
      <c r="Y59" s="263">
        <f t="shared" si="79"/>
        <v>0</v>
      </c>
      <c r="Z59" s="263">
        <f t="shared" si="79"/>
        <v>0</v>
      </c>
      <c r="AA59" s="263">
        <f t="shared" si="79"/>
        <v>0</v>
      </c>
      <c r="AB59" s="263">
        <f t="shared" si="79"/>
        <v>0</v>
      </c>
      <c r="AC59" s="263">
        <f t="shared" si="79"/>
        <v>0</v>
      </c>
      <c r="AD59" s="263">
        <f t="shared" si="79"/>
        <v>0</v>
      </c>
      <c r="AE59" s="263">
        <f t="shared" si="79"/>
        <v>0</v>
      </c>
      <c r="AF59" s="263">
        <f t="shared" si="79"/>
        <v>0</v>
      </c>
      <c r="AG59" s="263">
        <f t="shared" si="79"/>
        <v>0</v>
      </c>
      <c r="AH59" s="263">
        <f t="shared" si="79"/>
        <v>0</v>
      </c>
      <c r="AI59" s="263">
        <f t="shared" si="79"/>
        <v>0</v>
      </c>
      <c r="AJ59" s="263">
        <f t="shared" si="79"/>
        <v>0</v>
      </c>
      <c r="AK59" s="263">
        <f t="shared" si="79"/>
        <v>0</v>
      </c>
      <c r="AL59" s="263">
        <f t="shared" si="79"/>
        <v>0</v>
      </c>
      <c r="AM59" s="263">
        <f t="shared" si="79"/>
        <v>6.2459288399999995</v>
      </c>
      <c r="AN59" s="263">
        <f t="shared" si="79"/>
        <v>4.6104533999999999</v>
      </c>
      <c r="AO59" s="263">
        <f t="shared" si="79"/>
        <v>4.5723314999999998</v>
      </c>
      <c r="AP59" s="263">
        <f t="shared" si="79"/>
        <v>3.9599008799999997</v>
      </c>
      <c r="AQ59" s="263">
        <f t="shared" si="79"/>
        <v>1.81170885</v>
      </c>
      <c r="AR59" s="263">
        <f t="shared" si="79"/>
        <v>2.0296007700000001</v>
      </c>
      <c r="AS59" s="263">
        <f t="shared" si="79"/>
        <v>1.09832409</v>
      </c>
      <c r="AT59" s="263">
        <f t="shared" si="79"/>
        <v>1.3636617</v>
      </c>
      <c r="AU59" s="263">
        <f t="shared" si="79"/>
        <v>1.6270702500000001</v>
      </c>
      <c r="AV59" s="263">
        <f t="shared" si="79"/>
        <v>3.7793500499999997</v>
      </c>
      <c r="AW59" s="263">
        <f t="shared" si="79"/>
        <v>3.8567421</v>
      </c>
      <c r="AX59" s="264">
        <f t="shared" si="79"/>
        <v>2.3077069200000002</v>
      </c>
      <c r="AY59" s="264">
        <f t="shared" si="79"/>
        <v>3.6006282413534452</v>
      </c>
      <c r="AZ59" s="122">
        <f t="shared" si="79"/>
        <v>0.18079925623857646</v>
      </c>
      <c r="BA59" s="122">
        <f t="shared" si="79"/>
        <v>0.348105470249084</v>
      </c>
      <c r="BB59" s="122">
        <f t="shared" si="79"/>
        <v>0.46550753159440666</v>
      </c>
      <c r="BC59" s="122">
        <f t="shared" si="79"/>
        <v>0.60134732026800797</v>
      </c>
      <c r="BD59" s="122">
        <f t="shared" si="79"/>
        <v>0.86664124423151245</v>
      </c>
      <c r="BE59" s="122">
        <f t="shared" si="79"/>
        <v>0.98332418230666718</v>
      </c>
      <c r="BF59" s="122">
        <f t="shared" si="79"/>
        <v>1.1415027181064463</v>
      </c>
      <c r="BG59" s="122">
        <f t="shared" si="79"/>
        <v>1.297691305469916</v>
      </c>
      <c r="BH59" s="122">
        <f t="shared" si="79"/>
        <v>1.4663383028667814</v>
      </c>
      <c r="BI59" s="122">
        <f t="shared" si="79"/>
        <v>1.643724179952726</v>
      </c>
      <c r="BJ59" s="122">
        <f t="shared" si="79"/>
        <v>1.7958480245347048</v>
      </c>
      <c r="BK59" s="122">
        <f t="shared" si="79"/>
        <v>1.9581510636287724</v>
      </c>
      <c r="BL59" s="122">
        <f t="shared" si="79"/>
        <v>2.1215665319211237</v>
      </c>
      <c r="BM59" s="122">
        <f t="shared" si="79"/>
        <v>2.2868056261886753</v>
      </c>
      <c r="BN59" s="122">
        <f t="shared" si="79"/>
        <v>2.4511156094529944</v>
      </c>
      <c r="BO59" s="122">
        <f t="shared" ref="BO59:BR59" si="80">SUM(BO95:BO97)</f>
        <v>2.6121740900872807</v>
      </c>
      <c r="BP59" s="122">
        <f t="shared" si="80"/>
        <v>2.7754620669657846</v>
      </c>
      <c r="BQ59" s="122">
        <f t="shared" si="80"/>
        <v>2.938983369518076</v>
      </c>
      <c r="BR59" s="122">
        <f t="shared" si="80"/>
        <v>3.1025224221070022</v>
      </c>
    </row>
    <row r="60" spans="1:70">
      <c r="A60" s="288" t="s">
        <v>329</v>
      </c>
      <c r="B60" s="263">
        <f>B58+B59</f>
        <v>299.89999999999998</v>
      </c>
      <c r="C60" s="263">
        <f t="shared" ref="C60:BN60" si="81">C58+C59</f>
        <v>304.89999999999998</v>
      </c>
      <c r="D60" s="263">
        <f t="shared" si="81"/>
        <v>358.3</v>
      </c>
      <c r="E60" s="263">
        <f t="shared" si="81"/>
        <v>417.9</v>
      </c>
      <c r="F60" s="263">
        <f t="shared" si="81"/>
        <v>395.9</v>
      </c>
      <c r="G60" s="263">
        <f t="shared" si="81"/>
        <v>336.4</v>
      </c>
      <c r="H60" s="263">
        <f t="shared" si="81"/>
        <v>366.4</v>
      </c>
      <c r="I60" s="263">
        <f t="shared" si="81"/>
        <v>443.2</v>
      </c>
      <c r="J60" s="263">
        <f t="shared" si="81"/>
        <v>422</v>
      </c>
      <c r="K60" s="263">
        <f t="shared" si="81"/>
        <v>484.9</v>
      </c>
      <c r="L60" s="263">
        <f t="shared" si="81"/>
        <v>572.1</v>
      </c>
      <c r="M60" s="263">
        <f t="shared" si="81"/>
        <v>634.29999999999995</v>
      </c>
      <c r="N60" s="263">
        <f t="shared" si="81"/>
        <v>582.4</v>
      </c>
      <c r="O60" s="263">
        <f t="shared" si="81"/>
        <v>372.11799999999999</v>
      </c>
      <c r="P60" s="263">
        <f t="shared" si="81"/>
        <v>350.608</v>
      </c>
      <c r="Q60" s="263">
        <f t="shared" si="81"/>
        <v>305.72699999999998</v>
      </c>
      <c r="R60" s="263">
        <f t="shared" si="81"/>
        <v>328.387</v>
      </c>
      <c r="S60" s="263">
        <f t="shared" si="81"/>
        <v>346.57600000000002</v>
      </c>
      <c r="T60" s="263">
        <f t="shared" si="81"/>
        <v>333.42700000000002</v>
      </c>
      <c r="U60" s="263">
        <f t="shared" si="81"/>
        <v>278.86</v>
      </c>
      <c r="V60" s="263">
        <f t="shared" si="81"/>
        <v>242.51</v>
      </c>
      <c r="W60" s="263">
        <f t="shared" si="81"/>
        <v>246.22200000000001</v>
      </c>
      <c r="X60" s="263">
        <f t="shared" si="81"/>
        <v>244.06100000000001</v>
      </c>
      <c r="Y60" s="263">
        <f t="shared" si="81"/>
        <v>270.53500000000003</v>
      </c>
      <c r="Z60" s="263">
        <f t="shared" si="81"/>
        <v>227.721</v>
      </c>
      <c r="AA60" s="263">
        <f t="shared" si="81"/>
        <v>228.869</v>
      </c>
      <c r="AB60" s="263">
        <f t="shared" si="81"/>
        <v>194.98699999999999</v>
      </c>
      <c r="AC60" s="263">
        <f t="shared" si="81"/>
        <v>170.001</v>
      </c>
      <c r="AD60" s="263">
        <f t="shared" si="81"/>
        <v>197.87899999999999</v>
      </c>
      <c r="AE60" s="263">
        <f t="shared" si="81"/>
        <v>245.976</v>
      </c>
      <c r="AF60" s="263">
        <f t="shared" si="81"/>
        <v>207.98500000000001</v>
      </c>
      <c r="AG60" s="263">
        <f t="shared" si="81"/>
        <v>172.821</v>
      </c>
      <c r="AH60" s="263">
        <f t="shared" si="81"/>
        <v>135.77799999999999</v>
      </c>
      <c r="AI60" s="263">
        <f t="shared" si="81"/>
        <v>172.816</v>
      </c>
      <c r="AJ60" s="263">
        <f t="shared" si="81"/>
        <v>206.38900000000001</v>
      </c>
      <c r="AK60" s="263">
        <f t="shared" si="81"/>
        <v>180.38</v>
      </c>
      <c r="AL60" s="263">
        <f t="shared" si="81"/>
        <v>138.31899999999999</v>
      </c>
      <c r="AM60" s="263">
        <f t="shared" si="81"/>
        <v>164.29892884</v>
      </c>
      <c r="AN60" s="263">
        <f t="shared" si="81"/>
        <v>174.0134534</v>
      </c>
      <c r="AO60" s="263">
        <f t="shared" si="81"/>
        <v>160.70733149999998</v>
      </c>
      <c r="AP60" s="263">
        <f t="shared" si="81"/>
        <v>184.36790087999998</v>
      </c>
      <c r="AQ60" s="263">
        <f t="shared" si="81"/>
        <v>194.34070885</v>
      </c>
      <c r="AR60" s="263">
        <f t="shared" si="81"/>
        <v>160.89760077</v>
      </c>
      <c r="AS60" s="263">
        <f t="shared" si="81"/>
        <v>153.72932409000001</v>
      </c>
      <c r="AT60" s="263">
        <f t="shared" si="81"/>
        <v>164.24966169999999</v>
      </c>
      <c r="AU60" s="263">
        <f t="shared" si="81"/>
        <v>150.25407025000001</v>
      </c>
      <c r="AV60" s="263">
        <f t="shared" si="81"/>
        <v>99.002350050000004</v>
      </c>
      <c r="AW60" s="263">
        <f t="shared" si="81"/>
        <v>142.32774209999999</v>
      </c>
      <c r="AX60" s="264">
        <f t="shared" si="81"/>
        <v>144.07670691999999</v>
      </c>
      <c r="AY60" s="264" t="e">
        <f t="shared" si="81"/>
        <v>#N/A</v>
      </c>
      <c r="AZ60" s="122" t="e">
        <f t="shared" si="81"/>
        <v>#N/A</v>
      </c>
      <c r="BA60" s="122" t="e">
        <f t="shared" si="81"/>
        <v>#N/A</v>
      </c>
      <c r="BB60" s="122" t="e">
        <f t="shared" si="81"/>
        <v>#N/A</v>
      </c>
      <c r="BC60" s="122" t="e">
        <f t="shared" si="81"/>
        <v>#N/A</v>
      </c>
      <c r="BD60" s="122" t="e">
        <f t="shared" si="81"/>
        <v>#N/A</v>
      </c>
      <c r="BE60" s="122" t="e">
        <f t="shared" si="81"/>
        <v>#N/A</v>
      </c>
      <c r="BF60" s="122" t="e">
        <f t="shared" si="81"/>
        <v>#N/A</v>
      </c>
      <c r="BG60" s="122" t="e">
        <f t="shared" si="81"/>
        <v>#N/A</v>
      </c>
      <c r="BH60" s="122" t="e">
        <f t="shared" si="81"/>
        <v>#N/A</v>
      </c>
      <c r="BI60" s="122" t="e">
        <f t="shared" si="81"/>
        <v>#N/A</v>
      </c>
      <c r="BJ60" s="122" t="e">
        <f t="shared" si="81"/>
        <v>#N/A</v>
      </c>
      <c r="BK60" s="122" t="e">
        <f t="shared" si="81"/>
        <v>#N/A</v>
      </c>
      <c r="BL60" s="122" t="e">
        <f t="shared" si="81"/>
        <v>#N/A</v>
      </c>
      <c r="BM60" s="122" t="e">
        <f t="shared" si="81"/>
        <v>#N/A</v>
      </c>
      <c r="BN60" s="122" t="e">
        <f t="shared" si="81"/>
        <v>#N/A</v>
      </c>
      <c r="BO60" s="122" t="e">
        <f t="shared" ref="BO60:BR60" si="82">BO58+BO59</f>
        <v>#N/A</v>
      </c>
      <c r="BP60" s="122" t="e">
        <f t="shared" si="82"/>
        <v>#N/A</v>
      </c>
      <c r="BQ60" s="122" t="e">
        <f t="shared" si="82"/>
        <v>#N/A</v>
      </c>
      <c r="BR60" s="122" t="e">
        <f t="shared" si="82"/>
        <v>#N/A</v>
      </c>
    </row>
    <row r="61" spans="1:70">
      <c r="A61" s="289" t="s">
        <v>330</v>
      </c>
      <c r="B61" s="290"/>
      <c r="C61" s="290"/>
      <c r="D61" s="290"/>
      <c r="E61" s="290"/>
      <c r="F61" s="290"/>
      <c r="G61" s="290"/>
      <c r="H61" s="290"/>
      <c r="I61" s="290"/>
      <c r="J61" s="290"/>
      <c r="K61" s="290"/>
      <c r="L61" s="290"/>
      <c r="M61" s="290"/>
      <c r="N61" s="290"/>
      <c r="O61" s="290"/>
      <c r="P61" s="290"/>
      <c r="Q61" s="290"/>
      <c r="R61" s="290"/>
      <c r="S61" s="290"/>
      <c r="T61" s="290"/>
      <c r="U61" s="290"/>
      <c r="V61" s="290"/>
      <c r="W61" s="290"/>
      <c r="X61" s="290"/>
      <c r="Y61" s="290"/>
      <c r="Z61" s="290"/>
      <c r="AA61" s="290"/>
      <c r="AB61" s="290"/>
      <c r="AC61" s="290"/>
      <c r="AD61" s="290"/>
      <c r="AE61" s="290"/>
      <c r="AF61" s="290"/>
      <c r="AG61" s="290"/>
      <c r="AH61" s="290"/>
      <c r="AI61" s="290"/>
      <c r="AJ61" s="290"/>
      <c r="AK61" s="290"/>
      <c r="AL61" s="290"/>
      <c r="AM61" s="290"/>
      <c r="AN61" s="290"/>
      <c r="AO61" s="290"/>
      <c r="AP61" s="290"/>
      <c r="AQ61" s="290"/>
      <c r="AR61" s="290"/>
      <c r="AS61" s="290"/>
      <c r="AT61" s="290"/>
      <c r="AU61" s="290"/>
      <c r="AV61" s="290"/>
      <c r="AW61" s="291"/>
      <c r="AX61" s="291"/>
      <c r="AY61" s="291"/>
    </row>
    <row r="62" spans="1:70">
      <c r="A62" s="292" t="s">
        <v>310</v>
      </c>
      <c r="B62" s="293">
        <f>B65-B64-B63</f>
        <v>48.499999999999972</v>
      </c>
      <c r="C62" s="293">
        <f t="shared" ref="C62:BN62" si="83">C65-C64-C63</f>
        <v>52.899999999999977</v>
      </c>
      <c r="D62" s="293">
        <f t="shared" si="83"/>
        <v>49.400000000000034</v>
      </c>
      <c r="E62" s="293">
        <f t="shared" si="83"/>
        <v>49.4</v>
      </c>
      <c r="F62" s="293">
        <f t="shared" si="83"/>
        <v>56.499999999999986</v>
      </c>
      <c r="G62" s="293">
        <f t="shared" si="83"/>
        <v>60.499999999999986</v>
      </c>
      <c r="H62" s="293">
        <f t="shared" si="83"/>
        <v>65.399999999999949</v>
      </c>
      <c r="I62" s="293">
        <f t="shared" si="83"/>
        <v>66.69999999999996</v>
      </c>
      <c r="J62" s="293">
        <f t="shared" si="83"/>
        <v>77.100000000000009</v>
      </c>
      <c r="K62" s="293">
        <f t="shared" si="83"/>
        <v>89.399999999999977</v>
      </c>
      <c r="L62" s="293">
        <f t="shared" si="83"/>
        <v>69.900000000000034</v>
      </c>
      <c r="M62" s="293">
        <f t="shared" si="83"/>
        <v>97.466999999999942</v>
      </c>
      <c r="N62" s="293">
        <f t="shared" si="83"/>
        <v>86.59999999999998</v>
      </c>
      <c r="O62" s="293">
        <f t="shared" si="83"/>
        <v>54.730000000000004</v>
      </c>
      <c r="P62" s="293">
        <f t="shared" si="83"/>
        <v>60.26400000000001</v>
      </c>
      <c r="Q62" s="293">
        <f t="shared" si="83"/>
        <v>56.321999999999967</v>
      </c>
      <c r="R62" s="293">
        <f t="shared" si="83"/>
        <v>76.078000000000017</v>
      </c>
      <c r="S62" s="293">
        <f t="shared" si="83"/>
        <v>65.592000000000013</v>
      </c>
      <c r="T62" s="293">
        <f t="shared" si="83"/>
        <v>73.930000000000007</v>
      </c>
      <c r="U62" s="293">
        <f t="shared" si="83"/>
        <v>48.273000000000025</v>
      </c>
      <c r="V62" s="293">
        <f t="shared" si="83"/>
        <v>30.680000000000007</v>
      </c>
      <c r="W62" s="293">
        <f t="shared" si="83"/>
        <v>36.182000000000002</v>
      </c>
      <c r="X62" s="293">
        <f t="shared" si="83"/>
        <v>27.761999999999993</v>
      </c>
      <c r="Y62" s="293">
        <f t="shared" si="83"/>
        <v>34.134000000000022</v>
      </c>
      <c r="Z62" s="293">
        <f t="shared" si="83"/>
        <v>21.465999999999987</v>
      </c>
      <c r="AA62" s="293">
        <f t="shared" si="83"/>
        <v>31.449999999999996</v>
      </c>
      <c r="AB62" s="293">
        <f t="shared" si="83"/>
        <v>17.790000000000006</v>
      </c>
      <c r="AC62" s="293">
        <f>AC65-AC64-AC63</f>
        <v>12.432000000000009</v>
      </c>
      <c r="AD62" s="293">
        <f t="shared" si="83"/>
        <v>10.390999999999998</v>
      </c>
      <c r="AE62" s="293">
        <f t="shared" si="83"/>
        <v>20.563999999999986</v>
      </c>
      <c r="AF62" s="293">
        <f t="shared" si="83"/>
        <v>4.5600000000000236</v>
      </c>
      <c r="AG62" s="293">
        <f t="shared" si="83"/>
        <v>18.586999999999989</v>
      </c>
      <c r="AH62" s="293">
        <f t="shared" si="83"/>
        <v>-15.206000000000017</v>
      </c>
      <c r="AI62" s="293">
        <f t="shared" si="83"/>
        <v>0.74500000000000455</v>
      </c>
      <c r="AJ62" s="293">
        <f t="shared" si="83"/>
        <v>8.1200000000000188</v>
      </c>
      <c r="AK62" s="293">
        <f t="shared" si="83"/>
        <v>6.8729999999999976</v>
      </c>
      <c r="AL62" s="293">
        <f t="shared" si="83"/>
        <v>6.2479999999999976</v>
      </c>
      <c r="AM62" s="293">
        <f t="shared" si="83"/>
        <v>8.6712611800000019</v>
      </c>
      <c r="AN62" s="293">
        <f t="shared" si="83"/>
        <v>11.952429370000011</v>
      </c>
      <c r="AO62" s="293">
        <f t="shared" si="83"/>
        <v>2.0267840499999892</v>
      </c>
      <c r="AP62" s="293">
        <f t="shared" si="83"/>
        <v>6.9094890799999931</v>
      </c>
      <c r="AQ62" s="293">
        <f t="shared" si="83"/>
        <v>13.714909380000002</v>
      </c>
      <c r="AR62" s="293">
        <f t="shared" si="83"/>
        <v>-4.5588718500000134</v>
      </c>
      <c r="AS62" s="293">
        <f t="shared" si="83"/>
        <v>-3.2153074999999944</v>
      </c>
      <c r="AT62" s="293">
        <f t="shared" si="83"/>
        <v>13.568286229999984</v>
      </c>
      <c r="AU62" s="293">
        <f t="shared" si="83"/>
        <v>-3.859132659999986</v>
      </c>
      <c r="AV62" s="293">
        <f t="shared" si="83"/>
        <v>-6.8428318499999889</v>
      </c>
      <c r="AW62" s="293">
        <f t="shared" si="83"/>
        <v>23.291536900000001</v>
      </c>
      <c r="AX62" s="294">
        <f t="shared" si="83"/>
        <v>2.5597429599999941</v>
      </c>
      <c r="AY62" s="294" t="e">
        <f t="shared" si="83"/>
        <v>#N/A</v>
      </c>
      <c r="AZ62" s="122" t="e">
        <f t="shared" si="83"/>
        <v>#N/A</v>
      </c>
      <c r="BA62" s="122" t="e">
        <f t="shared" si="83"/>
        <v>#N/A</v>
      </c>
      <c r="BB62" s="122" t="e">
        <f t="shared" si="83"/>
        <v>#N/A</v>
      </c>
      <c r="BC62" s="122" t="e">
        <f t="shared" si="83"/>
        <v>#N/A</v>
      </c>
      <c r="BD62" s="122" t="e">
        <f t="shared" si="83"/>
        <v>#N/A</v>
      </c>
      <c r="BE62" s="122" t="e">
        <f t="shared" si="83"/>
        <v>#N/A</v>
      </c>
      <c r="BF62" s="122" t="e">
        <f t="shared" si="83"/>
        <v>#N/A</v>
      </c>
      <c r="BG62" s="122" t="e">
        <f t="shared" si="83"/>
        <v>#N/A</v>
      </c>
      <c r="BH62" s="122" t="e">
        <f t="shared" si="83"/>
        <v>#N/A</v>
      </c>
      <c r="BI62" s="122" t="e">
        <f t="shared" si="83"/>
        <v>#N/A</v>
      </c>
      <c r="BJ62" s="122" t="e">
        <f t="shared" si="83"/>
        <v>#N/A</v>
      </c>
      <c r="BK62" s="122" t="e">
        <f t="shared" si="83"/>
        <v>#N/A</v>
      </c>
      <c r="BL62" s="122" t="e">
        <f t="shared" si="83"/>
        <v>#N/A</v>
      </c>
      <c r="BM62" s="122" t="e">
        <f t="shared" si="83"/>
        <v>#N/A</v>
      </c>
      <c r="BN62" s="122" t="e">
        <f t="shared" si="83"/>
        <v>#N/A</v>
      </c>
      <c r="BO62" s="122" t="e">
        <f t="shared" ref="BO62:BR62" si="84">BO65-BO64-BO63</f>
        <v>#N/A</v>
      </c>
      <c r="BP62" s="122" t="e">
        <f t="shared" si="84"/>
        <v>#N/A</v>
      </c>
      <c r="BQ62" s="122" t="e">
        <f t="shared" si="84"/>
        <v>#N/A</v>
      </c>
      <c r="BR62" s="122" t="e">
        <f t="shared" si="84"/>
        <v>#N/A</v>
      </c>
    </row>
    <row r="63" spans="1:70">
      <c r="A63" s="292" t="s">
        <v>311</v>
      </c>
      <c r="B63" s="293">
        <v>30.5</v>
      </c>
      <c r="C63" s="293">
        <v>32</v>
      </c>
      <c r="D63" s="293">
        <v>33.5</v>
      </c>
      <c r="E63" s="293">
        <v>36.6</v>
      </c>
      <c r="F63" s="293">
        <v>38.200000000000003</v>
      </c>
      <c r="G63" s="293">
        <v>37.799999999999997</v>
      </c>
      <c r="H63" s="293">
        <v>37.9</v>
      </c>
      <c r="I63" s="293">
        <v>37.9</v>
      </c>
      <c r="J63" s="293">
        <v>36.700000000000003</v>
      </c>
      <c r="K63" s="293">
        <v>36.800000000000004</v>
      </c>
      <c r="L63" s="293">
        <v>37.5</v>
      </c>
      <c r="M63" s="293">
        <v>37.533000000000001</v>
      </c>
      <c r="N63" s="293">
        <v>37.299999999999997</v>
      </c>
      <c r="O63" s="293">
        <v>36.789000000000001</v>
      </c>
      <c r="P63" s="293">
        <v>37.649000000000001</v>
      </c>
      <c r="Q63" s="293">
        <v>38.493000000000002</v>
      </c>
      <c r="R63" s="293">
        <v>36.418999999999997</v>
      </c>
      <c r="S63" s="293">
        <v>37.046999999999997</v>
      </c>
      <c r="T63" s="293">
        <v>35.215000000000003</v>
      </c>
      <c r="U63" s="293">
        <v>37.631</v>
      </c>
      <c r="V63" s="293">
        <v>33.897999999999996</v>
      </c>
      <c r="W63" s="293">
        <v>37.14</v>
      </c>
      <c r="X63" s="293">
        <v>36.1</v>
      </c>
      <c r="Y63" s="293">
        <v>35.693000000000005</v>
      </c>
      <c r="Z63" s="293">
        <v>36.038000000000004</v>
      </c>
      <c r="AA63" s="293">
        <v>35.274999999999999</v>
      </c>
      <c r="AB63" s="293">
        <v>35.448999999999998</v>
      </c>
      <c r="AC63" s="293">
        <v>34.128999999999998</v>
      </c>
      <c r="AD63" s="293">
        <v>34.601999999999997</v>
      </c>
      <c r="AE63" s="293">
        <v>34.731000000000002</v>
      </c>
      <c r="AF63" s="293">
        <v>36.670999999999999</v>
      </c>
      <c r="AG63" s="293">
        <v>37.168000000000006</v>
      </c>
      <c r="AH63" s="293">
        <v>40.56</v>
      </c>
      <c r="AI63" s="293">
        <v>42.97</v>
      </c>
      <c r="AJ63" s="293">
        <v>40.914000000000001</v>
      </c>
      <c r="AK63" s="293">
        <v>35.383000000000003</v>
      </c>
      <c r="AL63" s="293">
        <v>38.342999999999996</v>
      </c>
      <c r="AM63" s="293">
        <v>35.149000000000001</v>
      </c>
      <c r="AN63" s="293">
        <v>37.32</v>
      </c>
      <c r="AO63" s="293">
        <v>36.61</v>
      </c>
      <c r="AP63" s="293">
        <v>36.075999999999993</v>
      </c>
      <c r="AQ63" s="293">
        <v>35.246000000000002</v>
      </c>
      <c r="AR63" s="293">
        <v>33.922000000000004</v>
      </c>
      <c r="AS63" s="293">
        <v>34.323999999999998</v>
      </c>
      <c r="AT63" s="293">
        <v>33.597000000000001</v>
      </c>
      <c r="AU63" s="293">
        <v>35.18</v>
      </c>
      <c r="AV63" s="293">
        <v>31.036999999999999</v>
      </c>
      <c r="AW63" s="293">
        <v>29.504000000000001</v>
      </c>
      <c r="AX63" s="294">
        <v>28.85</v>
      </c>
      <c r="AY63" s="294" t="e">
        <f t="shared" ref="AY63:BR63" si="85">FORECAST(AY60,AO63:AX63,AO60:AX60)</f>
        <v>#N/A</v>
      </c>
      <c r="AZ63" s="122" t="e">
        <f t="shared" si="85"/>
        <v>#N/A</v>
      </c>
      <c r="BA63" s="122" t="e">
        <f t="shared" si="85"/>
        <v>#N/A</v>
      </c>
      <c r="BB63" s="122" t="e">
        <f t="shared" si="85"/>
        <v>#N/A</v>
      </c>
      <c r="BC63" s="122" t="e">
        <f t="shared" si="85"/>
        <v>#N/A</v>
      </c>
      <c r="BD63" s="122" t="e">
        <f t="shared" si="85"/>
        <v>#N/A</v>
      </c>
      <c r="BE63" s="122" t="e">
        <f t="shared" si="85"/>
        <v>#N/A</v>
      </c>
      <c r="BF63" s="122" t="e">
        <f t="shared" si="85"/>
        <v>#N/A</v>
      </c>
      <c r="BG63" s="122" t="e">
        <f t="shared" si="85"/>
        <v>#N/A</v>
      </c>
      <c r="BH63" s="122" t="e">
        <f t="shared" si="85"/>
        <v>#N/A</v>
      </c>
      <c r="BI63" s="122" t="e">
        <f t="shared" si="85"/>
        <v>#N/A</v>
      </c>
      <c r="BJ63" s="122" t="e">
        <f t="shared" si="85"/>
        <v>#N/A</v>
      </c>
      <c r="BK63" s="122" t="e">
        <f t="shared" si="85"/>
        <v>#N/A</v>
      </c>
      <c r="BL63" s="122" t="e">
        <f t="shared" si="85"/>
        <v>#N/A</v>
      </c>
      <c r="BM63" s="122" t="e">
        <f t="shared" si="85"/>
        <v>#N/A</v>
      </c>
      <c r="BN63" s="122" t="e">
        <f t="shared" si="85"/>
        <v>#N/A</v>
      </c>
      <c r="BO63" s="122" t="e">
        <f t="shared" si="85"/>
        <v>#N/A</v>
      </c>
      <c r="BP63" s="122" t="e">
        <f t="shared" si="85"/>
        <v>#N/A</v>
      </c>
      <c r="BQ63" s="122" t="e">
        <f t="shared" si="85"/>
        <v>#N/A</v>
      </c>
      <c r="BR63" s="122" t="e">
        <f t="shared" si="85"/>
        <v>#N/A</v>
      </c>
    </row>
    <row r="64" spans="1:70">
      <c r="A64" s="292" t="s">
        <v>312</v>
      </c>
      <c r="B64" s="293">
        <f>SUM(B111:B113)</f>
        <v>0</v>
      </c>
      <c r="C64" s="293">
        <f t="shared" ref="C64:BN64" si="86">SUM(C111:C113)</f>
        <v>0</v>
      </c>
      <c r="D64" s="293">
        <f t="shared" si="86"/>
        <v>0</v>
      </c>
      <c r="E64" s="293">
        <f t="shared" si="86"/>
        <v>0</v>
      </c>
      <c r="F64" s="293">
        <f t="shared" si="86"/>
        <v>0</v>
      </c>
      <c r="G64" s="293">
        <f t="shared" si="86"/>
        <v>0</v>
      </c>
      <c r="H64" s="293">
        <f t="shared" si="86"/>
        <v>0</v>
      </c>
      <c r="I64" s="293">
        <f t="shared" si="86"/>
        <v>0</v>
      </c>
      <c r="J64" s="293">
        <f t="shared" si="86"/>
        <v>0</v>
      </c>
      <c r="K64" s="293">
        <f t="shared" si="86"/>
        <v>0</v>
      </c>
      <c r="L64" s="293">
        <f t="shared" si="86"/>
        <v>0</v>
      </c>
      <c r="M64" s="293">
        <f t="shared" si="86"/>
        <v>0</v>
      </c>
      <c r="N64" s="293">
        <f t="shared" si="86"/>
        <v>0</v>
      </c>
      <c r="O64" s="293">
        <f t="shared" si="86"/>
        <v>0</v>
      </c>
      <c r="P64" s="293">
        <f t="shared" si="86"/>
        <v>0</v>
      </c>
      <c r="Q64" s="293">
        <f t="shared" si="86"/>
        <v>0</v>
      </c>
      <c r="R64" s="293">
        <f t="shared" si="86"/>
        <v>0</v>
      </c>
      <c r="S64" s="293">
        <f t="shared" si="86"/>
        <v>0</v>
      </c>
      <c r="T64" s="293">
        <f t="shared" si="86"/>
        <v>0</v>
      </c>
      <c r="U64" s="293">
        <f t="shared" si="86"/>
        <v>0</v>
      </c>
      <c r="V64" s="293">
        <f t="shared" si="86"/>
        <v>0</v>
      </c>
      <c r="W64" s="293">
        <f t="shared" si="86"/>
        <v>0</v>
      </c>
      <c r="X64" s="293">
        <f t="shared" si="86"/>
        <v>0</v>
      </c>
      <c r="Y64" s="293">
        <f t="shared" si="86"/>
        <v>0</v>
      </c>
      <c r="Z64" s="293">
        <f t="shared" si="86"/>
        <v>0</v>
      </c>
      <c r="AA64" s="293">
        <f t="shared" si="86"/>
        <v>0</v>
      </c>
      <c r="AB64" s="293">
        <f t="shared" si="86"/>
        <v>0</v>
      </c>
      <c r="AC64" s="293">
        <f t="shared" si="86"/>
        <v>0</v>
      </c>
      <c r="AD64" s="293">
        <f t="shared" si="86"/>
        <v>0</v>
      </c>
      <c r="AE64" s="293">
        <f t="shared" si="86"/>
        <v>0</v>
      </c>
      <c r="AF64" s="293">
        <f t="shared" si="86"/>
        <v>0</v>
      </c>
      <c r="AG64" s="293">
        <f t="shared" si="86"/>
        <v>0</v>
      </c>
      <c r="AH64" s="293">
        <f t="shared" si="86"/>
        <v>0</v>
      </c>
      <c r="AI64" s="293">
        <f t="shared" si="86"/>
        <v>0</v>
      </c>
      <c r="AJ64" s="293">
        <f t="shared" si="86"/>
        <v>0</v>
      </c>
      <c r="AK64" s="293">
        <f t="shared" si="86"/>
        <v>0</v>
      </c>
      <c r="AL64" s="293">
        <f t="shared" si="86"/>
        <v>0</v>
      </c>
      <c r="AM64" s="293">
        <f t="shared" si="86"/>
        <v>3.4016676600000002</v>
      </c>
      <c r="AN64" s="293">
        <f t="shared" si="86"/>
        <v>3.1770240300000006</v>
      </c>
      <c r="AO64" s="293">
        <f t="shared" si="86"/>
        <v>3.8335474500000002</v>
      </c>
      <c r="AP64" s="293">
        <f t="shared" si="86"/>
        <v>3.6404117999999999</v>
      </c>
      <c r="AQ64" s="293">
        <f t="shared" si="86"/>
        <v>0.67879946999999996</v>
      </c>
      <c r="AR64" s="293">
        <f t="shared" si="86"/>
        <v>1.5034726199999997</v>
      </c>
      <c r="AS64" s="293">
        <f t="shared" si="86"/>
        <v>1.2246315900000002</v>
      </c>
      <c r="AT64" s="293">
        <f t="shared" si="86"/>
        <v>1.74437547</v>
      </c>
      <c r="AU64" s="293">
        <f t="shared" si="86"/>
        <v>2.7552029100000004</v>
      </c>
      <c r="AV64" s="293">
        <f t="shared" si="86"/>
        <v>1.9671819000000001</v>
      </c>
      <c r="AW64" s="293">
        <f t="shared" si="86"/>
        <v>0.81020519999999996</v>
      </c>
      <c r="AX64" s="294">
        <f t="shared" si="86"/>
        <v>1.1469639599999999</v>
      </c>
      <c r="AY64" s="294">
        <f t="shared" si="86"/>
        <v>0.78892424323247989</v>
      </c>
      <c r="AZ64" s="122" t="e">
        <f t="shared" si="86"/>
        <v>#N/A</v>
      </c>
      <c r="BA64" s="122" t="e">
        <f t="shared" si="86"/>
        <v>#N/A</v>
      </c>
      <c r="BB64" s="122" t="e">
        <f t="shared" si="86"/>
        <v>#N/A</v>
      </c>
      <c r="BC64" s="122" t="e">
        <f t="shared" si="86"/>
        <v>#N/A</v>
      </c>
      <c r="BD64" s="122" t="e">
        <f t="shared" si="86"/>
        <v>#N/A</v>
      </c>
      <c r="BE64" s="122" t="e">
        <f t="shared" si="86"/>
        <v>#N/A</v>
      </c>
      <c r="BF64" s="122" t="e">
        <f t="shared" si="86"/>
        <v>#N/A</v>
      </c>
      <c r="BG64" s="122" t="e">
        <f t="shared" si="86"/>
        <v>#N/A</v>
      </c>
      <c r="BH64" s="122" t="e">
        <f t="shared" si="86"/>
        <v>#N/A</v>
      </c>
      <c r="BI64" s="122" t="e">
        <f t="shared" si="86"/>
        <v>#N/A</v>
      </c>
      <c r="BJ64" s="122" t="e">
        <f t="shared" si="86"/>
        <v>#N/A</v>
      </c>
      <c r="BK64" s="122" t="e">
        <f t="shared" si="86"/>
        <v>#N/A</v>
      </c>
      <c r="BL64" s="122" t="e">
        <f t="shared" si="86"/>
        <v>#N/A</v>
      </c>
      <c r="BM64" s="122" t="e">
        <f t="shared" si="86"/>
        <v>#N/A</v>
      </c>
      <c r="BN64" s="122" t="e">
        <f t="shared" si="86"/>
        <v>#N/A</v>
      </c>
      <c r="BO64" s="122" t="e">
        <f t="shared" ref="BO64:BR64" si="87">SUM(BO111:BO113)</f>
        <v>#N/A</v>
      </c>
      <c r="BP64" s="122" t="e">
        <f t="shared" si="87"/>
        <v>#N/A</v>
      </c>
      <c r="BQ64" s="122" t="e">
        <f t="shared" si="87"/>
        <v>#N/A</v>
      </c>
      <c r="BR64" s="122" t="e">
        <f t="shared" si="87"/>
        <v>#N/A</v>
      </c>
    </row>
    <row r="65" spans="1:70">
      <c r="A65" s="292" t="s">
        <v>331</v>
      </c>
      <c r="B65" s="293">
        <f>B60-B66</f>
        <v>78.999999999999972</v>
      </c>
      <c r="C65" s="293">
        <f t="shared" ref="C65:AV65" si="88">C60-C66</f>
        <v>84.899999999999977</v>
      </c>
      <c r="D65" s="293">
        <f t="shared" si="88"/>
        <v>82.900000000000034</v>
      </c>
      <c r="E65" s="293">
        <f t="shared" si="88"/>
        <v>86</v>
      </c>
      <c r="F65" s="293">
        <f t="shared" si="88"/>
        <v>94.699999999999989</v>
      </c>
      <c r="G65" s="293">
        <f t="shared" si="88"/>
        <v>98.299999999999983</v>
      </c>
      <c r="H65" s="293">
        <f t="shared" si="88"/>
        <v>103.29999999999995</v>
      </c>
      <c r="I65" s="293">
        <f t="shared" si="88"/>
        <v>104.59999999999997</v>
      </c>
      <c r="J65" s="293">
        <f t="shared" si="88"/>
        <v>113.80000000000001</v>
      </c>
      <c r="K65" s="293">
        <f t="shared" si="88"/>
        <v>126.19999999999999</v>
      </c>
      <c r="L65" s="293">
        <f t="shared" si="88"/>
        <v>107.40000000000003</v>
      </c>
      <c r="M65" s="293">
        <f t="shared" si="88"/>
        <v>134.99999999999994</v>
      </c>
      <c r="N65" s="293">
        <f t="shared" si="88"/>
        <v>123.89999999999998</v>
      </c>
      <c r="O65" s="293">
        <f t="shared" si="88"/>
        <v>91.519000000000005</v>
      </c>
      <c r="P65" s="293">
        <f t="shared" si="88"/>
        <v>97.913000000000011</v>
      </c>
      <c r="Q65" s="293">
        <f t="shared" si="88"/>
        <v>94.814999999999969</v>
      </c>
      <c r="R65" s="293">
        <f t="shared" si="88"/>
        <v>112.49700000000001</v>
      </c>
      <c r="S65" s="293">
        <f t="shared" si="88"/>
        <v>102.63900000000001</v>
      </c>
      <c r="T65" s="293">
        <f t="shared" si="88"/>
        <v>109.14500000000001</v>
      </c>
      <c r="U65" s="293">
        <f t="shared" si="88"/>
        <v>85.904000000000025</v>
      </c>
      <c r="V65" s="293">
        <f t="shared" si="88"/>
        <v>64.578000000000003</v>
      </c>
      <c r="W65" s="293">
        <f t="shared" si="88"/>
        <v>73.322000000000003</v>
      </c>
      <c r="X65" s="293">
        <f t="shared" si="88"/>
        <v>63.861999999999995</v>
      </c>
      <c r="Y65" s="293">
        <f t="shared" si="88"/>
        <v>69.827000000000027</v>
      </c>
      <c r="Z65" s="293">
        <f t="shared" si="88"/>
        <v>57.503999999999991</v>
      </c>
      <c r="AA65" s="293">
        <f t="shared" si="88"/>
        <v>66.724999999999994</v>
      </c>
      <c r="AB65" s="293">
        <f t="shared" si="88"/>
        <v>53.239000000000004</v>
      </c>
      <c r="AC65" s="293">
        <f t="shared" si="88"/>
        <v>46.561000000000007</v>
      </c>
      <c r="AD65" s="293">
        <f t="shared" si="88"/>
        <v>44.992999999999995</v>
      </c>
      <c r="AE65" s="293">
        <f t="shared" si="88"/>
        <v>55.294999999999987</v>
      </c>
      <c r="AF65" s="293">
        <f t="shared" si="88"/>
        <v>41.231000000000023</v>
      </c>
      <c r="AG65" s="293">
        <f t="shared" si="88"/>
        <v>55.754999999999995</v>
      </c>
      <c r="AH65" s="293">
        <f t="shared" si="88"/>
        <v>25.353999999999985</v>
      </c>
      <c r="AI65" s="293">
        <f t="shared" si="88"/>
        <v>43.715000000000003</v>
      </c>
      <c r="AJ65" s="293">
        <f t="shared" si="88"/>
        <v>49.03400000000002</v>
      </c>
      <c r="AK65" s="293">
        <f t="shared" si="88"/>
        <v>42.256</v>
      </c>
      <c r="AL65" s="293">
        <f t="shared" si="88"/>
        <v>44.590999999999994</v>
      </c>
      <c r="AM65" s="293">
        <f t="shared" si="88"/>
        <v>47.221928840000004</v>
      </c>
      <c r="AN65" s="293">
        <f t="shared" si="88"/>
        <v>52.44945340000001</v>
      </c>
      <c r="AO65" s="293">
        <f t="shared" si="88"/>
        <v>42.470331499999986</v>
      </c>
      <c r="AP65" s="293">
        <f t="shared" si="88"/>
        <v>46.625900879999989</v>
      </c>
      <c r="AQ65" s="293">
        <f t="shared" si="88"/>
        <v>49.639708850000005</v>
      </c>
      <c r="AR65" s="293">
        <f t="shared" si="88"/>
        <v>30.866600769999991</v>
      </c>
      <c r="AS65" s="293">
        <f t="shared" si="88"/>
        <v>32.333324090000005</v>
      </c>
      <c r="AT65" s="293">
        <f t="shared" si="88"/>
        <v>48.909661699999987</v>
      </c>
      <c r="AU65" s="293">
        <f t="shared" si="88"/>
        <v>34.076070250000015</v>
      </c>
      <c r="AV65" s="293">
        <f t="shared" si="88"/>
        <v>26.16135005000001</v>
      </c>
      <c r="AW65" s="293">
        <f>AW60-AW66</f>
        <v>53.605742100000001</v>
      </c>
      <c r="AX65" s="294">
        <f t="shared" ref="AX65:BR65" si="89">AX60-AX66</f>
        <v>32.556706919999996</v>
      </c>
      <c r="AY65" s="294" t="e">
        <f t="shared" si="89"/>
        <v>#N/A</v>
      </c>
      <c r="AZ65" s="122" t="e">
        <f t="shared" si="89"/>
        <v>#N/A</v>
      </c>
      <c r="BA65" s="122" t="e">
        <f t="shared" si="89"/>
        <v>#N/A</v>
      </c>
      <c r="BB65" s="122" t="e">
        <f t="shared" si="89"/>
        <v>#N/A</v>
      </c>
      <c r="BC65" s="122" t="e">
        <f t="shared" si="89"/>
        <v>#N/A</v>
      </c>
      <c r="BD65" s="122" t="e">
        <f t="shared" si="89"/>
        <v>#N/A</v>
      </c>
      <c r="BE65" s="122" t="e">
        <f t="shared" si="89"/>
        <v>#N/A</v>
      </c>
      <c r="BF65" s="122" t="e">
        <f t="shared" si="89"/>
        <v>#N/A</v>
      </c>
      <c r="BG65" s="122" t="e">
        <f t="shared" si="89"/>
        <v>#N/A</v>
      </c>
      <c r="BH65" s="122" t="e">
        <f t="shared" si="89"/>
        <v>#N/A</v>
      </c>
      <c r="BI65" s="122" t="e">
        <f t="shared" si="89"/>
        <v>#N/A</v>
      </c>
      <c r="BJ65" s="122" t="e">
        <f t="shared" si="89"/>
        <v>#N/A</v>
      </c>
      <c r="BK65" s="122" t="e">
        <f t="shared" si="89"/>
        <v>#N/A</v>
      </c>
      <c r="BL65" s="122" t="e">
        <f t="shared" si="89"/>
        <v>#N/A</v>
      </c>
      <c r="BM65" s="122" t="e">
        <f t="shared" si="89"/>
        <v>#N/A</v>
      </c>
      <c r="BN65" s="122" t="e">
        <f t="shared" si="89"/>
        <v>#N/A</v>
      </c>
      <c r="BO65" s="122" t="e">
        <f t="shared" si="89"/>
        <v>#N/A</v>
      </c>
      <c r="BP65" s="122" t="e">
        <f t="shared" si="89"/>
        <v>#N/A</v>
      </c>
      <c r="BQ65" s="122" t="e">
        <f t="shared" si="89"/>
        <v>#N/A</v>
      </c>
      <c r="BR65" s="122" t="e">
        <f t="shared" si="89"/>
        <v>#N/A</v>
      </c>
    </row>
    <row r="66" spans="1:70">
      <c r="A66" s="292" t="s">
        <v>314</v>
      </c>
      <c r="B66" s="293">
        <v>220.9</v>
      </c>
      <c r="C66" s="293">
        <v>220</v>
      </c>
      <c r="D66" s="293">
        <v>275.39999999999998</v>
      </c>
      <c r="E66" s="293">
        <v>331.9</v>
      </c>
      <c r="F66" s="293">
        <v>301.2</v>
      </c>
      <c r="G66" s="293">
        <v>238.1</v>
      </c>
      <c r="H66" s="293">
        <v>263.10000000000002</v>
      </c>
      <c r="I66" s="293">
        <v>338.6</v>
      </c>
      <c r="J66" s="293">
        <v>308.2</v>
      </c>
      <c r="K66" s="293">
        <v>358.7</v>
      </c>
      <c r="L66" s="293">
        <v>464.7</v>
      </c>
      <c r="M66" s="293">
        <v>499.3</v>
      </c>
      <c r="N66" s="293">
        <v>458.5</v>
      </c>
      <c r="O66" s="293">
        <v>280.59899999999999</v>
      </c>
      <c r="P66" s="293">
        <v>252.69499999999999</v>
      </c>
      <c r="Q66" s="293">
        <v>210.91200000000001</v>
      </c>
      <c r="R66" s="293">
        <v>215.89</v>
      </c>
      <c r="S66" s="293">
        <v>243.93700000000001</v>
      </c>
      <c r="T66" s="293">
        <v>224.28200000000001</v>
      </c>
      <c r="U66" s="293">
        <v>192.95599999999999</v>
      </c>
      <c r="V66" s="293">
        <v>177.93199999999999</v>
      </c>
      <c r="W66" s="293">
        <v>172.9</v>
      </c>
      <c r="X66" s="293">
        <v>180.19900000000001</v>
      </c>
      <c r="Y66" s="293">
        <v>200.708</v>
      </c>
      <c r="Z66" s="293">
        <v>170.21700000000001</v>
      </c>
      <c r="AA66" s="293">
        <v>162.14400000000001</v>
      </c>
      <c r="AB66" s="293">
        <v>141.74799999999999</v>
      </c>
      <c r="AC66" s="293">
        <v>123.44</v>
      </c>
      <c r="AD66" s="293">
        <v>152.886</v>
      </c>
      <c r="AE66" s="293">
        <v>190.68100000000001</v>
      </c>
      <c r="AF66" s="293">
        <v>166.75399999999999</v>
      </c>
      <c r="AG66" s="293">
        <v>117.066</v>
      </c>
      <c r="AH66" s="293">
        <v>110.42400000000001</v>
      </c>
      <c r="AI66" s="293">
        <v>129.101</v>
      </c>
      <c r="AJ66" s="293">
        <v>157.35499999999999</v>
      </c>
      <c r="AK66" s="293">
        <v>138.124</v>
      </c>
      <c r="AL66" s="293">
        <v>93.727999999999994</v>
      </c>
      <c r="AM66" s="293">
        <v>117.077</v>
      </c>
      <c r="AN66" s="293">
        <v>121.56399999999999</v>
      </c>
      <c r="AO66" s="293">
        <v>118.23699999999999</v>
      </c>
      <c r="AP66" s="293">
        <v>137.74199999999999</v>
      </c>
      <c r="AQ66" s="293">
        <v>144.70099999999999</v>
      </c>
      <c r="AR66" s="293">
        <v>130.03100000000001</v>
      </c>
      <c r="AS66" s="293">
        <v>121.396</v>
      </c>
      <c r="AT66" s="293">
        <v>115.34</v>
      </c>
      <c r="AU66" s="293">
        <v>116.178</v>
      </c>
      <c r="AV66" s="293">
        <v>72.840999999999994</v>
      </c>
      <c r="AW66" s="293">
        <v>88.721999999999994</v>
      </c>
      <c r="AX66" s="293">
        <v>111.52</v>
      </c>
      <c r="AY66" s="294" t="e">
        <f t="shared" ref="AY66:BR66" si="90">FORECAST(AY60,AO66:AX66,AO60:AX60)</f>
        <v>#N/A</v>
      </c>
      <c r="AZ66" s="122" t="e">
        <f t="shared" si="90"/>
        <v>#N/A</v>
      </c>
      <c r="BA66" s="122" t="e">
        <f t="shared" si="90"/>
        <v>#N/A</v>
      </c>
      <c r="BB66" s="122" t="e">
        <f t="shared" si="90"/>
        <v>#N/A</v>
      </c>
      <c r="BC66" s="122" t="e">
        <f t="shared" si="90"/>
        <v>#N/A</v>
      </c>
      <c r="BD66" s="122" t="e">
        <f t="shared" si="90"/>
        <v>#N/A</v>
      </c>
      <c r="BE66" s="122" t="e">
        <f t="shared" si="90"/>
        <v>#N/A</v>
      </c>
      <c r="BF66" s="122" t="e">
        <f t="shared" si="90"/>
        <v>#N/A</v>
      </c>
      <c r="BG66" s="122" t="e">
        <f t="shared" si="90"/>
        <v>#N/A</v>
      </c>
      <c r="BH66" s="122" t="e">
        <f t="shared" si="90"/>
        <v>#N/A</v>
      </c>
      <c r="BI66" s="122" t="e">
        <f t="shared" si="90"/>
        <v>#N/A</v>
      </c>
      <c r="BJ66" s="122" t="e">
        <f t="shared" si="90"/>
        <v>#N/A</v>
      </c>
      <c r="BK66" s="122" t="e">
        <f t="shared" si="90"/>
        <v>#N/A</v>
      </c>
      <c r="BL66" s="122" t="e">
        <f t="shared" si="90"/>
        <v>#N/A</v>
      </c>
      <c r="BM66" s="122" t="e">
        <f t="shared" si="90"/>
        <v>#N/A</v>
      </c>
      <c r="BN66" s="122" t="e">
        <f t="shared" si="90"/>
        <v>#N/A</v>
      </c>
      <c r="BO66" s="122" t="e">
        <f t="shared" si="90"/>
        <v>#N/A</v>
      </c>
      <c r="BP66" s="122" t="e">
        <f t="shared" si="90"/>
        <v>#N/A</v>
      </c>
      <c r="BQ66" s="122" t="e">
        <f t="shared" si="90"/>
        <v>#N/A</v>
      </c>
      <c r="BR66" s="122" t="e">
        <f t="shared" si="90"/>
        <v>#N/A</v>
      </c>
    </row>
    <row r="67" spans="1:70">
      <c r="A67" s="292" t="s">
        <v>315</v>
      </c>
      <c r="B67" s="293">
        <f t="shared" ref="B67:K67" si="91">B66-B68</f>
        <v>86.698000000000008</v>
      </c>
      <c r="C67" s="293">
        <f t="shared" si="91"/>
        <v>34.988</v>
      </c>
      <c r="D67" s="293">
        <f t="shared" si="91"/>
        <v>85.93199999999996</v>
      </c>
      <c r="E67" s="293">
        <f t="shared" si="91"/>
        <v>92.728999999999985</v>
      </c>
      <c r="F67" s="293">
        <f t="shared" si="91"/>
        <v>4.7470000000000141</v>
      </c>
      <c r="G67" s="293">
        <f t="shared" si="91"/>
        <v>-24.260000000000019</v>
      </c>
      <c r="H67" s="293">
        <f t="shared" si="91"/>
        <v>59.603000000000009</v>
      </c>
      <c r="I67" s="293">
        <f t="shared" si="91"/>
        <v>114.25900000000001</v>
      </c>
      <c r="J67" s="293">
        <f t="shared" si="91"/>
        <v>14.269999999999982</v>
      </c>
      <c r="K67" s="293">
        <f t="shared" si="91"/>
        <v>89.81</v>
      </c>
      <c r="L67" s="295">
        <v>608</v>
      </c>
      <c r="M67" s="295">
        <v>836.1</v>
      </c>
      <c r="N67" s="295">
        <v>836.6</v>
      </c>
      <c r="O67" s="295">
        <v>504.59999999999997</v>
      </c>
      <c r="P67" s="293">
        <f t="shared" ref="P67:BR67" si="92">P66-P68</f>
        <v>-27.903999999999996</v>
      </c>
      <c r="Q67" s="293">
        <f t="shared" si="92"/>
        <v>-41.782999999999987</v>
      </c>
      <c r="R67" s="293">
        <f t="shared" si="92"/>
        <v>4.9780000000000086</v>
      </c>
      <c r="S67" s="293">
        <f t="shared" si="92"/>
        <v>28.047000000000025</v>
      </c>
      <c r="T67" s="293">
        <f t="shared" si="92"/>
        <v>-19.655000000000001</v>
      </c>
      <c r="U67" s="293">
        <f t="shared" si="92"/>
        <v>-31.325999999999993</v>
      </c>
      <c r="V67" s="293">
        <f t="shared" si="92"/>
        <v>-15.024000000000029</v>
      </c>
      <c r="W67" s="293">
        <f t="shared" si="92"/>
        <v>-5.0320000000000107</v>
      </c>
      <c r="X67" s="293">
        <f t="shared" si="92"/>
        <v>7.2990000000000066</v>
      </c>
      <c r="Y67" s="293">
        <f t="shared" si="92"/>
        <v>20.508999999999986</v>
      </c>
      <c r="Z67" s="293">
        <f t="shared" si="92"/>
        <v>-30.491000000000014</v>
      </c>
      <c r="AA67" s="293">
        <f t="shared" si="92"/>
        <v>-8.0729999999999791</v>
      </c>
      <c r="AB67" s="293">
        <f t="shared" si="92"/>
        <v>-20.396000000000015</v>
      </c>
      <c r="AC67" s="293">
        <f t="shared" si="92"/>
        <v>-18.307999999999993</v>
      </c>
      <c r="AD67" s="293">
        <f t="shared" si="92"/>
        <v>29.445999999999998</v>
      </c>
      <c r="AE67" s="293">
        <f t="shared" si="92"/>
        <v>37.794999999999987</v>
      </c>
      <c r="AF67" s="293">
        <f t="shared" si="92"/>
        <v>-23.927000000000021</v>
      </c>
      <c r="AG67" s="293">
        <f t="shared" si="92"/>
        <v>-49.688000000000017</v>
      </c>
      <c r="AH67" s="293">
        <f t="shared" si="92"/>
        <v>-6.6419999999999959</v>
      </c>
      <c r="AI67" s="293">
        <f t="shared" si="92"/>
        <v>18.677000000000007</v>
      </c>
      <c r="AJ67" s="293">
        <f t="shared" si="92"/>
        <v>28.253999999999991</v>
      </c>
      <c r="AK67" s="293">
        <f t="shared" si="92"/>
        <v>-19.231000000000023</v>
      </c>
      <c r="AL67" s="293">
        <f t="shared" si="92"/>
        <v>-44.396000000000029</v>
      </c>
      <c r="AM67" s="293">
        <f t="shared" si="92"/>
        <v>23.34899999999999</v>
      </c>
      <c r="AN67" s="293">
        <f t="shared" si="92"/>
        <v>4.4869999999999948</v>
      </c>
      <c r="AO67" s="293">
        <f t="shared" si="92"/>
        <v>-3.3269999999999982</v>
      </c>
      <c r="AP67" s="293">
        <f t="shared" si="92"/>
        <v>19.504999999999995</v>
      </c>
      <c r="AQ67" s="293">
        <f t="shared" si="92"/>
        <v>6.9590000000000032</v>
      </c>
      <c r="AR67" s="293">
        <f t="shared" si="92"/>
        <v>-14.669999999999987</v>
      </c>
      <c r="AS67" s="293">
        <f t="shared" si="92"/>
        <v>-8.6350000000000051</v>
      </c>
      <c r="AT67" s="293">
        <f t="shared" si="92"/>
        <v>-6.0559999999999832</v>
      </c>
      <c r="AU67" s="293">
        <f t="shared" si="92"/>
        <v>0.83799999999999386</v>
      </c>
      <c r="AV67" s="293">
        <f t="shared" si="92"/>
        <v>-43.337000000000003</v>
      </c>
      <c r="AW67" s="293">
        <f t="shared" si="92"/>
        <v>15.880999999999986</v>
      </c>
      <c r="AX67" s="294">
        <f t="shared" si="92"/>
        <v>22.797999999999988</v>
      </c>
      <c r="AY67" s="294" t="e">
        <f t="shared" si="92"/>
        <v>#N/A</v>
      </c>
      <c r="AZ67" s="122" t="e">
        <f t="shared" si="92"/>
        <v>#N/A</v>
      </c>
      <c r="BA67" s="122" t="e">
        <f t="shared" si="92"/>
        <v>#N/A</v>
      </c>
      <c r="BB67" s="122" t="e">
        <f t="shared" si="92"/>
        <v>#N/A</v>
      </c>
      <c r="BC67" s="122" t="e">
        <f t="shared" si="92"/>
        <v>#N/A</v>
      </c>
      <c r="BD67" s="122" t="e">
        <f t="shared" si="92"/>
        <v>#N/A</v>
      </c>
      <c r="BE67" s="122" t="e">
        <f t="shared" si="92"/>
        <v>#N/A</v>
      </c>
      <c r="BF67" s="122" t="e">
        <f t="shared" si="92"/>
        <v>#N/A</v>
      </c>
      <c r="BG67" s="122" t="e">
        <f t="shared" si="92"/>
        <v>#N/A</v>
      </c>
      <c r="BH67" s="122" t="e">
        <f t="shared" si="92"/>
        <v>#N/A</v>
      </c>
      <c r="BI67" s="122" t="e">
        <f t="shared" si="92"/>
        <v>#N/A</v>
      </c>
      <c r="BJ67" s="122" t="e">
        <f t="shared" si="92"/>
        <v>#N/A</v>
      </c>
      <c r="BK67" s="122" t="e">
        <f t="shared" si="92"/>
        <v>#N/A</v>
      </c>
      <c r="BL67" s="122" t="e">
        <f t="shared" si="92"/>
        <v>#N/A</v>
      </c>
      <c r="BM67" s="122" t="e">
        <f t="shared" si="92"/>
        <v>#N/A</v>
      </c>
      <c r="BN67" s="122" t="e">
        <f t="shared" si="92"/>
        <v>#N/A</v>
      </c>
      <c r="BO67" s="122" t="e">
        <f t="shared" si="92"/>
        <v>#N/A</v>
      </c>
      <c r="BP67" s="122" t="e">
        <f t="shared" si="92"/>
        <v>#N/A</v>
      </c>
      <c r="BQ67" s="122" t="e">
        <f t="shared" si="92"/>
        <v>#N/A</v>
      </c>
      <c r="BR67" s="122" t="e">
        <f t="shared" si="92"/>
        <v>#N/A</v>
      </c>
    </row>
    <row r="68" spans="1:70">
      <c r="A68" s="292" t="s">
        <v>332</v>
      </c>
      <c r="B68" s="307">
        <f>SUM(B69:B70)</f>
        <v>134.202</v>
      </c>
      <c r="C68" s="307">
        <f t="shared" ref="C68:AX68" si="93">SUM(C69:C70)</f>
        <v>185.012</v>
      </c>
      <c r="D68" s="307">
        <f t="shared" si="93"/>
        <v>189.46800000000002</v>
      </c>
      <c r="E68" s="307">
        <f t="shared" si="93"/>
        <v>239.17099999999999</v>
      </c>
      <c r="F68" s="307">
        <f t="shared" si="93"/>
        <v>296.45299999999997</v>
      </c>
      <c r="G68" s="307">
        <f t="shared" si="93"/>
        <v>262.36</v>
      </c>
      <c r="H68" s="307">
        <f t="shared" si="93"/>
        <v>203.49700000000001</v>
      </c>
      <c r="I68" s="307">
        <f t="shared" si="93"/>
        <v>224.34100000000001</v>
      </c>
      <c r="J68" s="307">
        <f t="shared" si="93"/>
        <v>293.93</v>
      </c>
      <c r="K68" s="307">
        <f t="shared" si="93"/>
        <v>268.89</v>
      </c>
      <c r="L68" s="307">
        <f t="shared" si="93"/>
        <v>319.86799999999999</v>
      </c>
      <c r="M68" s="307" t="e">
        <f t="shared" si="93"/>
        <v>#VALUE!</v>
      </c>
      <c r="N68" s="307" t="e">
        <f t="shared" si="93"/>
        <v>#VALUE!</v>
      </c>
      <c r="O68" s="307" t="e">
        <f t="shared" si="93"/>
        <v>#VALUE!</v>
      </c>
      <c r="P68" s="307">
        <f t="shared" si="93"/>
        <v>280.59899999999999</v>
      </c>
      <c r="Q68" s="307">
        <f t="shared" si="93"/>
        <v>252.69499999999999</v>
      </c>
      <c r="R68" s="307">
        <f t="shared" si="93"/>
        <v>210.91199999999998</v>
      </c>
      <c r="S68" s="307">
        <f t="shared" si="93"/>
        <v>215.89</v>
      </c>
      <c r="T68" s="307">
        <f t="shared" si="93"/>
        <v>243.93700000000001</v>
      </c>
      <c r="U68" s="307">
        <f t="shared" si="93"/>
        <v>224.28199999999998</v>
      </c>
      <c r="V68" s="307">
        <f t="shared" si="93"/>
        <v>192.95600000000002</v>
      </c>
      <c r="W68" s="307">
        <f t="shared" si="93"/>
        <v>177.93200000000002</v>
      </c>
      <c r="X68" s="307">
        <f t="shared" si="93"/>
        <v>172.9</v>
      </c>
      <c r="Y68" s="307">
        <f t="shared" si="93"/>
        <v>180.19900000000001</v>
      </c>
      <c r="Z68" s="307">
        <f t="shared" si="93"/>
        <v>200.70800000000003</v>
      </c>
      <c r="AA68" s="307">
        <f t="shared" si="93"/>
        <v>170.21699999999998</v>
      </c>
      <c r="AB68" s="307">
        <f t="shared" si="93"/>
        <v>162.14400000000001</v>
      </c>
      <c r="AC68" s="307">
        <f t="shared" si="93"/>
        <v>141.74799999999999</v>
      </c>
      <c r="AD68" s="307">
        <f t="shared" si="93"/>
        <v>123.44</v>
      </c>
      <c r="AE68" s="307">
        <f t="shared" si="93"/>
        <v>152.88600000000002</v>
      </c>
      <c r="AF68" s="307">
        <f t="shared" si="93"/>
        <v>190.68100000000001</v>
      </c>
      <c r="AG68" s="307">
        <f t="shared" si="93"/>
        <v>166.75400000000002</v>
      </c>
      <c r="AH68" s="307">
        <f t="shared" si="93"/>
        <v>117.066</v>
      </c>
      <c r="AI68" s="307">
        <f t="shared" si="93"/>
        <v>110.42399999999999</v>
      </c>
      <c r="AJ68" s="307">
        <f t="shared" si="93"/>
        <v>129.101</v>
      </c>
      <c r="AK68" s="307">
        <f t="shared" si="93"/>
        <v>157.35500000000002</v>
      </c>
      <c r="AL68" s="307">
        <f t="shared" si="93"/>
        <v>138.12400000000002</v>
      </c>
      <c r="AM68" s="307">
        <f t="shared" si="93"/>
        <v>93.728000000000009</v>
      </c>
      <c r="AN68" s="307">
        <f t="shared" si="93"/>
        <v>117.077</v>
      </c>
      <c r="AO68" s="307">
        <f t="shared" si="93"/>
        <v>121.56399999999999</v>
      </c>
      <c r="AP68" s="307">
        <f t="shared" si="93"/>
        <v>118.23699999999999</v>
      </c>
      <c r="AQ68" s="307">
        <f t="shared" si="93"/>
        <v>137.74199999999999</v>
      </c>
      <c r="AR68" s="307">
        <f t="shared" si="93"/>
        <v>144.70099999999999</v>
      </c>
      <c r="AS68" s="307">
        <f t="shared" si="93"/>
        <v>130.03100000000001</v>
      </c>
      <c r="AT68" s="307">
        <f t="shared" si="93"/>
        <v>121.39599999999999</v>
      </c>
      <c r="AU68" s="307">
        <f t="shared" si="93"/>
        <v>115.34</v>
      </c>
      <c r="AV68" s="307">
        <f t="shared" si="93"/>
        <v>116.178</v>
      </c>
      <c r="AW68" s="307">
        <f t="shared" si="93"/>
        <v>72.841000000000008</v>
      </c>
      <c r="AX68" s="307">
        <f t="shared" si="93"/>
        <v>88.722000000000008</v>
      </c>
      <c r="AY68" s="307">
        <v>166.89</v>
      </c>
      <c r="AZ68" s="122" t="e">
        <f t="shared" ref="AZ68:BR68" si="94">AZ66</f>
        <v>#N/A</v>
      </c>
      <c r="BA68" s="122" t="e">
        <f t="shared" si="94"/>
        <v>#N/A</v>
      </c>
      <c r="BB68" s="122" t="e">
        <f t="shared" si="94"/>
        <v>#N/A</v>
      </c>
      <c r="BC68" s="122" t="e">
        <f t="shared" si="94"/>
        <v>#N/A</v>
      </c>
      <c r="BD68" s="122" t="e">
        <f t="shared" si="94"/>
        <v>#N/A</v>
      </c>
      <c r="BE68" s="122" t="e">
        <f t="shared" si="94"/>
        <v>#N/A</v>
      </c>
      <c r="BF68" s="122" t="e">
        <f t="shared" si="94"/>
        <v>#N/A</v>
      </c>
      <c r="BG68" s="122" t="e">
        <f t="shared" si="94"/>
        <v>#N/A</v>
      </c>
      <c r="BH68" s="122" t="e">
        <f t="shared" si="94"/>
        <v>#N/A</v>
      </c>
      <c r="BI68" s="122" t="e">
        <f t="shared" si="94"/>
        <v>#N/A</v>
      </c>
      <c r="BJ68" s="122" t="e">
        <f t="shared" si="94"/>
        <v>#N/A</v>
      </c>
      <c r="BK68" s="122" t="e">
        <f t="shared" si="94"/>
        <v>#N/A</v>
      </c>
      <c r="BL68" s="122" t="e">
        <f t="shared" si="94"/>
        <v>#N/A</v>
      </c>
      <c r="BM68" s="122" t="e">
        <f t="shared" si="94"/>
        <v>#N/A</v>
      </c>
      <c r="BN68" s="122" t="e">
        <f t="shared" si="94"/>
        <v>#N/A</v>
      </c>
      <c r="BO68" s="122" t="e">
        <f t="shared" si="94"/>
        <v>#N/A</v>
      </c>
      <c r="BP68" s="122" t="e">
        <f t="shared" si="94"/>
        <v>#N/A</v>
      </c>
      <c r="BQ68" s="122" t="e">
        <f t="shared" si="94"/>
        <v>#N/A</v>
      </c>
      <c r="BR68" s="122" t="e">
        <f t="shared" si="94"/>
        <v>#N/A</v>
      </c>
    </row>
    <row r="69" spans="1:70">
      <c r="A69" s="292" t="s">
        <v>317</v>
      </c>
      <c r="B69" s="293">
        <v>62.975000000000001</v>
      </c>
      <c r="C69" s="293">
        <v>98.652000000000001</v>
      </c>
      <c r="D69" s="293">
        <v>92.152000000000001</v>
      </c>
      <c r="E69" s="293">
        <v>150.12799999999999</v>
      </c>
      <c r="F69" s="293">
        <v>198.7</v>
      </c>
      <c r="G69" s="293">
        <v>166.089</v>
      </c>
      <c r="H69" s="293">
        <v>113.503</v>
      </c>
      <c r="I69" s="293">
        <v>144.947</v>
      </c>
      <c r="J69" s="293">
        <v>195.732</v>
      </c>
      <c r="K69" s="293">
        <v>169.327</v>
      </c>
      <c r="L69" s="293">
        <v>216.721</v>
      </c>
      <c r="M69" s="293" t="e">
        <v>#VALUE!</v>
      </c>
      <c r="N69" s="293" t="e">
        <v>#VALUE!</v>
      </c>
      <c r="O69" s="293" t="e">
        <v>#VALUE!</v>
      </c>
      <c r="P69" s="293">
        <v>123.265</v>
      </c>
      <c r="Q69" s="293">
        <v>102.825</v>
      </c>
      <c r="R69" s="293">
        <v>94.85</v>
      </c>
      <c r="S69" s="293">
        <v>102</v>
      </c>
      <c r="T69" s="293">
        <v>122.88</v>
      </c>
      <c r="U69" s="293">
        <v>116.47499999999999</v>
      </c>
      <c r="V69" s="293">
        <v>86.8</v>
      </c>
      <c r="W69" s="293">
        <v>58.825000000000003</v>
      </c>
      <c r="X69" s="293">
        <v>82.06</v>
      </c>
      <c r="Y69" s="293">
        <v>81.900000000000006</v>
      </c>
      <c r="Z69" s="293">
        <v>86.9</v>
      </c>
      <c r="AA69" s="293">
        <v>59.3</v>
      </c>
      <c r="AB69" s="293">
        <v>58.6</v>
      </c>
      <c r="AC69" s="293">
        <v>46</v>
      </c>
      <c r="AD69" s="293">
        <v>36.729999999999997</v>
      </c>
      <c r="AE69" s="293">
        <v>51.7</v>
      </c>
      <c r="AF69" s="293">
        <v>79.680000000000007</v>
      </c>
      <c r="AG69" s="293">
        <v>68.400000000000006</v>
      </c>
      <c r="AH69" s="293">
        <v>38.31</v>
      </c>
      <c r="AI69" s="293">
        <v>28.27</v>
      </c>
      <c r="AJ69" s="293">
        <v>44.31</v>
      </c>
      <c r="AK69" s="293">
        <v>67.37</v>
      </c>
      <c r="AL69" s="293">
        <v>57.7</v>
      </c>
      <c r="AM69" s="293">
        <v>26.48</v>
      </c>
      <c r="AN69" s="293">
        <v>35.18</v>
      </c>
      <c r="AO69" s="293">
        <v>43.83</v>
      </c>
      <c r="AP69" s="293">
        <v>41.99</v>
      </c>
      <c r="AQ69" s="293">
        <v>57.91</v>
      </c>
      <c r="AR69" s="293">
        <v>56.49</v>
      </c>
      <c r="AS69" s="293">
        <v>48.54</v>
      </c>
      <c r="AT69" s="293">
        <v>46.18</v>
      </c>
      <c r="AU69" s="293">
        <v>51.58</v>
      </c>
      <c r="AV69" s="293">
        <v>51.55</v>
      </c>
      <c r="AW69" s="293">
        <v>25.25</v>
      </c>
      <c r="AX69" s="293">
        <v>36.68</v>
      </c>
      <c r="AY69" s="293">
        <v>55.37</v>
      </c>
      <c r="AZ69" s="122" t="e">
        <f t="shared" ref="AZ69:BR69" si="95">FORECAST(AZ68,AP69:AY69,AP68:AY68)</f>
        <v>#N/A</v>
      </c>
      <c r="BA69" s="122" t="e">
        <f t="shared" si="95"/>
        <v>#N/A</v>
      </c>
      <c r="BB69" s="122" t="e">
        <f t="shared" si="95"/>
        <v>#N/A</v>
      </c>
      <c r="BC69" s="122" t="e">
        <f t="shared" si="95"/>
        <v>#N/A</v>
      </c>
      <c r="BD69" s="122" t="e">
        <f t="shared" si="95"/>
        <v>#N/A</v>
      </c>
      <c r="BE69" s="122" t="e">
        <f t="shared" si="95"/>
        <v>#N/A</v>
      </c>
      <c r="BF69" s="122" t="e">
        <f t="shared" si="95"/>
        <v>#N/A</v>
      </c>
      <c r="BG69" s="122" t="e">
        <f t="shared" si="95"/>
        <v>#N/A</v>
      </c>
      <c r="BH69" s="122" t="e">
        <f t="shared" si="95"/>
        <v>#N/A</v>
      </c>
      <c r="BI69" s="122" t="e">
        <f t="shared" si="95"/>
        <v>#N/A</v>
      </c>
      <c r="BJ69" s="122" t="e">
        <f t="shared" si="95"/>
        <v>#N/A</v>
      </c>
      <c r="BK69" s="122" t="e">
        <f t="shared" si="95"/>
        <v>#N/A</v>
      </c>
      <c r="BL69" s="122" t="e">
        <f t="shared" si="95"/>
        <v>#N/A</v>
      </c>
      <c r="BM69" s="122" t="e">
        <f t="shared" si="95"/>
        <v>#N/A</v>
      </c>
      <c r="BN69" s="122" t="e">
        <f t="shared" si="95"/>
        <v>#N/A</v>
      </c>
      <c r="BO69" s="122" t="e">
        <f t="shared" si="95"/>
        <v>#N/A</v>
      </c>
      <c r="BP69" s="122" t="e">
        <f t="shared" si="95"/>
        <v>#N/A</v>
      </c>
      <c r="BQ69" s="122" t="e">
        <f t="shared" si="95"/>
        <v>#N/A</v>
      </c>
      <c r="BR69" s="122" t="e">
        <f t="shared" si="95"/>
        <v>#N/A</v>
      </c>
    </row>
    <row r="70" spans="1:70">
      <c r="A70" s="292" t="s">
        <v>318</v>
      </c>
      <c r="B70" s="293">
        <v>71.227000000000004</v>
      </c>
      <c r="C70" s="293">
        <v>86.36</v>
      </c>
      <c r="D70" s="293">
        <v>97.316000000000003</v>
      </c>
      <c r="E70" s="293">
        <v>89.043000000000006</v>
      </c>
      <c r="F70" s="293">
        <v>97.753</v>
      </c>
      <c r="G70" s="293">
        <v>96.271000000000001</v>
      </c>
      <c r="H70" s="293">
        <v>89.994</v>
      </c>
      <c r="I70" s="293">
        <v>79.394000000000005</v>
      </c>
      <c r="J70" s="293">
        <v>98.197999999999993</v>
      </c>
      <c r="K70" s="293">
        <v>99.563000000000002</v>
      </c>
      <c r="L70" s="293">
        <v>103.14700000000001</v>
      </c>
      <c r="M70" s="293">
        <v>0</v>
      </c>
      <c r="N70" s="293">
        <v>0</v>
      </c>
      <c r="O70" s="293">
        <v>0</v>
      </c>
      <c r="P70" s="293">
        <v>157.334</v>
      </c>
      <c r="Q70" s="293">
        <v>149.87</v>
      </c>
      <c r="R70" s="293">
        <v>116.062</v>
      </c>
      <c r="S70" s="293">
        <v>113.89</v>
      </c>
      <c r="T70" s="293">
        <v>121.057</v>
      </c>
      <c r="U70" s="293">
        <v>107.807</v>
      </c>
      <c r="V70" s="293">
        <v>106.15600000000001</v>
      </c>
      <c r="W70" s="293">
        <v>119.107</v>
      </c>
      <c r="X70" s="293">
        <v>90.84</v>
      </c>
      <c r="Y70" s="293">
        <v>98.299000000000007</v>
      </c>
      <c r="Z70" s="293">
        <v>113.80800000000001</v>
      </c>
      <c r="AA70" s="293">
        <v>110.917</v>
      </c>
      <c r="AB70" s="293">
        <v>103.544</v>
      </c>
      <c r="AC70" s="293">
        <v>95.748000000000005</v>
      </c>
      <c r="AD70" s="293">
        <v>86.71</v>
      </c>
      <c r="AE70" s="293">
        <v>101.18600000000001</v>
      </c>
      <c r="AF70" s="293">
        <v>111.001</v>
      </c>
      <c r="AG70" s="293">
        <v>98.353999999999999</v>
      </c>
      <c r="AH70" s="293">
        <v>78.756</v>
      </c>
      <c r="AI70" s="293">
        <v>82.153999999999996</v>
      </c>
      <c r="AJ70" s="293">
        <v>84.790999999999997</v>
      </c>
      <c r="AK70" s="293">
        <v>89.984999999999999</v>
      </c>
      <c r="AL70" s="293">
        <v>80.424000000000007</v>
      </c>
      <c r="AM70" s="293">
        <v>67.248000000000005</v>
      </c>
      <c r="AN70" s="293">
        <v>81.897000000000006</v>
      </c>
      <c r="AO70" s="293">
        <v>77.733999999999995</v>
      </c>
      <c r="AP70" s="293">
        <v>76.247</v>
      </c>
      <c r="AQ70" s="293">
        <v>79.831999999999994</v>
      </c>
      <c r="AR70" s="293">
        <v>88.210999999999999</v>
      </c>
      <c r="AS70" s="293">
        <v>81.491</v>
      </c>
      <c r="AT70" s="293">
        <v>75.215999999999994</v>
      </c>
      <c r="AU70" s="293">
        <v>63.76</v>
      </c>
      <c r="AV70" s="293">
        <v>64.628</v>
      </c>
      <c r="AW70" s="293">
        <v>47.591000000000001</v>
      </c>
      <c r="AX70" s="293">
        <v>52.042000000000002</v>
      </c>
      <c r="AY70" s="294">
        <v>111.51999999999998</v>
      </c>
      <c r="AZ70" s="122" t="e">
        <f t="shared" ref="AZ70:BR70" si="96">AZ68-AZ69</f>
        <v>#N/A</v>
      </c>
      <c r="BA70" s="122" t="e">
        <f t="shared" si="96"/>
        <v>#N/A</v>
      </c>
      <c r="BB70" s="122" t="e">
        <f t="shared" si="96"/>
        <v>#N/A</v>
      </c>
      <c r="BC70" s="122" t="e">
        <f t="shared" si="96"/>
        <v>#N/A</v>
      </c>
      <c r="BD70" s="122" t="e">
        <f t="shared" si="96"/>
        <v>#N/A</v>
      </c>
      <c r="BE70" s="122" t="e">
        <f t="shared" si="96"/>
        <v>#N/A</v>
      </c>
      <c r="BF70" s="122" t="e">
        <f t="shared" si="96"/>
        <v>#N/A</v>
      </c>
      <c r="BG70" s="122" t="e">
        <f t="shared" si="96"/>
        <v>#N/A</v>
      </c>
      <c r="BH70" s="122" t="e">
        <f t="shared" si="96"/>
        <v>#N/A</v>
      </c>
      <c r="BI70" s="122" t="e">
        <f t="shared" si="96"/>
        <v>#N/A</v>
      </c>
      <c r="BJ70" s="122" t="e">
        <f t="shared" si="96"/>
        <v>#N/A</v>
      </c>
      <c r="BK70" s="122" t="e">
        <f t="shared" si="96"/>
        <v>#N/A</v>
      </c>
      <c r="BL70" s="122" t="e">
        <f t="shared" si="96"/>
        <v>#N/A</v>
      </c>
      <c r="BM70" s="122" t="e">
        <f t="shared" si="96"/>
        <v>#N/A</v>
      </c>
      <c r="BN70" s="122" t="e">
        <f t="shared" si="96"/>
        <v>#N/A</v>
      </c>
      <c r="BO70" s="122" t="e">
        <f t="shared" si="96"/>
        <v>#N/A</v>
      </c>
      <c r="BP70" s="122" t="e">
        <f t="shared" si="96"/>
        <v>#N/A</v>
      </c>
      <c r="BQ70" s="122" t="e">
        <f t="shared" si="96"/>
        <v>#N/A</v>
      </c>
      <c r="BR70" s="122" t="e">
        <f t="shared" si="96"/>
        <v>#N/A</v>
      </c>
    </row>
    <row r="71" spans="1:70" ht="13.5" thickBot="1">
      <c r="A71" s="296" t="s">
        <v>27</v>
      </c>
      <c r="B71" s="297">
        <f>ROUND(SUMPRODUCT(B165:B167,B226:B228),2)</f>
        <v>0</v>
      </c>
      <c r="C71" s="297">
        <f t="shared" ref="C71:BN71" si="97">ROUND(SUMPRODUCT(C165:C167,C226:C228),2)</f>
        <v>0</v>
      </c>
      <c r="D71" s="297">
        <f t="shared" si="97"/>
        <v>0</v>
      </c>
      <c r="E71" s="297">
        <f t="shared" si="97"/>
        <v>0</v>
      </c>
      <c r="F71" s="297">
        <f t="shared" si="97"/>
        <v>0</v>
      </c>
      <c r="G71" s="297">
        <f t="shared" si="97"/>
        <v>0</v>
      </c>
      <c r="H71" s="297">
        <f t="shared" si="97"/>
        <v>0</v>
      </c>
      <c r="I71" s="297">
        <f t="shared" si="97"/>
        <v>0</v>
      </c>
      <c r="J71" s="297">
        <f t="shared" si="97"/>
        <v>0</v>
      </c>
      <c r="K71" s="297">
        <f t="shared" si="97"/>
        <v>0</v>
      </c>
      <c r="L71" s="297">
        <f t="shared" si="97"/>
        <v>0</v>
      </c>
      <c r="M71" s="297">
        <f t="shared" si="97"/>
        <v>0</v>
      </c>
      <c r="N71" s="297">
        <f t="shared" si="97"/>
        <v>0</v>
      </c>
      <c r="O71" s="297">
        <f t="shared" si="97"/>
        <v>0</v>
      </c>
      <c r="P71" s="297">
        <f t="shared" si="97"/>
        <v>0</v>
      </c>
      <c r="Q71" s="297">
        <f t="shared" si="97"/>
        <v>0</v>
      </c>
      <c r="R71" s="297">
        <f t="shared" si="97"/>
        <v>0</v>
      </c>
      <c r="S71" s="297">
        <f t="shared" si="97"/>
        <v>0</v>
      </c>
      <c r="T71" s="297">
        <f t="shared" si="97"/>
        <v>0</v>
      </c>
      <c r="U71" s="297">
        <f t="shared" si="97"/>
        <v>0</v>
      </c>
      <c r="V71" s="297">
        <f t="shared" si="97"/>
        <v>0</v>
      </c>
      <c r="W71" s="297">
        <f t="shared" si="97"/>
        <v>0</v>
      </c>
      <c r="X71" s="297">
        <f t="shared" si="97"/>
        <v>0</v>
      </c>
      <c r="Y71" s="297">
        <f t="shared" si="97"/>
        <v>0</v>
      </c>
      <c r="Z71" s="297">
        <f t="shared" si="97"/>
        <v>0</v>
      </c>
      <c r="AA71" s="297">
        <f t="shared" si="97"/>
        <v>0</v>
      </c>
      <c r="AB71" s="297">
        <f t="shared" si="97"/>
        <v>0</v>
      </c>
      <c r="AC71" s="297">
        <f t="shared" si="97"/>
        <v>2.68</v>
      </c>
      <c r="AD71" s="297">
        <f t="shared" si="97"/>
        <v>2.83</v>
      </c>
      <c r="AE71" s="297">
        <f t="shared" si="97"/>
        <v>2.4</v>
      </c>
      <c r="AF71" s="297">
        <f t="shared" si="97"/>
        <v>2.4500000000000002</v>
      </c>
      <c r="AG71" s="297">
        <f t="shared" si="97"/>
        <v>2.74</v>
      </c>
      <c r="AH71" s="297">
        <f t="shared" si="97"/>
        <v>4.2699999999999996</v>
      </c>
      <c r="AI71" s="297">
        <f t="shared" si="97"/>
        <v>5.75</v>
      </c>
      <c r="AJ71" s="297">
        <f t="shared" si="97"/>
        <v>4.58</v>
      </c>
      <c r="AK71" s="297">
        <f t="shared" si="97"/>
        <v>3.72</v>
      </c>
      <c r="AL71" s="297">
        <f t="shared" si="97"/>
        <v>5.46</v>
      </c>
      <c r="AM71" s="297">
        <f t="shared" si="97"/>
        <v>6.46</v>
      </c>
      <c r="AN71" s="297">
        <f t="shared" si="97"/>
        <v>5.98</v>
      </c>
      <c r="AO71" s="297">
        <f t="shared" si="97"/>
        <v>5.25</v>
      </c>
      <c r="AP71" s="297">
        <f t="shared" si="97"/>
        <v>5.52</v>
      </c>
      <c r="AQ71" s="297">
        <f t="shared" si="97"/>
        <v>4.78</v>
      </c>
      <c r="AR71" s="297">
        <f t="shared" si="97"/>
        <v>4.4400000000000004</v>
      </c>
      <c r="AS71" s="297">
        <f t="shared" si="97"/>
        <v>4.53</v>
      </c>
      <c r="AT71" s="297">
        <f t="shared" si="97"/>
        <v>4.62</v>
      </c>
      <c r="AU71" s="297">
        <f t="shared" si="97"/>
        <v>4.76</v>
      </c>
      <c r="AV71" s="297">
        <f t="shared" si="97"/>
        <v>5.22</v>
      </c>
      <c r="AW71" s="297">
        <f t="shared" si="97"/>
        <v>7.48</v>
      </c>
      <c r="AX71" s="298" t="e">
        <f t="shared" si="97"/>
        <v>#DIV/0!</v>
      </c>
      <c r="AY71" s="298" t="e">
        <f t="shared" si="97"/>
        <v>#DIV/0!</v>
      </c>
      <c r="AZ71" s="214" t="e">
        <f t="shared" si="97"/>
        <v>#N/A</v>
      </c>
      <c r="BA71" s="214" t="e">
        <f t="shared" si="97"/>
        <v>#N/A</v>
      </c>
      <c r="BB71" s="214" t="e">
        <f t="shared" si="97"/>
        <v>#N/A</v>
      </c>
      <c r="BC71" s="214" t="e">
        <f t="shared" si="97"/>
        <v>#N/A</v>
      </c>
      <c r="BD71" s="214" t="e">
        <f t="shared" si="97"/>
        <v>#N/A</v>
      </c>
      <c r="BE71" s="214" t="e">
        <f t="shared" si="97"/>
        <v>#N/A</v>
      </c>
      <c r="BF71" s="214" t="e">
        <f t="shared" si="97"/>
        <v>#N/A</v>
      </c>
      <c r="BG71" s="214" t="e">
        <f t="shared" si="97"/>
        <v>#N/A</v>
      </c>
      <c r="BH71" s="214" t="e">
        <f t="shared" si="97"/>
        <v>#N/A</v>
      </c>
      <c r="BI71" s="214" t="e">
        <f t="shared" si="97"/>
        <v>#N/A</v>
      </c>
      <c r="BJ71" s="214" t="e">
        <f t="shared" si="97"/>
        <v>#N/A</v>
      </c>
      <c r="BK71" s="214" t="e">
        <f t="shared" si="97"/>
        <v>#N/A</v>
      </c>
      <c r="BL71" s="214" t="e">
        <f t="shared" si="97"/>
        <v>#N/A</v>
      </c>
      <c r="BM71" s="214" t="e">
        <f t="shared" si="97"/>
        <v>#N/A</v>
      </c>
      <c r="BN71" s="214" t="e">
        <f t="shared" si="97"/>
        <v>#N/A</v>
      </c>
      <c r="BO71" s="214" t="e">
        <f t="shared" ref="BO71:BR71" si="98">ROUND(SUMPRODUCT(BO165:BO167,BO226:BO228),2)</f>
        <v>#N/A</v>
      </c>
      <c r="BP71" s="214" t="e">
        <f t="shared" si="98"/>
        <v>#N/A</v>
      </c>
      <c r="BQ71" s="214" t="e">
        <f t="shared" si="98"/>
        <v>#N/A</v>
      </c>
      <c r="BR71" s="214" t="e">
        <f t="shared" si="98"/>
        <v>#N/A</v>
      </c>
    </row>
    <row r="72" spans="1:70" ht="14.25" thickTop="1" thickBot="1">
      <c r="A72" s="2"/>
      <c r="B72" s="217"/>
      <c r="C72" s="217"/>
      <c r="D72" s="217"/>
      <c r="E72" s="217"/>
      <c r="F72" s="217"/>
      <c r="G72" s="217"/>
      <c r="H72" s="217"/>
      <c r="I72" s="217"/>
      <c r="J72" s="217"/>
      <c r="K72" s="217"/>
      <c r="L72" s="217"/>
      <c r="M72" s="217"/>
      <c r="N72" s="217"/>
      <c r="O72" s="217"/>
      <c r="P72" s="217"/>
      <c r="Q72" s="217"/>
      <c r="R72" s="217"/>
      <c r="S72" s="217"/>
      <c r="T72" s="217"/>
      <c r="U72" s="217"/>
      <c r="V72" s="217"/>
      <c r="W72" s="217"/>
      <c r="X72" s="217"/>
      <c r="Y72" s="217"/>
      <c r="Z72" s="217"/>
      <c r="AA72" s="217"/>
      <c r="AB72" s="217"/>
      <c r="AC72" s="217"/>
      <c r="AD72" s="217"/>
      <c r="AE72" s="217"/>
      <c r="AF72" s="217"/>
      <c r="AG72" s="217"/>
      <c r="AH72" s="217"/>
      <c r="AI72" s="217"/>
      <c r="AJ72" s="217"/>
      <c r="AK72" s="217"/>
      <c r="AL72" s="217"/>
      <c r="AM72" s="217"/>
      <c r="AN72" s="217"/>
      <c r="AO72" s="217"/>
      <c r="AP72" s="217"/>
      <c r="AQ72" s="217"/>
      <c r="AR72" s="217"/>
      <c r="AS72" s="217"/>
      <c r="AT72" s="217"/>
      <c r="AU72" s="217"/>
      <c r="AV72" s="217"/>
      <c r="AW72" s="217"/>
      <c r="AX72" s="149"/>
      <c r="AY72" s="149"/>
      <c r="AZ72" s="214"/>
      <c r="BA72" s="214"/>
      <c r="BB72" s="214"/>
      <c r="BC72" s="214"/>
      <c r="BD72" s="214"/>
      <c r="BE72" s="214"/>
      <c r="BF72" s="214"/>
      <c r="BG72" s="214"/>
      <c r="BH72" s="214"/>
      <c r="BI72" s="214"/>
      <c r="BJ72" s="214"/>
      <c r="BK72" s="214"/>
      <c r="BL72" s="214"/>
      <c r="BM72" s="214"/>
      <c r="BN72" s="214"/>
      <c r="BO72" s="214"/>
      <c r="BP72" s="214"/>
      <c r="BQ72" s="214"/>
      <c r="BR72" s="214"/>
    </row>
    <row r="73" spans="1:70">
      <c r="A73" s="285" t="s">
        <v>333</v>
      </c>
      <c r="B73" s="285"/>
      <c r="C73" s="285"/>
      <c r="D73" s="285"/>
      <c r="E73" s="285"/>
      <c r="F73" s="285"/>
      <c r="G73" s="285"/>
      <c r="H73" s="285"/>
      <c r="I73" s="285"/>
      <c r="J73" s="285"/>
      <c r="K73" s="285"/>
      <c r="L73" s="285"/>
      <c r="M73" s="285"/>
      <c r="N73" s="285"/>
      <c r="O73" s="285"/>
      <c r="P73" s="285"/>
      <c r="Q73" s="285"/>
      <c r="R73" s="285"/>
      <c r="S73" s="285"/>
      <c r="T73" s="285"/>
      <c r="U73" s="285"/>
      <c r="V73" s="285"/>
      <c r="W73" s="285"/>
      <c r="X73" s="285"/>
      <c r="Y73" s="285"/>
      <c r="Z73" s="285"/>
      <c r="AA73" s="285"/>
      <c r="AB73" s="285"/>
      <c r="AC73" s="285"/>
      <c r="AD73" s="285"/>
      <c r="AE73" s="285"/>
      <c r="AF73" s="285"/>
      <c r="AG73" s="285"/>
      <c r="AH73" s="285"/>
      <c r="AI73" s="285"/>
      <c r="AJ73" s="285"/>
      <c r="AK73" s="285"/>
      <c r="AL73" s="285"/>
      <c r="AM73" s="285"/>
      <c r="AN73" s="285"/>
      <c r="AO73" s="285"/>
      <c r="AP73" s="285"/>
      <c r="AQ73" s="285"/>
      <c r="AR73" s="285"/>
      <c r="AS73" s="285"/>
      <c r="AT73" s="285"/>
      <c r="AU73" s="285"/>
      <c r="AV73" s="285"/>
      <c r="AW73" s="285"/>
      <c r="AX73" s="285"/>
      <c r="AY73" s="285"/>
      <c r="AZ73" s="306"/>
      <c r="BA73" s="306"/>
      <c r="BB73" s="306"/>
      <c r="BC73" s="306"/>
      <c r="BD73" s="306"/>
      <c r="BE73" s="306"/>
      <c r="BF73" s="306"/>
      <c r="BG73" s="306"/>
      <c r="BH73" s="306"/>
      <c r="BI73" s="306"/>
      <c r="BJ73" s="306"/>
      <c r="BK73" s="306"/>
      <c r="BL73" s="306"/>
      <c r="BM73" s="306"/>
      <c r="BN73" s="306"/>
      <c r="BO73" s="306"/>
      <c r="BP73" s="306"/>
      <c r="BQ73" s="306"/>
      <c r="BR73" s="174"/>
    </row>
    <row r="74" spans="1:70">
      <c r="A74" s="287" t="s">
        <v>334</v>
      </c>
      <c r="B74" s="263">
        <f t="shared" ref="B74:BM74" si="99">B66</f>
        <v>220.9</v>
      </c>
      <c r="C74" s="263">
        <f t="shared" si="99"/>
        <v>220</v>
      </c>
      <c r="D74" s="263">
        <f t="shared" si="99"/>
        <v>275.39999999999998</v>
      </c>
      <c r="E74" s="263">
        <f t="shared" si="99"/>
        <v>331.9</v>
      </c>
      <c r="F74" s="263">
        <f t="shared" si="99"/>
        <v>301.2</v>
      </c>
      <c r="G74" s="263">
        <f t="shared" si="99"/>
        <v>238.1</v>
      </c>
      <c r="H74" s="263">
        <f t="shared" si="99"/>
        <v>263.10000000000002</v>
      </c>
      <c r="I74" s="263">
        <f t="shared" si="99"/>
        <v>338.6</v>
      </c>
      <c r="J74" s="263">
        <f t="shared" si="99"/>
        <v>308.2</v>
      </c>
      <c r="K74" s="263">
        <f t="shared" si="99"/>
        <v>358.7</v>
      </c>
      <c r="L74" s="263">
        <f t="shared" si="99"/>
        <v>464.7</v>
      </c>
      <c r="M74" s="263">
        <f t="shared" si="99"/>
        <v>499.3</v>
      </c>
      <c r="N74" s="263">
        <f t="shared" si="99"/>
        <v>458.5</v>
      </c>
      <c r="O74" s="263">
        <f t="shared" si="99"/>
        <v>280.59899999999999</v>
      </c>
      <c r="P74" s="263">
        <f t="shared" si="99"/>
        <v>252.69499999999999</v>
      </c>
      <c r="Q74" s="263">
        <f t="shared" si="99"/>
        <v>210.91200000000001</v>
      </c>
      <c r="R74" s="263">
        <f t="shared" si="99"/>
        <v>215.89</v>
      </c>
      <c r="S74" s="263">
        <f t="shared" si="99"/>
        <v>243.93700000000001</v>
      </c>
      <c r="T74" s="263">
        <f t="shared" si="99"/>
        <v>224.28200000000001</v>
      </c>
      <c r="U74" s="263">
        <f t="shared" si="99"/>
        <v>192.95599999999999</v>
      </c>
      <c r="V74" s="263">
        <f t="shared" si="99"/>
        <v>177.93199999999999</v>
      </c>
      <c r="W74" s="263">
        <f t="shared" si="99"/>
        <v>172.9</v>
      </c>
      <c r="X74" s="263">
        <f t="shared" si="99"/>
        <v>180.19900000000001</v>
      </c>
      <c r="Y74" s="263">
        <f t="shared" si="99"/>
        <v>200.708</v>
      </c>
      <c r="Z74" s="263">
        <f t="shared" si="99"/>
        <v>170.21700000000001</v>
      </c>
      <c r="AA74" s="263">
        <f t="shared" si="99"/>
        <v>162.14400000000001</v>
      </c>
      <c r="AB74" s="263">
        <f t="shared" si="99"/>
        <v>141.74799999999999</v>
      </c>
      <c r="AC74" s="263">
        <f t="shared" si="99"/>
        <v>123.44</v>
      </c>
      <c r="AD74" s="263">
        <f t="shared" si="99"/>
        <v>152.886</v>
      </c>
      <c r="AE74" s="263">
        <f t="shared" si="99"/>
        <v>190.68100000000001</v>
      </c>
      <c r="AF74" s="263">
        <f t="shared" si="99"/>
        <v>166.75399999999999</v>
      </c>
      <c r="AG74" s="263">
        <f t="shared" si="99"/>
        <v>117.066</v>
      </c>
      <c r="AH74" s="263">
        <f t="shared" si="99"/>
        <v>110.42400000000001</v>
      </c>
      <c r="AI74" s="263">
        <f t="shared" si="99"/>
        <v>129.101</v>
      </c>
      <c r="AJ74" s="263">
        <f t="shared" si="99"/>
        <v>157.35499999999999</v>
      </c>
      <c r="AK74" s="263">
        <f t="shared" si="99"/>
        <v>138.124</v>
      </c>
      <c r="AL74" s="263">
        <f t="shared" si="99"/>
        <v>93.727999999999994</v>
      </c>
      <c r="AM74" s="263">
        <f t="shared" si="99"/>
        <v>117.077</v>
      </c>
      <c r="AN74" s="263">
        <f t="shared" si="99"/>
        <v>121.56399999999999</v>
      </c>
      <c r="AO74" s="263">
        <f t="shared" si="99"/>
        <v>118.23699999999999</v>
      </c>
      <c r="AP74" s="263">
        <f t="shared" si="99"/>
        <v>137.74199999999999</v>
      </c>
      <c r="AQ74" s="263">
        <f t="shared" si="99"/>
        <v>144.70099999999999</v>
      </c>
      <c r="AR74" s="263">
        <f t="shared" si="99"/>
        <v>130.03100000000001</v>
      </c>
      <c r="AS74" s="263">
        <f t="shared" si="99"/>
        <v>121.396</v>
      </c>
      <c r="AT74" s="263">
        <f t="shared" si="99"/>
        <v>115.34</v>
      </c>
      <c r="AU74" s="263">
        <f t="shared" si="99"/>
        <v>116.178</v>
      </c>
      <c r="AV74" s="263">
        <f t="shared" si="99"/>
        <v>72.840999999999994</v>
      </c>
      <c r="AW74" s="264">
        <f t="shared" si="99"/>
        <v>88.721999999999994</v>
      </c>
      <c r="AX74" s="264">
        <f t="shared" si="99"/>
        <v>111.52</v>
      </c>
      <c r="AY74" s="264" t="e">
        <f t="shared" si="99"/>
        <v>#N/A</v>
      </c>
      <c r="AZ74" s="264" t="e">
        <f t="shared" si="99"/>
        <v>#N/A</v>
      </c>
      <c r="BA74" s="264" t="e">
        <f t="shared" si="99"/>
        <v>#N/A</v>
      </c>
      <c r="BB74" s="264" t="e">
        <f t="shared" si="99"/>
        <v>#N/A</v>
      </c>
      <c r="BC74" s="264" t="e">
        <f t="shared" si="99"/>
        <v>#N/A</v>
      </c>
      <c r="BD74" s="264" t="e">
        <f t="shared" si="99"/>
        <v>#N/A</v>
      </c>
      <c r="BE74" s="264" t="e">
        <f t="shared" si="99"/>
        <v>#N/A</v>
      </c>
      <c r="BF74" s="264" t="e">
        <f t="shared" si="99"/>
        <v>#N/A</v>
      </c>
      <c r="BG74" s="264" t="e">
        <f t="shared" si="99"/>
        <v>#N/A</v>
      </c>
      <c r="BH74" s="264" t="e">
        <f t="shared" si="99"/>
        <v>#N/A</v>
      </c>
      <c r="BI74" s="264" t="e">
        <f t="shared" si="99"/>
        <v>#N/A</v>
      </c>
      <c r="BJ74" s="264" t="e">
        <f t="shared" si="99"/>
        <v>#N/A</v>
      </c>
      <c r="BK74" s="264" t="e">
        <f t="shared" si="99"/>
        <v>#N/A</v>
      </c>
      <c r="BL74" s="264" t="e">
        <f t="shared" si="99"/>
        <v>#N/A</v>
      </c>
      <c r="BM74" s="264" t="e">
        <f t="shared" si="99"/>
        <v>#N/A</v>
      </c>
      <c r="BN74" s="264" t="e">
        <f t="shared" ref="BN74:CX74" si="100">BN66</f>
        <v>#N/A</v>
      </c>
      <c r="BO74" s="264" t="e">
        <f t="shared" si="100"/>
        <v>#N/A</v>
      </c>
      <c r="BP74" s="264" t="e">
        <f t="shared" si="100"/>
        <v>#N/A</v>
      </c>
      <c r="BQ74" s="264" t="e">
        <f t="shared" si="100"/>
        <v>#N/A</v>
      </c>
      <c r="BR74" s="122" t="e">
        <f t="shared" si="100"/>
        <v>#N/A</v>
      </c>
    </row>
    <row r="75" spans="1:70">
      <c r="A75" s="288" t="s">
        <v>308</v>
      </c>
      <c r="B75" s="263">
        <f>SUM(B98:B100)</f>
        <v>0</v>
      </c>
      <c r="C75" s="263">
        <f t="shared" ref="C75:BN75" si="101">SUM(C98:C100)</f>
        <v>0</v>
      </c>
      <c r="D75" s="263">
        <f t="shared" si="101"/>
        <v>0</v>
      </c>
      <c r="E75" s="263">
        <f t="shared" si="101"/>
        <v>0</v>
      </c>
      <c r="F75" s="263">
        <f t="shared" si="101"/>
        <v>0</v>
      </c>
      <c r="G75" s="263">
        <f t="shared" si="101"/>
        <v>0</v>
      </c>
      <c r="H75" s="263">
        <f t="shared" si="101"/>
        <v>0</v>
      </c>
      <c r="I75" s="263">
        <f t="shared" si="101"/>
        <v>0</v>
      </c>
      <c r="J75" s="263">
        <f t="shared" si="101"/>
        <v>0</v>
      </c>
      <c r="K75" s="263">
        <f t="shared" si="101"/>
        <v>0</v>
      </c>
      <c r="L75" s="263">
        <f t="shared" si="101"/>
        <v>0</v>
      </c>
      <c r="M75" s="263">
        <f t="shared" si="101"/>
        <v>0</v>
      </c>
      <c r="N75" s="263">
        <f t="shared" si="101"/>
        <v>0</v>
      </c>
      <c r="O75" s="263">
        <f t="shared" si="101"/>
        <v>0</v>
      </c>
      <c r="P75" s="263">
        <f t="shared" si="101"/>
        <v>0</v>
      </c>
      <c r="Q75" s="263">
        <f t="shared" si="101"/>
        <v>0</v>
      </c>
      <c r="R75" s="263">
        <f t="shared" si="101"/>
        <v>0</v>
      </c>
      <c r="S75" s="263">
        <f t="shared" si="101"/>
        <v>0</v>
      </c>
      <c r="T75" s="263">
        <f t="shared" si="101"/>
        <v>0</v>
      </c>
      <c r="U75" s="263">
        <f t="shared" si="101"/>
        <v>0</v>
      </c>
      <c r="V75" s="263">
        <f t="shared" si="101"/>
        <v>0</v>
      </c>
      <c r="W75" s="263">
        <f t="shared" si="101"/>
        <v>0</v>
      </c>
      <c r="X75" s="263">
        <f t="shared" si="101"/>
        <v>0</v>
      </c>
      <c r="Y75" s="263">
        <f t="shared" si="101"/>
        <v>0</v>
      </c>
      <c r="Z75" s="263">
        <f t="shared" si="101"/>
        <v>0</v>
      </c>
      <c r="AA75" s="263">
        <f t="shared" si="101"/>
        <v>0</v>
      </c>
      <c r="AB75" s="263">
        <f t="shared" si="101"/>
        <v>0</v>
      </c>
      <c r="AC75" s="263">
        <f t="shared" si="101"/>
        <v>0</v>
      </c>
      <c r="AD75" s="263">
        <f t="shared" si="101"/>
        <v>0</v>
      </c>
      <c r="AE75" s="263">
        <f t="shared" si="101"/>
        <v>0</v>
      </c>
      <c r="AF75" s="263">
        <f t="shared" si="101"/>
        <v>0</v>
      </c>
      <c r="AG75" s="263">
        <f t="shared" si="101"/>
        <v>0</v>
      </c>
      <c r="AH75" s="263">
        <f t="shared" si="101"/>
        <v>0</v>
      </c>
      <c r="AI75" s="263">
        <f t="shared" si="101"/>
        <v>0</v>
      </c>
      <c r="AJ75" s="263">
        <f t="shared" si="101"/>
        <v>0</v>
      </c>
      <c r="AK75" s="263">
        <f t="shared" si="101"/>
        <v>0</v>
      </c>
      <c r="AL75" s="263">
        <f t="shared" si="101"/>
        <v>4.9507028399999999</v>
      </c>
      <c r="AM75" s="263">
        <f t="shared" si="101"/>
        <v>6.3844996500000004</v>
      </c>
      <c r="AN75" s="263">
        <f t="shared" si="101"/>
        <v>4.09231707</v>
      </c>
      <c r="AO75" s="263">
        <f t="shared" si="101"/>
        <v>6.4750736100000008</v>
      </c>
      <c r="AP75" s="263">
        <f t="shared" si="101"/>
        <v>7.0135110000000012</v>
      </c>
      <c r="AQ75" s="263">
        <f t="shared" si="101"/>
        <v>2.4450835499999997</v>
      </c>
      <c r="AR75" s="263">
        <f t="shared" si="101"/>
        <v>1.9509226800000001</v>
      </c>
      <c r="AS75" s="263">
        <f t="shared" si="101"/>
        <v>1.57066821</v>
      </c>
      <c r="AT75" s="263">
        <f t="shared" si="101"/>
        <v>2.0866917599999999</v>
      </c>
      <c r="AU75" s="263">
        <f t="shared" si="101"/>
        <v>1.8240640200000002</v>
      </c>
      <c r="AV75" s="263">
        <f t="shared" si="101"/>
        <v>2.1659210099999999</v>
      </c>
      <c r="AW75" s="264">
        <f t="shared" si="101"/>
        <v>6.5656935000000001</v>
      </c>
      <c r="AX75" s="264">
        <f t="shared" si="101"/>
        <v>3.5596668599999997</v>
      </c>
      <c r="AY75" s="264">
        <f t="shared" si="101"/>
        <v>4.5102147452848032</v>
      </c>
      <c r="AZ75" s="264">
        <f t="shared" si="101"/>
        <v>0.22196143827386011</v>
      </c>
      <c r="BA75" s="264">
        <f t="shared" si="101"/>
        <v>0.43175671219440726</v>
      </c>
      <c r="BB75" s="264">
        <f t="shared" si="101"/>
        <v>0.69140213881424195</v>
      </c>
      <c r="BC75" s="264">
        <f t="shared" si="101"/>
        <v>0.82020763843612698</v>
      </c>
      <c r="BD75" s="264">
        <f t="shared" si="101"/>
        <v>1.1133311848118252</v>
      </c>
      <c r="BE75" s="264">
        <f t="shared" si="101"/>
        <v>1.3092851339739584</v>
      </c>
      <c r="BF75" s="264">
        <f t="shared" si="101"/>
        <v>1.5264608222292384</v>
      </c>
      <c r="BG75" s="264">
        <f t="shared" si="101"/>
        <v>1.7461118648824663</v>
      </c>
      <c r="BH75" s="264">
        <f t="shared" si="101"/>
        <v>1.9535349006803955</v>
      </c>
      <c r="BI75" s="264">
        <f t="shared" si="101"/>
        <v>2.1844144452166794</v>
      </c>
      <c r="BJ75" s="264">
        <f t="shared" si="101"/>
        <v>2.3971305095750299</v>
      </c>
      <c r="BK75" s="264">
        <f t="shared" si="101"/>
        <v>2.6146483248930426</v>
      </c>
      <c r="BL75" s="264">
        <f t="shared" si="101"/>
        <v>2.8322653144589705</v>
      </c>
      <c r="BM75" s="264">
        <f t="shared" si="101"/>
        <v>3.0493683717072826</v>
      </c>
      <c r="BN75" s="264">
        <f t="shared" si="101"/>
        <v>3.2689122857189608</v>
      </c>
      <c r="BO75" s="264">
        <f t="shared" ref="BO75:BR75" si="102">SUM(BO98:BO100)</f>
        <v>3.4856083036082417</v>
      </c>
      <c r="BP75" s="264">
        <f t="shared" si="102"/>
        <v>3.703299817738392</v>
      </c>
      <c r="BQ75" s="264">
        <f t="shared" si="102"/>
        <v>3.9210335538854837</v>
      </c>
      <c r="BR75" s="122">
        <f t="shared" si="102"/>
        <v>4.1387945851822039</v>
      </c>
    </row>
    <row r="76" spans="1:70">
      <c r="A76" s="288" t="s">
        <v>335</v>
      </c>
      <c r="B76" s="263">
        <f>SUM(B74:B75)</f>
        <v>220.9</v>
      </c>
      <c r="C76" s="263">
        <f t="shared" ref="C76:BN76" si="103">SUM(C74:C75)</f>
        <v>220</v>
      </c>
      <c r="D76" s="263">
        <f t="shared" si="103"/>
        <v>275.39999999999998</v>
      </c>
      <c r="E76" s="263">
        <f t="shared" si="103"/>
        <v>331.9</v>
      </c>
      <c r="F76" s="263">
        <f t="shared" si="103"/>
        <v>301.2</v>
      </c>
      <c r="G76" s="263">
        <f t="shared" si="103"/>
        <v>238.1</v>
      </c>
      <c r="H76" s="263">
        <f t="shared" si="103"/>
        <v>263.10000000000002</v>
      </c>
      <c r="I76" s="263">
        <f t="shared" si="103"/>
        <v>338.6</v>
      </c>
      <c r="J76" s="263">
        <f t="shared" si="103"/>
        <v>308.2</v>
      </c>
      <c r="K76" s="263">
        <f t="shared" si="103"/>
        <v>358.7</v>
      </c>
      <c r="L76" s="263">
        <f t="shared" si="103"/>
        <v>464.7</v>
      </c>
      <c r="M76" s="263">
        <f t="shared" si="103"/>
        <v>499.3</v>
      </c>
      <c r="N76" s="263">
        <f t="shared" si="103"/>
        <v>458.5</v>
      </c>
      <c r="O76" s="263">
        <f t="shared" si="103"/>
        <v>280.59899999999999</v>
      </c>
      <c r="P76" s="263">
        <f t="shared" si="103"/>
        <v>252.69499999999999</v>
      </c>
      <c r="Q76" s="263">
        <f t="shared" si="103"/>
        <v>210.91200000000001</v>
      </c>
      <c r="R76" s="263">
        <f t="shared" si="103"/>
        <v>215.89</v>
      </c>
      <c r="S76" s="263">
        <f t="shared" si="103"/>
        <v>243.93700000000001</v>
      </c>
      <c r="T76" s="263">
        <f t="shared" si="103"/>
        <v>224.28200000000001</v>
      </c>
      <c r="U76" s="263">
        <f t="shared" si="103"/>
        <v>192.95599999999999</v>
      </c>
      <c r="V76" s="263">
        <f t="shared" si="103"/>
        <v>177.93199999999999</v>
      </c>
      <c r="W76" s="263">
        <f t="shared" si="103"/>
        <v>172.9</v>
      </c>
      <c r="X76" s="263">
        <f t="shared" si="103"/>
        <v>180.19900000000001</v>
      </c>
      <c r="Y76" s="263">
        <f t="shared" si="103"/>
        <v>200.708</v>
      </c>
      <c r="Z76" s="263">
        <f t="shared" si="103"/>
        <v>170.21700000000001</v>
      </c>
      <c r="AA76" s="263">
        <f t="shared" si="103"/>
        <v>162.14400000000001</v>
      </c>
      <c r="AB76" s="263">
        <f t="shared" si="103"/>
        <v>141.74799999999999</v>
      </c>
      <c r="AC76" s="263">
        <f t="shared" si="103"/>
        <v>123.44</v>
      </c>
      <c r="AD76" s="263">
        <f t="shared" si="103"/>
        <v>152.886</v>
      </c>
      <c r="AE76" s="263">
        <f t="shared" si="103"/>
        <v>190.68100000000001</v>
      </c>
      <c r="AF76" s="263">
        <f t="shared" si="103"/>
        <v>166.75399999999999</v>
      </c>
      <c r="AG76" s="263">
        <f t="shared" si="103"/>
        <v>117.066</v>
      </c>
      <c r="AH76" s="263">
        <f t="shared" si="103"/>
        <v>110.42400000000001</v>
      </c>
      <c r="AI76" s="263">
        <f t="shared" si="103"/>
        <v>129.101</v>
      </c>
      <c r="AJ76" s="263">
        <f t="shared" si="103"/>
        <v>157.35499999999999</v>
      </c>
      <c r="AK76" s="263">
        <f t="shared" si="103"/>
        <v>138.124</v>
      </c>
      <c r="AL76" s="263">
        <f t="shared" si="103"/>
        <v>98.67870284</v>
      </c>
      <c r="AM76" s="263">
        <f t="shared" si="103"/>
        <v>123.46149964999999</v>
      </c>
      <c r="AN76" s="263">
        <f t="shared" si="103"/>
        <v>125.65631707</v>
      </c>
      <c r="AO76" s="263">
        <f t="shared" si="103"/>
        <v>124.71207360999999</v>
      </c>
      <c r="AP76" s="263">
        <f t="shared" si="103"/>
        <v>144.75551099999998</v>
      </c>
      <c r="AQ76" s="263">
        <f t="shared" si="103"/>
        <v>147.14608354999999</v>
      </c>
      <c r="AR76" s="263">
        <f t="shared" si="103"/>
        <v>131.98192268</v>
      </c>
      <c r="AS76" s="263">
        <f t="shared" si="103"/>
        <v>122.96666820999999</v>
      </c>
      <c r="AT76" s="263">
        <f t="shared" si="103"/>
        <v>117.42669176</v>
      </c>
      <c r="AU76" s="263">
        <f t="shared" si="103"/>
        <v>118.00206401999999</v>
      </c>
      <c r="AV76" s="263">
        <f t="shared" si="103"/>
        <v>75.006921009999999</v>
      </c>
      <c r="AW76" s="264">
        <f t="shared" si="103"/>
        <v>95.287693499999989</v>
      </c>
      <c r="AX76" s="264">
        <f t="shared" si="103"/>
        <v>115.07966685999999</v>
      </c>
      <c r="AY76" s="264" t="e">
        <f t="shared" si="103"/>
        <v>#N/A</v>
      </c>
      <c r="AZ76" s="264" t="e">
        <f t="shared" si="103"/>
        <v>#N/A</v>
      </c>
      <c r="BA76" s="264" t="e">
        <f t="shared" si="103"/>
        <v>#N/A</v>
      </c>
      <c r="BB76" s="264" t="e">
        <f t="shared" si="103"/>
        <v>#N/A</v>
      </c>
      <c r="BC76" s="264" t="e">
        <f t="shared" si="103"/>
        <v>#N/A</v>
      </c>
      <c r="BD76" s="264" t="e">
        <f t="shared" si="103"/>
        <v>#N/A</v>
      </c>
      <c r="BE76" s="264" t="e">
        <f t="shared" si="103"/>
        <v>#N/A</v>
      </c>
      <c r="BF76" s="264" t="e">
        <f t="shared" si="103"/>
        <v>#N/A</v>
      </c>
      <c r="BG76" s="264" t="e">
        <f t="shared" si="103"/>
        <v>#N/A</v>
      </c>
      <c r="BH76" s="264" t="e">
        <f t="shared" si="103"/>
        <v>#N/A</v>
      </c>
      <c r="BI76" s="264" t="e">
        <f t="shared" si="103"/>
        <v>#N/A</v>
      </c>
      <c r="BJ76" s="264" t="e">
        <f t="shared" si="103"/>
        <v>#N/A</v>
      </c>
      <c r="BK76" s="264" t="e">
        <f t="shared" si="103"/>
        <v>#N/A</v>
      </c>
      <c r="BL76" s="264" t="e">
        <f t="shared" si="103"/>
        <v>#N/A</v>
      </c>
      <c r="BM76" s="264" t="e">
        <f t="shared" si="103"/>
        <v>#N/A</v>
      </c>
      <c r="BN76" s="264" t="e">
        <f t="shared" si="103"/>
        <v>#N/A</v>
      </c>
      <c r="BO76" s="264" t="e">
        <f t="shared" ref="BO76:BR76" si="104">SUM(BO74:BO75)</f>
        <v>#N/A</v>
      </c>
      <c r="BP76" s="264" t="e">
        <f t="shared" si="104"/>
        <v>#N/A</v>
      </c>
      <c r="BQ76" s="264" t="e">
        <f t="shared" si="104"/>
        <v>#N/A</v>
      </c>
      <c r="BR76" s="122" t="e">
        <f t="shared" si="104"/>
        <v>#N/A</v>
      </c>
    </row>
    <row r="77" spans="1:70">
      <c r="A77" s="289" t="s">
        <v>336</v>
      </c>
      <c r="B77" s="290"/>
      <c r="C77" s="290"/>
      <c r="D77" s="290"/>
      <c r="E77" s="290"/>
      <c r="F77" s="290"/>
      <c r="G77" s="290"/>
      <c r="H77" s="290"/>
      <c r="I77" s="290"/>
      <c r="J77" s="290"/>
      <c r="K77" s="290"/>
      <c r="L77" s="290"/>
      <c r="M77" s="290"/>
      <c r="N77" s="290"/>
      <c r="O77" s="290"/>
      <c r="P77" s="290"/>
      <c r="Q77" s="290"/>
      <c r="R77" s="290"/>
      <c r="S77" s="290"/>
      <c r="T77" s="290"/>
      <c r="U77" s="290"/>
      <c r="V77" s="290"/>
      <c r="W77" s="290"/>
      <c r="X77" s="290"/>
      <c r="Y77" s="290"/>
      <c r="Z77" s="290"/>
      <c r="AA77" s="290"/>
      <c r="AB77" s="290"/>
      <c r="AC77" s="290"/>
      <c r="AD77" s="290"/>
      <c r="AE77" s="290"/>
      <c r="AF77" s="290"/>
      <c r="AG77" s="290"/>
      <c r="AH77" s="290"/>
      <c r="AI77" s="290"/>
      <c r="AJ77" s="290"/>
      <c r="AK77" s="290"/>
      <c r="AL77" s="290"/>
      <c r="AM77" s="290"/>
      <c r="AN77" s="290"/>
      <c r="AO77" s="290"/>
      <c r="AP77" s="290"/>
      <c r="AQ77" s="290"/>
      <c r="AR77" s="290"/>
      <c r="AS77" s="290"/>
      <c r="AT77" s="290"/>
      <c r="AU77" s="290"/>
      <c r="AV77" s="290"/>
      <c r="AW77" s="291"/>
      <c r="AX77" s="291"/>
      <c r="AY77" s="291"/>
    </row>
    <row r="78" spans="1:70">
      <c r="A78" s="292" t="s">
        <v>310</v>
      </c>
      <c r="B78" s="293">
        <f>B81-B80-B79</f>
        <v>46.140999999999991</v>
      </c>
      <c r="C78" s="293">
        <f t="shared" ref="C78:BN78" si="105">C81-C80-C79</f>
        <v>41.593000000000004</v>
      </c>
      <c r="D78" s="293">
        <f t="shared" si="105"/>
        <v>50.040999999999983</v>
      </c>
      <c r="E78" s="293">
        <f t="shared" si="105"/>
        <v>52.056999999999974</v>
      </c>
      <c r="F78" s="293">
        <f t="shared" si="105"/>
        <v>54.868999999999986</v>
      </c>
      <c r="G78" s="293">
        <f t="shared" si="105"/>
        <v>44.375000000000007</v>
      </c>
      <c r="H78" s="293">
        <f t="shared" si="105"/>
        <v>60.303000000000026</v>
      </c>
      <c r="I78" s="293">
        <f t="shared" si="105"/>
        <v>65.703000000000017</v>
      </c>
      <c r="J78" s="293">
        <f t="shared" si="105"/>
        <v>61.706999999999987</v>
      </c>
      <c r="K78" s="293">
        <f t="shared" si="105"/>
        <v>51.705999999999989</v>
      </c>
      <c r="L78" s="293">
        <f t="shared" si="105"/>
        <v>76.055999999999955</v>
      </c>
      <c r="M78" s="293">
        <f t="shared" si="105"/>
        <v>106.17700000000001</v>
      </c>
      <c r="N78" s="293">
        <f t="shared" si="105"/>
        <v>82.16</v>
      </c>
      <c r="O78" s="293">
        <f t="shared" si="105"/>
        <v>28.532000000000011</v>
      </c>
      <c r="P78" s="293">
        <f t="shared" si="105"/>
        <v>37.343999999999994</v>
      </c>
      <c r="Q78" s="293">
        <f t="shared" si="105"/>
        <v>21.35</v>
      </c>
      <c r="R78" s="293">
        <f t="shared" si="105"/>
        <v>33.41399999999998</v>
      </c>
      <c r="S78" s="293">
        <f t="shared" si="105"/>
        <v>37.114000000000026</v>
      </c>
      <c r="T78" s="293">
        <f t="shared" si="105"/>
        <v>31.236000000000004</v>
      </c>
      <c r="U78" s="293">
        <f t="shared" si="105"/>
        <v>28.069999999999986</v>
      </c>
      <c r="V78" s="293">
        <f t="shared" si="105"/>
        <v>27.952999999999989</v>
      </c>
      <c r="W78" s="293">
        <f t="shared" si="105"/>
        <v>8.9540000000000077</v>
      </c>
      <c r="X78" s="293">
        <f t="shared" si="105"/>
        <v>10.423000000000009</v>
      </c>
      <c r="Y78" s="293">
        <f t="shared" si="105"/>
        <v>10.387</v>
      </c>
      <c r="Z78" s="293">
        <f t="shared" si="105"/>
        <v>10.158000000000015</v>
      </c>
      <c r="AA78" s="293">
        <f t="shared" si="105"/>
        <v>8.9170000000000016</v>
      </c>
      <c r="AB78" s="293">
        <f t="shared" si="105"/>
        <v>4.8079999999999785</v>
      </c>
      <c r="AC78" s="293">
        <f t="shared" si="105"/>
        <v>8.272999999999989</v>
      </c>
      <c r="AD78" s="293">
        <f t="shared" si="105"/>
        <v>-13.158000000000008</v>
      </c>
      <c r="AE78" s="293">
        <f t="shared" si="105"/>
        <v>15.279000000000011</v>
      </c>
      <c r="AF78" s="293">
        <f t="shared" si="105"/>
        <v>12.93099999999999</v>
      </c>
      <c r="AG78" s="293">
        <f t="shared" si="105"/>
        <v>-4.8999999999992383E-2</v>
      </c>
      <c r="AH78" s="293">
        <f t="shared" si="105"/>
        <v>0.55000000000000426</v>
      </c>
      <c r="AI78" s="293">
        <f t="shared" si="105"/>
        <v>-0.13000000000000256</v>
      </c>
      <c r="AJ78" s="293">
        <f t="shared" si="105"/>
        <v>4.4649999999999963</v>
      </c>
      <c r="AK78" s="293">
        <f t="shared" si="105"/>
        <v>7.4729999999999919</v>
      </c>
      <c r="AL78" s="293">
        <f t="shared" si="105"/>
        <v>1.3590611399999943</v>
      </c>
      <c r="AM78" s="293">
        <f t="shared" si="105"/>
        <v>4.7185196099999871</v>
      </c>
      <c r="AN78" s="293">
        <f t="shared" si="105"/>
        <v>1.8501258500000048</v>
      </c>
      <c r="AO78" s="293">
        <f t="shared" si="105"/>
        <v>-0.96853329000000343</v>
      </c>
      <c r="AP78" s="293">
        <f t="shared" si="105"/>
        <v>-4.2548362100000148</v>
      </c>
      <c r="AQ78" s="293">
        <f t="shared" si="105"/>
        <v>-3.9586663200000274</v>
      </c>
      <c r="AR78" s="293">
        <f t="shared" si="105"/>
        <v>-5.3414315200000004</v>
      </c>
      <c r="AS78" s="293">
        <f t="shared" si="105"/>
        <v>-5.0046918900000037</v>
      </c>
      <c r="AT78" s="293">
        <f t="shared" si="105"/>
        <v>-5.5396338299999996</v>
      </c>
      <c r="AU78" s="293">
        <f t="shared" si="105"/>
        <v>2.7482904699999864</v>
      </c>
      <c r="AV78" s="293">
        <f t="shared" si="105"/>
        <v>-0.40108310000000102</v>
      </c>
      <c r="AW78" s="294">
        <f t="shared" si="105"/>
        <v>-6.6013113400000023</v>
      </c>
      <c r="AX78" s="294">
        <f t="shared" si="105"/>
        <v>37.622701555309774</v>
      </c>
      <c r="AY78" s="294" t="e">
        <f t="shared" si="105"/>
        <v>#N/A</v>
      </c>
      <c r="AZ78" s="122" t="e">
        <f t="shared" si="105"/>
        <v>#N/A</v>
      </c>
      <c r="BA78" s="122" t="e">
        <f t="shared" si="105"/>
        <v>#N/A</v>
      </c>
      <c r="BB78" s="122" t="e">
        <f t="shared" si="105"/>
        <v>#N/A</v>
      </c>
      <c r="BC78" s="122" t="e">
        <f t="shared" si="105"/>
        <v>#N/A</v>
      </c>
      <c r="BD78" s="122" t="e">
        <f t="shared" si="105"/>
        <v>#N/A</v>
      </c>
      <c r="BE78" s="122" t="e">
        <f t="shared" si="105"/>
        <v>#N/A</v>
      </c>
      <c r="BF78" s="122" t="e">
        <f t="shared" si="105"/>
        <v>#N/A</v>
      </c>
      <c r="BG78" s="122" t="e">
        <f t="shared" si="105"/>
        <v>#N/A</v>
      </c>
      <c r="BH78" s="122" t="e">
        <f t="shared" si="105"/>
        <v>#N/A</v>
      </c>
      <c r="BI78" s="122" t="e">
        <f t="shared" si="105"/>
        <v>#N/A</v>
      </c>
      <c r="BJ78" s="122" t="e">
        <f t="shared" si="105"/>
        <v>#N/A</v>
      </c>
      <c r="BK78" s="122" t="e">
        <f t="shared" si="105"/>
        <v>#N/A</v>
      </c>
      <c r="BL78" s="122" t="e">
        <f t="shared" si="105"/>
        <v>#N/A</v>
      </c>
      <c r="BM78" s="122" t="e">
        <f t="shared" si="105"/>
        <v>#N/A</v>
      </c>
      <c r="BN78" s="122" t="e">
        <f t="shared" si="105"/>
        <v>#N/A</v>
      </c>
      <c r="BO78" s="122" t="e">
        <f t="shared" ref="BO78:BR78" si="106">BO81-BO80-BO79</f>
        <v>#N/A</v>
      </c>
      <c r="BP78" s="122" t="e">
        <f t="shared" si="106"/>
        <v>#N/A</v>
      </c>
      <c r="BQ78" s="122" t="e">
        <f t="shared" si="106"/>
        <v>#N/A</v>
      </c>
      <c r="BR78" s="122" t="e">
        <f t="shared" si="106"/>
        <v>#N/A</v>
      </c>
    </row>
    <row r="79" spans="1:70">
      <c r="A79" s="292" t="s">
        <v>311</v>
      </c>
      <c r="B79" s="293">
        <v>46.400000000000006</v>
      </c>
      <c r="C79" s="293">
        <v>52</v>
      </c>
      <c r="D79" s="293">
        <v>52.3</v>
      </c>
      <c r="E79" s="293">
        <v>51.8</v>
      </c>
      <c r="F79" s="293">
        <v>54.2</v>
      </c>
      <c r="G79" s="293">
        <v>56.4</v>
      </c>
      <c r="H79" s="293">
        <v>55</v>
      </c>
      <c r="I79" s="293">
        <v>56.2</v>
      </c>
      <c r="J79" s="293">
        <v>57.1</v>
      </c>
      <c r="K79" s="293">
        <v>59.599999999999994</v>
      </c>
      <c r="L79" s="293">
        <v>61.4</v>
      </c>
      <c r="M79" s="293">
        <v>56.810999999999993</v>
      </c>
      <c r="N79" s="293">
        <v>55.212999999999994</v>
      </c>
      <c r="O79" s="293">
        <v>55.670999999999992</v>
      </c>
      <c r="P79" s="293">
        <v>54.534999999999997</v>
      </c>
      <c r="Q79" s="293">
        <v>54.18</v>
      </c>
      <c r="R79" s="293">
        <v>53.878999999999998</v>
      </c>
      <c r="S79" s="293">
        <v>55.640999999999998</v>
      </c>
      <c r="T79" s="293">
        <v>54.188000000000002</v>
      </c>
      <c r="U79" s="293">
        <v>52.292999999999999</v>
      </c>
      <c r="V79" s="293">
        <v>50.385999999999996</v>
      </c>
      <c r="W79" s="293">
        <v>54.495999999999995</v>
      </c>
      <c r="X79" s="293">
        <v>50.542999999999999</v>
      </c>
      <c r="Y79" s="293">
        <v>48.668000000000006</v>
      </c>
      <c r="Z79" s="293">
        <v>48.734999999999999</v>
      </c>
      <c r="AA79" s="293">
        <v>46.968000000000004</v>
      </c>
      <c r="AB79" s="293">
        <v>44.811000000000007</v>
      </c>
      <c r="AC79" s="293">
        <v>45.827000000000005</v>
      </c>
      <c r="AD79" s="293">
        <v>45.735999999999997</v>
      </c>
      <c r="AE79" s="293">
        <v>46.984999999999999</v>
      </c>
      <c r="AF79" s="293">
        <v>45.892000000000003</v>
      </c>
      <c r="AG79" s="293">
        <v>48.234999999999999</v>
      </c>
      <c r="AH79" s="293">
        <v>41.651000000000003</v>
      </c>
      <c r="AI79" s="293">
        <v>40.497999999999998</v>
      </c>
      <c r="AJ79" s="293">
        <v>37.390999999999998</v>
      </c>
      <c r="AK79" s="293">
        <v>41.300000000000004</v>
      </c>
      <c r="AL79" s="293">
        <v>36.612000000000002</v>
      </c>
      <c r="AM79" s="293">
        <v>37.619</v>
      </c>
      <c r="AN79" s="293">
        <v>37.290999999999997</v>
      </c>
      <c r="AO79" s="293">
        <v>44.100999999999999</v>
      </c>
      <c r="AP79" s="293">
        <v>43.938000000000002</v>
      </c>
      <c r="AQ79" s="293">
        <v>43.452000000000005</v>
      </c>
      <c r="AR79" s="293">
        <v>41.605000000000004</v>
      </c>
      <c r="AS79" s="293">
        <v>39.728000000000002</v>
      </c>
      <c r="AT79" s="293">
        <v>35.762999999999998</v>
      </c>
      <c r="AU79" s="293">
        <v>39.875</v>
      </c>
      <c r="AV79" s="293">
        <v>37.57</v>
      </c>
      <c r="AW79" s="293">
        <v>35.646999999999998</v>
      </c>
      <c r="AX79" s="293">
        <v>0</v>
      </c>
      <c r="AY79" s="294" t="e">
        <f t="shared" ref="AY79:BR79" si="107">FORECAST(AY76,AO79:AX79,AO76:AX76)</f>
        <v>#N/A</v>
      </c>
      <c r="AZ79" s="122" t="e">
        <f t="shared" si="107"/>
        <v>#N/A</v>
      </c>
      <c r="BA79" s="122" t="e">
        <f t="shared" si="107"/>
        <v>#N/A</v>
      </c>
      <c r="BB79" s="122" t="e">
        <f t="shared" si="107"/>
        <v>#N/A</v>
      </c>
      <c r="BC79" s="122" t="e">
        <f t="shared" si="107"/>
        <v>#N/A</v>
      </c>
      <c r="BD79" s="122" t="e">
        <f t="shared" si="107"/>
        <v>#N/A</v>
      </c>
      <c r="BE79" s="122" t="e">
        <f t="shared" si="107"/>
        <v>#N/A</v>
      </c>
      <c r="BF79" s="122" t="e">
        <f t="shared" si="107"/>
        <v>#N/A</v>
      </c>
      <c r="BG79" s="122" t="e">
        <f t="shared" si="107"/>
        <v>#N/A</v>
      </c>
      <c r="BH79" s="122" t="e">
        <f t="shared" si="107"/>
        <v>#N/A</v>
      </c>
      <c r="BI79" s="122" t="e">
        <f t="shared" si="107"/>
        <v>#N/A</v>
      </c>
      <c r="BJ79" s="122" t="e">
        <f t="shared" si="107"/>
        <v>#N/A</v>
      </c>
      <c r="BK79" s="122" t="e">
        <f t="shared" si="107"/>
        <v>#N/A</v>
      </c>
      <c r="BL79" s="122" t="e">
        <f t="shared" si="107"/>
        <v>#N/A</v>
      </c>
      <c r="BM79" s="122" t="e">
        <f t="shared" si="107"/>
        <v>#N/A</v>
      </c>
      <c r="BN79" s="122" t="e">
        <f t="shared" si="107"/>
        <v>#N/A</v>
      </c>
      <c r="BO79" s="122" t="e">
        <f t="shared" si="107"/>
        <v>#N/A</v>
      </c>
      <c r="BP79" s="122" t="e">
        <f t="shared" si="107"/>
        <v>#N/A</v>
      </c>
      <c r="BQ79" s="122" t="e">
        <f t="shared" si="107"/>
        <v>#N/A</v>
      </c>
      <c r="BR79" s="122" t="e">
        <f t="shared" si="107"/>
        <v>#N/A</v>
      </c>
    </row>
    <row r="80" spans="1:70">
      <c r="A80" s="292" t="s">
        <v>312</v>
      </c>
      <c r="B80" s="293">
        <f>SUM(B114:B116)</f>
        <v>0</v>
      </c>
      <c r="C80" s="293">
        <f t="shared" ref="C80:BN80" si="108">SUM(C114:C116)</f>
        <v>0</v>
      </c>
      <c r="D80" s="293">
        <f t="shared" si="108"/>
        <v>0</v>
      </c>
      <c r="E80" s="293">
        <f t="shared" si="108"/>
        <v>0</v>
      </c>
      <c r="F80" s="293">
        <f t="shared" si="108"/>
        <v>0</v>
      </c>
      <c r="G80" s="293">
        <f t="shared" si="108"/>
        <v>0</v>
      </c>
      <c r="H80" s="293">
        <f t="shared" si="108"/>
        <v>0</v>
      </c>
      <c r="I80" s="293">
        <f t="shared" si="108"/>
        <v>0</v>
      </c>
      <c r="J80" s="293">
        <f t="shared" si="108"/>
        <v>0</v>
      </c>
      <c r="K80" s="293">
        <f t="shared" si="108"/>
        <v>0</v>
      </c>
      <c r="L80" s="293">
        <f t="shared" si="108"/>
        <v>0</v>
      </c>
      <c r="M80" s="293">
        <f t="shared" si="108"/>
        <v>0</v>
      </c>
      <c r="N80" s="293">
        <f t="shared" si="108"/>
        <v>0</v>
      </c>
      <c r="O80" s="293">
        <f t="shared" si="108"/>
        <v>0</v>
      </c>
      <c r="P80" s="293">
        <f t="shared" si="108"/>
        <v>0</v>
      </c>
      <c r="Q80" s="293">
        <f t="shared" si="108"/>
        <v>0</v>
      </c>
      <c r="R80" s="293">
        <f t="shared" si="108"/>
        <v>0</v>
      </c>
      <c r="S80" s="293">
        <f t="shared" si="108"/>
        <v>0</v>
      </c>
      <c r="T80" s="293">
        <f t="shared" si="108"/>
        <v>0</v>
      </c>
      <c r="U80" s="293">
        <f t="shared" si="108"/>
        <v>0</v>
      </c>
      <c r="V80" s="293">
        <f t="shared" si="108"/>
        <v>0</v>
      </c>
      <c r="W80" s="293">
        <f t="shared" si="108"/>
        <v>0</v>
      </c>
      <c r="X80" s="293">
        <f t="shared" si="108"/>
        <v>0</v>
      </c>
      <c r="Y80" s="293">
        <f t="shared" si="108"/>
        <v>0</v>
      </c>
      <c r="Z80" s="293">
        <f t="shared" si="108"/>
        <v>0</v>
      </c>
      <c r="AA80" s="293">
        <f t="shared" si="108"/>
        <v>0</v>
      </c>
      <c r="AB80" s="293">
        <f t="shared" si="108"/>
        <v>0</v>
      </c>
      <c r="AC80" s="293">
        <f t="shared" si="108"/>
        <v>0</v>
      </c>
      <c r="AD80" s="293">
        <f t="shared" si="108"/>
        <v>0</v>
      </c>
      <c r="AE80" s="293">
        <f t="shared" si="108"/>
        <v>0</v>
      </c>
      <c r="AF80" s="293">
        <f t="shared" si="108"/>
        <v>0</v>
      </c>
      <c r="AG80" s="293">
        <f t="shared" si="108"/>
        <v>0</v>
      </c>
      <c r="AH80" s="293">
        <f t="shared" si="108"/>
        <v>0</v>
      </c>
      <c r="AI80" s="293">
        <f t="shared" si="108"/>
        <v>0</v>
      </c>
      <c r="AJ80" s="293">
        <f t="shared" si="108"/>
        <v>0</v>
      </c>
      <c r="AK80" s="293">
        <f t="shared" si="108"/>
        <v>0</v>
      </c>
      <c r="AL80" s="293">
        <f t="shared" si="108"/>
        <v>0.72064170000000005</v>
      </c>
      <c r="AM80" s="293">
        <f t="shared" si="108"/>
        <v>0.72698003999999994</v>
      </c>
      <c r="AN80" s="293">
        <f t="shared" si="108"/>
        <v>4.2601912200000003</v>
      </c>
      <c r="AO80" s="293">
        <f t="shared" si="108"/>
        <v>3.0006069000000002</v>
      </c>
      <c r="AP80" s="293">
        <f t="shared" si="108"/>
        <v>2.9623472099999999</v>
      </c>
      <c r="AQ80" s="293">
        <f t="shared" si="108"/>
        <v>1.2887498700000002</v>
      </c>
      <c r="AR80" s="293">
        <f t="shared" si="108"/>
        <v>1.2373542</v>
      </c>
      <c r="AS80" s="293">
        <f t="shared" si="108"/>
        <v>1.2203601000000002</v>
      </c>
      <c r="AT80" s="293">
        <f t="shared" si="108"/>
        <v>1.9503255899999998</v>
      </c>
      <c r="AU80" s="293">
        <f t="shared" si="108"/>
        <v>3.9607735500000008</v>
      </c>
      <c r="AV80" s="293">
        <f t="shared" si="108"/>
        <v>0.68100411000000005</v>
      </c>
      <c r="AW80" s="294">
        <f t="shared" si="108"/>
        <v>0.42200483999999999</v>
      </c>
      <c r="AX80" s="294">
        <f t="shared" si="108"/>
        <v>1.0556551199999999</v>
      </c>
      <c r="AY80" s="294">
        <f t="shared" si="108"/>
        <v>0.75575559824662519</v>
      </c>
      <c r="AZ80" s="122" t="e">
        <f t="shared" si="108"/>
        <v>#N/A</v>
      </c>
      <c r="BA80" s="122" t="e">
        <f t="shared" si="108"/>
        <v>#N/A</v>
      </c>
      <c r="BB80" s="122" t="e">
        <f t="shared" si="108"/>
        <v>#N/A</v>
      </c>
      <c r="BC80" s="122" t="e">
        <f t="shared" si="108"/>
        <v>#N/A</v>
      </c>
      <c r="BD80" s="122" t="e">
        <f t="shared" si="108"/>
        <v>#N/A</v>
      </c>
      <c r="BE80" s="122" t="e">
        <f t="shared" si="108"/>
        <v>#N/A</v>
      </c>
      <c r="BF80" s="122" t="e">
        <f t="shared" si="108"/>
        <v>#N/A</v>
      </c>
      <c r="BG80" s="122" t="e">
        <f t="shared" si="108"/>
        <v>#N/A</v>
      </c>
      <c r="BH80" s="122" t="e">
        <f t="shared" si="108"/>
        <v>#N/A</v>
      </c>
      <c r="BI80" s="122" t="e">
        <f t="shared" si="108"/>
        <v>#N/A</v>
      </c>
      <c r="BJ80" s="122" t="e">
        <f t="shared" si="108"/>
        <v>#N/A</v>
      </c>
      <c r="BK80" s="122" t="e">
        <f t="shared" si="108"/>
        <v>#N/A</v>
      </c>
      <c r="BL80" s="122" t="e">
        <f t="shared" si="108"/>
        <v>#N/A</v>
      </c>
      <c r="BM80" s="122" t="e">
        <f t="shared" si="108"/>
        <v>#N/A</v>
      </c>
      <c r="BN80" s="122" t="e">
        <f t="shared" si="108"/>
        <v>#N/A</v>
      </c>
      <c r="BO80" s="122" t="e">
        <f t="shared" ref="BO80:BR80" si="109">SUM(BO114:BO116)</f>
        <v>#N/A</v>
      </c>
      <c r="BP80" s="122" t="e">
        <f t="shared" si="109"/>
        <v>#N/A</v>
      </c>
      <c r="BQ80" s="122" t="e">
        <f t="shared" si="109"/>
        <v>#N/A</v>
      </c>
      <c r="BR80" s="122" t="e">
        <f t="shared" si="109"/>
        <v>#N/A</v>
      </c>
    </row>
    <row r="81" spans="1:70">
      <c r="A81" s="292" t="s">
        <v>337</v>
      </c>
      <c r="B81" s="293">
        <f>B76-B82</f>
        <v>92.540999999999997</v>
      </c>
      <c r="C81" s="293">
        <f t="shared" ref="C81:AV81" si="110">C76-C82</f>
        <v>93.593000000000004</v>
      </c>
      <c r="D81" s="293">
        <f t="shared" si="110"/>
        <v>102.34099999999998</v>
      </c>
      <c r="E81" s="293">
        <f t="shared" si="110"/>
        <v>103.85699999999997</v>
      </c>
      <c r="F81" s="293">
        <f t="shared" si="110"/>
        <v>109.06899999999999</v>
      </c>
      <c r="G81" s="293">
        <f t="shared" si="110"/>
        <v>100.77500000000001</v>
      </c>
      <c r="H81" s="293">
        <f t="shared" si="110"/>
        <v>115.30300000000003</v>
      </c>
      <c r="I81" s="293">
        <f t="shared" si="110"/>
        <v>121.90300000000002</v>
      </c>
      <c r="J81" s="293">
        <f t="shared" si="110"/>
        <v>118.80699999999999</v>
      </c>
      <c r="K81" s="293">
        <f t="shared" si="110"/>
        <v>111.30599999999998</v>
      </c>
      <c r="L81" s="293">
        <f t="shared" si="110"/>
        <v>137.45599999999996</v>
      </c>
      <c r="M81" s="293">
        <f t="shared" si="110"/>
        <v>162.988</v>
      </c>
      <c r="N81" s="293">
        <f t="shared" si="110"/>
        <v>137.37299999999999</v>
      </c>
      <c r="O81" s="293">
        <f t="shared" si="110"/>
        <v>84.203000000000003</v>
      </c>
      <c r="P81" s="293">
        <f t="shared" si="110"/>
        <v>91.878999999999991</v>
      </c>
      <c r="Q81" s="293">
        <f t="shared" si="110"/>
        <v>75.53</v>
      </c>
      <c r="R81" s="293">
        <f t="shared" si="110"/>
        <v>87.292999999999978</v>
      </c>
      <c r="S81" s="293">
        <f t="shared" si="110"/>
        <v>92.755000000000024</v>
      </c>
      <c r="T81" s="293">
        <f t="shared" si="110"/>
        <v>85.424000000000007</v>
      </c>
      <c r="U81" s="293">
        <f t="shared" si="110"/>
        <v>80.362999999999985</v>
      </c>
      <c r="V81" s="293">
        <f t="shared" si="110"/>
        <v>78.338999999999984</v>
      </c>
      <c r="W81" s="293">
        <f t="shared" si="110"/>
        <v>63.45</v>
      </c>
      <c r="X81" s="293">
        <f t="shared" si="110"/>
        <v>60.966000000000008</v>
      </c>
      <c r="Y81" s="293">
        <f t="shared" si="110"/>
        <v>59.055000000000007</v>
      </c>
      <c r="Z81" s="293">
        <f t="shared" si="110"/>
        <v>58.893000000000015</v>
      </c>
      <c r="AA81" s="293">
        <f t="shared" si="110"/>
        <v>55.885000000000005</v>
      </c>
      <c r="AB81" s="293">
        <f t="shared" si="110"/>
        <v>49.618999999999986</v>
      </c>
      <c r="AC81" s="293">
        <f t="shared" si="110"/>
        <v>54.099999999999994</v>
      </c>
      <c r="AD81" s="293">
        <f t="shared" si="110"/>
        <v>32.577999999999989</v>
      </c>
      <c r="AE81" s="293">
        <f t="shared" si="110"/>
        <v>62.26400000000001</v>
      </c>
      <c r="AF81" s="293">
        <f t="shared" si="110"/>
        <v>58.822999999999993</v>
      </c>
      <c r="AG81" s="293">
        <f t="shared" si="110"/>
        <v>48.186000000000007</v>
      </c>
      <c r="AH81" s="293">
        <f t="shared" si="110"/>
        <v>42.201000000000008</v>
      </c>
      <c r="AI81" s="293">
        <f t="shared" si="110"/>
        <v>40.367999999999995</v>
      </c>
      <c r="AJ81" s="293">
        <f t="shared" si="110"/>
        <v>41.855999999999995</v>
      </c>
      <c r="AK81" s="293">
        <f t="shared" si="110"/>
        <v>48.772999999999996</v>
      </c>
      <c r="AL81" s="293">
        <f t="shared" si="110"/>
        <v>38.691702839999998</v>
      </c>
      <c r="AM81" s="293">
        <f t="shared" si="110"/>
        <v>43.064499649999988</v>
      </c>
      <c r="AN81" s="293">
        <f t="shared" si="110"/>
        <v>43.401317070000005</v>
      </c>
      <c r="AO81" s="293">
        <f t="shared" si="110"/>
        <v>46.133073609999997</v>
      </c>
      <c r="AP81" s="293">
        <f t="shared" si="110"/>
        <v>42.645510999999985</v>
      </c>
      <c r="AQ81" s="293">
        <f t="shared" si="110"/>
        <v>40.782083549999982</v>
      </c>
      <c r="AR81" s="293">
        <f t="shared" si="110"/>
        <v>37.500922680000002</v>
      </c>
      <c r="AS81" s="293">
        <f t="shared" si="110"/>
        <v>35.943668209999998</v>
      </c>
      <c r="AT81" s="293">
        <f t="shared" si="110"/>
        <v>32.173691759999997</v>
      </c>
      <c r="AU81" s="293">
        <f t="shared" si="110"/>
        <v>46.584064019999985</v>
      </c>
      <c r="AV81" s="293">
        <f t="shared" si="110"/>
        <v>37.849921010000003</v>
      </c>
      <c r="AW81" s="293">
        <f>AW76-AW82</f>
        <v>29.467693499999996</v>
      </c>
      <c r="AX81" s="294">
        <f t="shared" ref="AX81:BR81" si="111">AX76-AX82</f>
        <v>38.678356675309772</v>
      </c>
      <c r="AY81" s="294" t="e">
        <f t="shared" si="111"/>
        <v>#N/A</v>
      </c>
      <c r="AZ81" s="122" t="e">
        <f t="shared" si="111"/>
        <v>#N/A</v>
      </c>
      <c r="BA81" s="122" t="e">
        <f t="shared" si="111"/>
        <v>#N/A</v>
      </c>
      <c r="BB81" s="122" t="e">
        <f t="shared" si="111"/>
        <v>#N/A</v>
      </c>
      <c r="BC81" s="122" t="e">
        <f t="shared" si="111"/>
        <v>#N/A</v>
      </c>
      <c r="BD81" s="122" t="e">
        <f t="shared" si="111"/>
        <v>#N/A</v>
      </c>
      <c r="BE81" s="122" t="e">
        <f t="shared" si="111"/>
        <v>#N/A</v>
      </c>
      <c r="BF81" s="122" t="e">
        <f t="shared" si="111"/>
        <v>#N/A</v>
      </c>
      <c r="BG81" s="122" t="e">
        <f t="shared" si="111"/>
        <v>#N/A</v>
      </c>
      <c r="BH81" s="122" t="e">
        <f t="shared" si="111"/>
        <v>#N/A</v>
      </c>
      <c r="BI81" s="122" t="e">
        <f t="shared" si="111"/>
        <v>#N/A</v>
      </c>
      <c r="BJ81" s="122" t="e">
        <f t="shared" si="111"/>
        <v>#N/A</v>
      </c>
      <c r="BK81" s="122" t="e">
        <f t="shared" si="111"/>
        <v>#N/A</v>
      </c>
      <c r="BL81" s="122" t="e">
        <f t="shared" si="111"/>
        <v>#N/A</v>
      </c>
      <c r="BM81" s="122" t="e">
        <f t="shared" si="111"/>
        <v>#N/A</v>
      </c>
      <c r="BN81" s="122" t="e">
        <f t="shared" si="111"/>
        <v>#N/A</v>
      </c>
      <c r="BO81" s="122" t="e">
        <f t="shared" si="111"/>
        <v>#N/A</v>
      </c>
      <c r="BP81" s="122" t="e">
        <f t="shared" si="111"/>
        <v>#N/A</v>
      </c>
      <c r="BQ81" s="122" t="e">
        <f t="shared" si="111"/>
        <v>#N/A</v>
      </c>
      <c r="BR81" s="122" t="e">
        <f t="shared" si="111"/>
        <v>#N/A</v>
      </c>
    </row>
    <row r="82" spans="1:70">
      <c r="A82" s="292" t="s">
        <v>314</v>
      </c>
      <c r="B82" s="293">
        <v>128.35900000000001</v>
      </c>
      <c r="C82" s="293">
        <v>126.407</v>
      </c>
      <c r="D82" s="293">
        <v>173.059</v>
      </c>
      <c r="E82" s="293">
        <v>228.04300000000001</v>
      </c>
      <c r="F82" s="293">
        <v>192.131</v>
      </c>
      <c r="G82" s="293">
        <v>137.32499999999999</v>
      </c>
      <c r="H82" s="293">
        <v>147.797</v>
      </c>
      <c r="I82" s="293">
        <v>216.697</v>
      </c>
      <c r="J82" s="293">
        <v>189.393</v>
      </c>
      <c r="K82" s="293">
        <v>247.39400000000001</v>
      </c>
      <c r="L82" s="293">
        <v>327.24400000000003</v>
      </c>
      <c r="M82" s="293">
        <v>336.31200000000001</v>
      </c>
      <c r="N82" s="293">
        <v>321.12700000000001</v>
      </c>
      <c r="O82" s="293">
        <v>196.39599999999999</v>
      </c>
      <c r="P82" s="293">
        <v>160.816</v>
      </c>
      <c r="Q82" s="293">
        <v>135.38200000000001</v>
      </c>
      <c r="R82" s="293">
        <v>128.59700000000001</v>
      </c>
      <c r="S82" s="293">
        <v>151.18199999999999</v>
      </c>
      <c r="T82" s="293">
        <v>138.858</v>
      </c>
      <c r="U82" s="293">
        <v>112.593</v>
      </c>
      <c r="V82" s="293">
        <v>99.593000000000004</v>
      </c>
      <c r="W82" s="293">
        <v>109.45</v>
      </c>
      <c r="X82" s="293">
        <v>119.233</v>
      </c>
      <c r="Y82" s="293">
        <v>141.65299999999999</v>
      </c>
      <c r="Z82" s="293">
        <v>111.324</v>
      </c>
      <c r="AA82" s="293">
        <v>106.259</v>
      </c>
      <c r="AB82" s="293">
        <v>92.129000000000005</v>
      </c>
      <c r="AC82" s="293">
        <v>69.34</v>
      </c>
      <c r="AD82" s="293">
        <v>120.30800000000001</v>
      </c>
      <c r="AE82" s="293">
        <v>128.417</v>
      </c>
      <c r="AF82" s="293">
        <v>107.931</v>
      </c>
      <c r="AG82" s="293">
        <v>68.88</v>
      </c>
      <c r="AH82" s="293">
        <v>68.222999999999999</v>
      </c>
      <c r="AI82" s="293">
        <v>88.733000000000004</v>
      </c>
      <c r="AJ82" s="293">
        <v>115.499</v>
      </c>
      <c r="AK82" s="293">
        <v>89.350999999999999</v>
      </c>
      <c r="AL82" s="293">
        <v>59.987000000000002</v>
      </c>
      <c r="AM82" s="293">
        <v>80.397000000000006</v>
      </c>
      <c r="AN82" s="293">
        <v>82.254999999999995</v>
      </c>
      <c r="AO82" s="293">
        <v>78.578999999999994</v>
      </c>
      <c r="AP82" s="293">
        <v>102.11</v>
      </c>
      <c r="AQ82" s="293">
        <v>106.364</v>
      </c>
      <c r="AR82" s="293">
        <v>94.480999999999995</v>
      </c>
      <c r="AS82" s="293">
        <v>87.022999999999996</v>
      </c>
      <c r="AT82" s="293">
        <v>85.253</v>
      </c>
      <c r="AU82" s="293">
        <v>71.418000000000006</v>
      </c>
      <c r="AV82" s="293">
        <v>37.156999999999996</v>
      </c>
      <c r="AW82" s="293">
        <v>65.819999999999993</v>
      </c>
      <c r="AX82" s="293">
        <f t="shared" ref="AX82:BR82" si="112">FORECAST(AX76,AN82:AW82,AN76:AW76)</f>
        <v>76.401310184690217</v>
      </c>
      <c r="AY82" s="294" t="e">
        <f t="shared" si="112"/>
        <v>#N/A</v>
      </c>
      <c r="AZ82" s="122" t="e">
        <f t="shared" si="112"/>
        <v>#N/A</v>
      </c>
      <c r="BA82" s="122" t="e">
        <f t="shared" si="112"/>
        <v>#N/A</v>
      </c>
      <c r="BB82" s="122" t="e">
        <f t="shared" si="112"/>
        <v>#N/A</v>
      </c>
      <c r="BC82" s="122" t="e">
        <f t="shared" si="112"/>
        <v>#N/A</v>
      </c>
      <c r="BD82" s="122" t="e">
        <f t="shared" si="112"/>
        <v>#N/A</v>
      </c>
      <c r="BE82" s="122" t="e">
        <f t="shared" si="112"/>
        <v>#N/A</v>
      </c>
      <c r="BF82" s="122" t="e">
        <f t="shared" si="112"/>
        <v>#N/A</v>
      </c>
      <c r="BG82" s="122" t="e">
        <f t="shared" si="112"/>
        <v>#N/A</v>
      </c>
      <c r="BH82" s="122" t="e">
        <f t="shared" si="112"/>
        <v>#N/A</v>
      </c>
      <c r="BI82" s="122" t="e">
        <f t="shared" si="112"/>
        <v>#N/A</v>
      </c>
      <c r="BJ82" s="122" t="e">
        <f t="shared" si="112"/>
        <v>#N/A</v>
      </c>
      <c r="BK82" s="122" t="e">
        <f t="shared" si="112"/>
        <v>#N/A</v>
      </c>
      <c r="BL82" s="122" t="e">
        <f t="shared" si="112"/>
        <v>#N/A</v>
      </c>
      <c r="BM82" s="122" t="e">
        <f t="shared" si="112"/>
        <v>#N/A</v>
      </c>
      <c r="BN82" s="122" t="e">
        <f t="shared" si="112"/>
        <v>#N/A</v>
      </c>
      <c r="BO82" s="122" t="e">
        <f t="shared" si="112"/>
        <v>#N/A</v>
      </c>
      <c r="BP82" s="122" t="e">
        <f t="shared" si="112"/>
        <v>#N/A</v>
      </c>
      <c r="BQ82" s="122" t="e">
        <f t="shared" si="112"/>
        <v>#N/A</v>
      </c>
      <c r="BR82" s="122" t="e">
        <f t="shared" si="112"/>
        <v>#N/A</v>
      </c>
    </row>
    <row r="83" spans="1:70">
      <c r="A83" s="292" t="s">
        <v>315</v>
      </c>
      <c r="B83" s="293">
        <f>B82-B84</f>
        <v>53.135000000000005</v>
      </c>
      <c r="C83" s="293">
        <f t="shared" ref="C83:N83" si="113">C82-C84</f>
        <v>-1.951999999999984</v>
      </c>
      <c r="D83" s="293">
        <f t="shared" si="113"/>
        <v>46.652000000000001</v>
      </c>
      <c r="E83" s="293">
        <f t="shared" si="113"/>
        <v>54.984000000000009</v>
      </c>
      <c r="F83" s="293">
        <f t="shared" si="113"/>
        <v>-35.912000000000006</v>
      </c>
      <c r="G83" s="293">
        <f t="shared" si="113"/>
        <v>-54.806000000000012</v>
      </c>
      <c r="H83" s="293">
        <f t="shared" si="113"/>
        <v>10.472000000000008</v>
      </c>
      <c r="I83" s="293">
        <f t="shared" si="113"/>
        <v>68.900000000000006</v>
      </c>
      <c r="J83" s="293">
        <f t="shared" si="113"/>
        <v>-27.304000000000002</v>
      </c>
      <c r="K83" s="293">
        <f t="shared" si="113"/>
        <v>58.001000000000005</v>
      </c>
      <c r="L83" s="293">
        <f t="shared" si="113"/>
        <v>79.850000000000023</v>
      </c>
      <c r="M83" s="293">
        <f t="shared" si="113"/>
        <v>9.0679999999999836</v>
      </c>
      <c r="N83" s="293">
        <f t="shared" si="113"/>
        <v>-15.185000000000002</v>
      </c>
      <c r="O83" s="308">
        <v>448.9</v>
      </c>
      <c r="P83" s="293">
        <f t="shared" ref="P83:BR83" si="114">P82-P84</f>
        <v>-35.580000000000013</v>
      </c>
      <c r="Q83" s="293">
        <f t="shared" si="114"/>
        <v>-25.433999999999997</v>
      </c>
      <c r="R83" s="293">
        <f t="shared" si="114"/>
        <v>-6.7849999999999966</v>
      </c>
      <c r="S83" s="293">
        <f t="shared" si="114"/>
        <v>22.585000000000008</v>
      </c>
      <c r="T83" s="293">
        <f t="shared" si="114"/>
        <v>-12.324000000000012</v>
      </c>
      <c r="U83" s="293">
        <f t="shared" si="114"/>
        <v>-26.265000000000001</v>
      </c>
      <c r="V83" s="293">
        <f t="shared" si="114"/>
        <v>-13</v>
      </c>
      <c r="W83" s="293">
        <f t="shared" si="114"/>
        <v>9.8570000000000135</v>
      </c>
      <c r="X83" s="293">
        <f t="shared" si="114"/>
        <v>9.7830000000000013</v>
      </c>
      <c r="Y83" s="293">
        <f t="shared" si="114"/>
        <v>22.419999999999987</v>
      </c>
      <c r="Z83" s="293">
        <f t="shared" si="114"/>
        <v>-30.329000000000022</v>
      </c>
      <c r="AA83" s="293">
        <f t="shared" si="114"/>
        <v>-5.0650000000000119</v>
      </c>
      <c r="AB83" s="293">
        <f t="shared" si="114"/>
        <v>-14.13000000000001</v>
      </c>
      <c r="AC83" s="293">
        <f t="shared" si="114"/>
        <v>-22.788999999999987</v>
      </c>
      <c r="AD83" s="293">
        <f t="shared" si="114"/>
        <v>50.968000000000004</v>
      </c>
      <c r="AE83" s="293">
        <f t="shared" si="114"/>
        <v>8.1090000000000089</v>
      </c>
      <c r="AF83" s="293">
        <f t="shared" si="114"/>
        <v>-20.486000000000004</v>
      </c>
      <c r="AG83" s="293">
        <f t="shared" si="114"/>
        <v>-39.051000000000002</v>
      </c>
      <c r="AH83" s="293">
        <f t="shared" si="114"/>
        <v>-0.65699999999999648</v>
      </c>
      <c r="AI83" s="293">
        <f t="shared" si="114"/>
        <v>20.510000000000005</v>
      </c>
      <c r="AJ83" s="293">
        <f t="shared" si="114"/>
        <v>26.765999999999991</v>
      </c>
      <c r="AK83" s="293">
        <f t="shared" si="114"/>
        <v>-26.147999999999996</v>
      </c>
      <c r="AL83" s="293">
        <f t="shared" si="114"/>
        <v>-29.363999999999997</v>
      </c>
      <c r="AM83" s="293">
        <f t="shared" si="114"/>
        <v>20.410000000000004</v>
      </c>
      <c r="AN83" s="293">
        <f t="shared" si="114"/>
        <v>1.8579999999999899</v>
      </c>
      <c r="AO83" s="293">
        <f t="shared" si="114"/>
        <v>-3.6760000000000019</v>
      </c>
      <c r="AP83" s="293">
        <f t="shared" si="114"/>
        <v>23.530999999999992</v>
      </c>
      <c r="AQ83" s="293">
        <f t="shared" si="114"/>
        <v>4.2540000000000049</v>
      </c>
      <c r="AR83" s="293">
        <f t="shared" si="114"/>
        <v>-11.882999999999996</v>
      </c>
      <c r="AS83" s="293">
        <f t="shared" si="114"/>
        <v>-7.4580000000000126</v>
      </c>
      <c r="AT83" s="293">
        <f t="shared" si="114"/>
        <v>-1.769999999999996</v>
      </c>
      <c r="AU83" s="293">
        <f t="shared" si="114"/>
        <v>-13.834999999999994</v>
      </c>
      <c r="AV83" s="293">
        <f t="shared" si="114"/>
        <v>-34.26100000000001</v>
      </c>
      <c r="AW83" s="293">
        <f t="shared" si="114"/>
        <v>28.662999999999997</v>
      </c>
      <c r="AX83" s="294">
        <f t="shared" si="114"/>
        <v>10.581310184690224</v>
      </c>
      <c r="AY83" s="294" t="e">
        <f t="shared" si="114"/>
        <v>#N/A</v>
      </c>
      <c r="AZ83" s="122" t="e">
        <f t="shared" si="114"/>
        <v>#N/A</v>
      </c>
      <c r="BA83" s="122" t="e">
        <f t="shared" si="114"/>
        <v>#N/A</v>
      </c>
      <c r="BB83" s="122" t="e">
        <f t="shared" si="114"/>
        <v>#N/A</v>
      </c>
      <c r="BC83" s="122" t="e">
        <f t="shared" si="114"/>
        <v>#N/A</v>
      </c>
      <c r="BD83" s="122" t="e">
        <f t="shared" si="114"/>
        <v>#N/A</v>
      </c>
      <c r="BE83" s="122" t="e">
        <f t="shared" si="114"/>
        <v>#N/A</v>
      </c>
      <c r="BF83" s="122" t="e">
        <f t="shared" si="114"/>
        <v>#N/A</v>
      </c>
      <c r="BG83" s="122" t="e">
        <f t="shared" si="114"/>
        <v>#N/A</v>
      </c>
      <c r="BH83" s="122" t="e">
        <f t="shared" si="114"/>
        <v>#N/A</v>
      </c>
      <c r="BI83" s="122" t="e">
        <f t="shared" si="114"/>
        <v>#N/A</v>
      </c>
      <c r="BJ83" s="122" t="e">
        <f t="shared" si="114"/>
        <v>#N/A</v>
      </c>
      <c r="BK83" s="122" t="e">
        <f t="shared" si="114"/>
        <v>#N/A</v>
      </c>
      <c r="BL83" s="122" t="e">
        <f t="shared" si="114"/>
        <v>#N/A</v>
      </c>
      <c r="BM83" s="122" t="e">
        <f t="shared" si="114"/>
        <v>#N/A</v>
      </c>
      <c r="BN83" s="122" t="e">
        <f t="shared" si="114"/>
        <v>#N/A</v>
      </c>
      <c r="BO83" s="122" t="e">
        <f t="shared" si="114"/>
        <v>#N/A</v>
      </c>
      <c r="BP83" s="122" t="e">
        <f t="shared" si="114"/>
        <v>#N/A</v>
      </c>
      <c r="BQ83" s="122" t="e">
        <f t="shared" si="114"/>
        <v>#N/A</v>
      </c>
      <c r="BR83" s="122" t="e">
        <f t="shared" si="114"/>
        <v>#N/A</v>
      </c>
    </row>
    <row r="84" spans="1:70">
      <c r="A84" s="292" t="s">
        <v>338</v>
      </c>
      <c r="B84" s="309">
        <f>SUM(B85:B86)</f>
        <v>75.224000000000004</v>
      </c>
      <c r="C84" s="309">
        <f t="shared" ref="C84:AX84" si="115">SUM(C85:C86)</f>
        <v>128.35899999999998</v>
      </c>
      <c r="D84" s="309">
        <f t="shared" si="115"/>
        <v>126.407</v>
      </c>
      <c r="E84" s="309">
        <f t="shared" si="115"/>
        <v>173.059</v>
      </c>
      <c r="F84" s="309">
        <f t="shared" si="115"/>
        <v>228.04300000000001</v>
      </c>
      <c r="G84" s="309">
        <f t="shared" si="115"/>
        <v>192.131</v>
      </c>
      <c r="H84" s="309">
        <f t="shared" si="115"/>
        <v>137.32499999999999</v>
      </c>
      <c r="I84" s="309">
        <f t="shared" si="115"/>
        <v>147.797</v>
      </c>
      <c r="J84" s="309">
        <f t="shared" si="115"/>
        <v>216.697</v>
      </c>
      <c r="K84" s="309">
        <f t="shared" si="115"/>
        <v>189.393</v>
      </c>
      <c r="L84" s="309">
        <f t="shared" si="115"/>
        <v>247.39400000000001</v>
      </c>
      <c r="M84" s="309">
        <f t="shared" si="115"/>
        <v>327.24400000000003</v>
      </c>
      <c r="N84" s="309">
        <f t="shared" si="115"/>
        <v>336.31200000000001</v>
      </c>
      <c r="O84" s="309">
        <f t="shared" si="115"/>
        <v>321.12700000000001</v>
      </c>
      <c r="P84" s="309">
        <f t="shared" si="115"/>
        <v>196.39600000000002</v>
      </c>
      <c r="Q84" s="309">
        <f t="shared" si="115"/>
        <v>160.816</v>
      </c>
      <c r="R84" s="309">
        <f t="shared" si="115"/>
        <v>135.38200000000001</v>
      </c>
      <c r="S84" s="309">
        <f t="shared" si="115"/>
        <v>128.59699999999998</v>
      </c>
      <c r="T84" s="309">
        <f t="shared" si="115"/>
        <v>151.18200000000002</v>
      </c>
      <c r="U84" s="309">
        <f t="shared" si="115"/>
        <v>138.858</v>
      </c>
      <c r="V84" s="309">
        <f t="shared" si="115"/>
        <v>112.593</v>
      </c>
      <c r="W84" s="309">
        <f t="shared" si="115"/>
        <v>99.592999999999989</v>
      </c>
      <c r="X84" s="309">
        <f t="shared" si="115"/>
        <v>109.45</v>
      </c>
      <c r="Y84" s="309">
        <f t="shared" si="115"/>
        <v>119.233</v>
      </c>
      <c r="Z84" s="309">
        <f t="shared" si="115"/>
        <v>141.65300000000002</v>
      </c>
      <c r="AA84" s="309">
        <f t="shared" si="115"/>
        <v>111.32400000000001</v>
      </c>
      <c r="AB84" s="309">
        <f t="shared" si="115"/>
        <v>106.25900000000001</v>
      </c>
      <c r="AC84" s="309">
        <f t="shared" si="115"/>
        <v>92.128999999999991</v>
      </c>
      <c r="AD84" s="309">
        <f t="shared" si="115"/>
        <v>69.34</v>
      </c>
      <c r="AE84" s="309">
        <f t="shared" si="115"/>
        <v>120.30799999999999</v>
      </c>
      <c r="AF84" s="309">
        <f t="shared" si="115"/>
        <v>128.417</v>
      </c>
      <c r="AG84" s="309">
        <f t="shared" si="115"/>
        <v>107.931</v>
      </c>
      <c r="AH84" s="309">
        <f t="shared" si="115"/>
        <v>68.88</v>
      </c>
      <c r="AI84" s="309">
        <f t="shared" si="115"/>
        <v>68.222999999999999</v>
      </c>
      <c r="AJ84" s="309">
        <f t="shared" si="115"/>
        <v>88.733000000000004</v>
      </c>
      <c r="AK84" s="309">
        <f t="shared" si="115"/>
        <v>115.499</v>
      </c>
      <c r="AL84" s="309">
        <f t="shared" si="115"/>
        <v>89.350999999999999</v>
      </c>
      <c r="AM84" s="309">
        <f t="shared" si="115"/>
        <v>59.987000000000002</v>
      </c>
      <c r="AN84" s="309">
        <f t="shared" si="115"/>
        <v>80.397000000000006</v>
      </c>
      <c r="AO84" s="309">
        <f t="shared" si="115"/>
        <v>82.254999999999995</v>
      </c>
      <c r="AP84" s="309">
        <f t="shared" si="115"/>
        <v>78.579000000000008</v>
      </c>
      <c r="AQ84" s="309">
        <f t="shared" si="115"/>
        <v>102.11</v>
      </c>
      <c r="AR84" s="309">
        <f t="shared" si="115"/>
        <v>106.36399999999999</v>
      </c>
      <c r="AS84" s="309">
        <f t="shared" si="115"/>
        <v>94.481000000000009</v>
      </c>
      <c r="AT84" s="309">
        <f t="shared" si="115"/>
        <v>87.022999999999996</v>
      </c>
      <c r="AU84" s="309">
        <f t="shared" si="115"/>
        <v>85.253</v>
      </c>
      <c r="AV84" s="309">
        <f t="shared" si="115"/>
        <v>71.418000000000006</v>
      </c>
      <c r="AW84" s="309">
        <f t="shared" si="115"/>
        <v>37.156999999999996</v>
      </c>
      <c r="AX84" s="309">
        <f t="shared" si="115"/>
        <v>65.819999999999993</v>
      </c>
      <c r="AY84" s="309">
        <v>0</v>
      </c>
      <c r="AZ84" s="122" t="e">
        <f t="shared" ref="AZ84:BR84" si="116">AZ82</f>
        <v>#N/A</v>
      </c>
      <c r="BA84" s="122" t="e">
        <f t="shared" si="116"/>
        <v>#N/A</v>
      </c>
      <c r="BB84" s="122" t="e">
        <f t="shared" si="116"/>
        <v>#N/A</v>
      </c>
      <c r="BC84" s="122" t="e">
        <f t="shared" si="116"/>
        <v>#N/A</v>
      </c>
      <c r="BD84" s="122" t="e">
        <f t="shared" si="116"/>
        <v>#N/A</v>
      </c>
      <c r="BE84" s="122" t="e">
        <f t="shared" si="116"/>
        <v>#N/A</v>
      </c>
      <c r="BF84" s="122" t="e">
        <f t="shared" si="116"/>
        <v>#N/A</v>
      </c>
      <c r="BG84" s="122" t="e">
        <f t="shared" si="116"/>
        <v>#N/A</v>
      </c>
      <c r="BH84" s="122" t="e">
        <f t="shared" si="116"/>
        <v>#N/A</v>
      </c>
      <c r="BI84" s="122" t="e">
        <f t="shared" si="116"/>
        <v>#N/A</v>
      </c>
      <c r="BJ84" s="122" t="e">
        <f t="shared" si="116"/>
        <v>#N/A</v>
      </c>
      <c r="BK84" s="122" t="e">
        <f t="shared" si="116"/>
        <v>#N/A</v>
      </c>
      <c r="BL84" s="122" t="e">
        <f t="shared" si="116"/>
        <v>#N/A</v>
      </c>
      <c r="BM84" s="122" t="e">
        <f t="shared" si="116"/>
        <v>#N/A</v>
      </c>
      <c r="BN84" s="122" t="e">
        <f t="shared" si="116"/>
        <v>#N/A</v>
      </c>
      <c r="BO84" s="122" t="e">
        <f t="shared" si="116"/>
        <v>#N/A</v>
      </c>
      <c r="BP84" s="122" t="e">
        <f t="shared" si="116"/>
        <v>#N/A</v>
      </c>
      <c r="BQ84" s="122" t="e">
        <f t="shared" si="116"/>
        <v>#N/A</v>
      </c>
      <c r="BR84" s="122" t="e">
        <f t="shared" si="116"/>
        <v>#N/A</v>
      </c>
    </row>
    <row r="85" spans="1:70">
      <c r="A85" s="292" t="s">
        <v>317</v>
      </c>
      <c r="B85" s="293">
        <v>29.582000000000001</v>
      </c>
      <c r="C85" s="293">
        <v>63.692999999999998</v>
      </c>
      <c r="D85" s="293">
        <v>52.959000000000003</v>
      </c>
      <c r="E85" s="293">
        <v>105.682</v>
      </c>
      <c r="F85" s="293">
        <v>149.428</v>
      </c>
      <c r="G85" s="293">
        <v>112.43</v>
      </c>
      <c r="H85" s="293">
        <v>74.489000000000004</v>
      </c>
      <c r="I85" s="293">
        <v>92.11</v>
      </c>
      <c r="J85" s="293">
        <v>136.77099999999999</v>
      </c>
      <c r="K85" s="293">
        <v>116.998</v>
      </c>
      <c r="L85" s="293">
        <v>163.36099999999999</v>
      </c>
      <c r="M85" s="293">
        <v>199.28800000000001</v>
      </c>
      <c r="N85" s="293">
        <v>193.875</v>
      </c>
      <c r="O85" s="293">
        <v>193.02</v>
      </c>
      <c r="P85" s="293">
        <v>84.519000000000005</v>
      </c>
      <c r="Q85" s="293">
        <v>48.59</v>
      </c>
      <c r="R85" s="293">
        <v>48.99</v>
      </c>
      <c r="S85" s="293">
        <v>45.14</v>
      </c>
      <c r="T85" s="293">
        <v>68.22</v>
      </c>
      <c r="U85" s="293">
        <v>63.87</v>
      </c>
      <c r="V85" s="293">
        <v>37.905000000000001</v>
      </c>
      <c r="W85" s="293">
        <v>25.6</v>
      </c>
      <c r="X85" s="293">
        <v>43.715000000000003</v>
      </c>
      <c r="Y85" s="293">
        <v>43.7</v>
      </c>
      <c r="Z85" s="293">
        <v>52</v>
      </c>
      <c r="AA85" s="293">
        <v>25.4</v>
      </c>
      <c r="AB85" s="293">
        <v>28.85</v>
      </c>
      <c r="AC85" s="293">
        <v>23.21</v>
      </c>
      <c r="AD85" s="293">
        <v>14.86</v>
      </c>
      <c r="AE85" s="293">
        <v>28.32</v>
      </c>
      <c r="AF85" s="293">
        <v>41.1</v>
      </c>
      <c r="AG85" s="293">
        <v>30.77</v>
      </c>
      <c r="AH85" s="293">
        <v>14.58</v>
      </c>
      <c r="AI85" s="293">
        <v>9.9499999999999993</v>
      </c>
      <c r="AJ85" s="293">
        <v>27.01</v>
      </c>
      <c r="AK85" s="293">
        <v>40.44</v>
      </c>
      <c r="AL85" s="293">
        <v>26.04</v>
      </c>
      <c r="AM85" s="293">
        <v>9.67</v>
      </c>
      <c r="AN85" s="293">
        <v>15.84</v>
      </c>
      <c r="AO85" s="293">
        <v>19.11</v>
      </c>
      <c r="AP85" s="293">
        <v>20.94</v>
      </c>
      <c r="AQ85" s="293">
        <v>27.74</v>
      </c>
      <c r="AR85" s="293">
        <v>27.05</v>
      </c>
      <c r="AS85" s="293">
        <v>26.42</v>
      </c>
      <c r="AT85" s="293">
        <v>23.37</v>
      </c>
      <c r="AU85" s="293">
        <v>26.1</v>
      </c>
      <c r="AV85" s="293">
        <v>21.39</v>
      </c>
      <c r="AW85" s="293">
        <v>9.76</v>
      </c>
      <c r="AX85" s="293">
        <v>19.11</v>
      </c>
      <c r="AY85" s="293" t="e">
        <f>VLOOKUP(AY3,'[7]USDA NASS US Barley stocks sinc'!$A$1:$Q$52,12,FALSE)/1000000</f>
        <v>#VALUE!</v>
      </c>
      <c r="AZ85" s="122" t="e">
        <f t="shared" ref="AZ85:BR85" si="117">FORECAST(AZ84,AP85:AY85,AP84:AY84)</f>
        <v>#N/A</v>
      </c>
      <c r="BA85" s="122" t="e">
        <f t="shared" si="117"/>
        <v>#N/A</v>
      </c>
      <c r="BB85" s="122" t="e">
        <f t="shared" si="117"/>
        <v>#N/A</v>
      </c>
      <c r="BC85" s="122" t="e">
        <f t="shared" si="117"/>
        <v>#N/A</v>
      </c>
      <c r="BD85" s="122" t="e">
        <f t="shared" si="117"/>
        <v>#N/A</v>
      </c>
      <c r="BE85" s="122" t="e">
        <f t="shared" si="117"/>
        <v>#N/A</v>
      </c>
      <c r="BF85" s="122" t="e">
        <f t="shared" si="117"/>
        <v>#N/A</v>
      </c>
      <c r="BG85" s="122" t="e">
        <f t="shared" si="117"/>
        <v>#N/A</v>
      </c>
      <c r="BH85" s="122" t="e">
        <f t="shared" si="117"/>
        <v>#N/A</v>
      </c>
      <c r="BI85" s="122" t="e">
        <f t="shared" si="117"/>
        <v>#N/A</v>
      </c>
      <c r="BJ85" s="122" t="e">
        <f t="shared" si="117"/>
        <v>#N/A</v>
      </c>
      <c r="BK85" s="122" t="e">
        <f t="shared" si="117"/>
        <v>#N/A</v>
      </c>
      <c r="BL85" s="122" t="e">
        <f t="shared" si="117"/>
        <v>#N/A</v>
      </c>
      <c r="BM85" s="122" t="e">
        <f t="shared" si="117"/>
        <v>#N/A</v>
      </c>
      <c r="BN85" s="122" t="e">
        <f t="shared" si="117"/>
        <v>#N/A</v>
      </c>
      <c r="BO85" s="122" t="e">
        <f t="shared" si="117"/>
        <v>#N/A</v>
      </c>
      <c r="BP85" s="122" t="e">
        <f t="shared" si="117"/>
        <v>#N/A</v>
      </c>
      <c r="BQ85" s="122" t="e">
        <f t="shared" si="117"/>
        <v>#N/A</v>
      </c>
      <c r="BR85" s="122" t="e">
        <f t="shared" si="117"/>
        <v>#N/A</v>
      </c>
    </row>
    <row r="86" spans="1:70">
      <c r="A86" s="292" t="s">
        <v>318</v>
      </c>
      <c r="B86" s="293">
        <v>45.642000000000003</v>
      </c>
      <c r="C86" s="293">
        <v>64.665999999999997</v>
      </c>
      <c r="D86" s="293">
        <v>73.447999999999993</v>
      </c>
      <c r="E86" s="293">
        <v>67.376999999999995</v>
      </c>
      <c r="F86" s="293">
        <v>78.614999999999995</v>
      </c>
      <c r="G86" s="293">
        <v>79.700999999999993</v>
      </c>
      <c r="H86" s="293">
        <v>62.835999999999999</v>
      </c>
      <c r="I86" s="293">
        <v>55.686999999999998</v>
      </c>
      <c r="J86" s="293">
        <v>79.926000000000002</v>
      </c>
      <c r="K86" s="293">
        <v>72.394999999999996</v>
      </c>
      <c r="L86" s="293">
        <v>84.033000000000001</v>
      </c>
      <c r="M86" s="293">
        <v>127.956</v>
      </c>
      <c r="N86" s="293">
        <v>142.43700000000001</v>
      </c>
      <c r="O86" s="293">
        <v>128.107</v>
      </c>
      <c r="P86" s="293">
        <v>111.877</v>
      </c>
      <c r="Q86" s="293">
        <v>112.226</v>
      </c>
      <c r="R86" s="293">
        <v>86.391999999999996</v>
      </c>
      <c r="S86" s="293">
        <v>83.456999999999994</v>
      </c>
      <c r="T86" s="293">
        <v>82.962000000000003</v>
      </c>
      <c r="U86" s="293">
        <v>74.988</v>
      </c>
      <c r="V86" s="293">
        <v>74.688000000000002</v>
      </c>
      <c r="W86" s="293">
        <v>73.992999999999995</v>
      </c>
      <c r="X86" s="293">
        <v>65.734999999999999</v>
      </c>
      <c r="Y86" s="293">
        <v>75.533000000000001</v>
      </c>
      <c r="Z86" s="293">
        <v>89.653000000000006</v>
      </c>
      <c r="AA86" s="293">
        <v>85.924000000000007</v>
      </c>
      <c r="AB86" s="293">
        <v>77.409000000000006</v>
      </c>
      <c r="AC86" s="293">
        <v>68.918999999999997</v>
      </c>
      <c r="AD86" s="293">
        <v>54.48</v>
      </c>
      <c r="AE86" s="293">
        <v>91.988</v>
      </c>
      <c r="AF86" s="293">
        <v>87.316999999999993</v>
      </c>
      <c r="AG86" s="293">
        <v>77.161000000000001</v>
      </c>
      <c r="AH86" s="293">
        <v>54.3</v>
      </c>
      <c r="AI86" s="293">
        <v>58.273000000000003</v>
      </c>
      <c r="AJ86" s="293">
        <v>61.722999999999999</v>
      </c>
      <c r="AK86" s="293">
        <v>75.058999999999997</v>
      </c>
      <c r="AL86" s="293">
        <v>63.311</v>
      </c>
      <c r="AM86" s="293">
        <v>50.317</v>
      </c>
      <c r="AN86" s="293">
        <v>64.557000000000002</v>
      </c>
      <c r="AO86" s="293">
        <v>63.145000000000003</v>
      </c>
      <c r="AP86" s="293">
        <v>57.639000000000003</v>
      </c>
      <c r="AQ86" s="293">
        <v>74.37</v>
      </c>
      <c r="AR86" s="293">
        <v>79.313999999999993</v>
      </c>
      <c r="AS86" s="293">
        <v>68.061000000000007</v>
      </c>
      <c r="AT86" s="293">
        <v>63.652999999999999</v>
      </c>
      <c r="AU86" s="293">
        <v>59.152999999999999</v>
      </c>
      <c r="AV86" s="293">
        <v>50.027999999999999</v>
      </c>
      <c r="AW86" s="293">
        <v>27.396999999999998</v>
      </c>
      <c r="AX86" s="293">
        <v>46.71</v>
      </c>
      <c r="AY86" s="293" t="e">
        <f>VLOOKUP(AY3,'[7]USDA NASS US Barley stocks sinc'!$A$1:$Q$52,13,FALSE)/1000000</f>
        <v>#VALUE!</v>
      </c>
      <c r="AZ86" s="122" t="e">
        <f t="shared" ref="AZ86:BR86" si="118">AZ84-AZ85</f>
        <v>#N/A</v>
      </c>
      <c r="BA86" s="122" t="e">
        <f t="shared" si="118"/>
        <v>#N/A</v>
      </c>
      <c r="BB86" s="122" t="e">
        <f t="shared" si="118"/>
        <v>#N/A</v>
      </c>
      <c r="BC86" s="122" t="e">
        <f t="shared" si="118"/>
        <v>#N/A</v>
      </c>
      <c r="BD86" s="122" t="e">
        <f t="shared" si="118"/>
        <v>#N/A</v>
      </c>
      <c r="BE86" s="122" t="e">
        <f t="shared" si="118"/>
        <v>#N/A</v>
      </c>
      <c r="BF86" s="122" t="e">
        <f t="shared" si="118"/>
        <v>#N/A</v>
      </c>
      <c r="BG86" s="122" t="e">
        <f t="shared" si="118"/>
        <v>#N/A</v>
      </c>
      <c r="BH86" s="122" t="e">
        <f t="shared" si="118"/>
        <v>#N/A</v>
      </c>
      <c r="BI86" s="122" t="e">
        <f t="shared" si="118"/>
        <v>#N/A</v>
      </c>
      <c r="BJ86" s="122" t="e">
        <f t="shared" si="118"/>
        <v>#N/A</v>
      </c>
      <c r="BK86" s="122" t="e">
        <f t="shared" si="118"/>
        <v>#N/A</v>
      </c>
      <c r="BL86" s="122" t="e">
        <f t="shared" si="118"/>
        <v>#N/A</v>
      </c>
      <c r="BM86" s="122" t="e">
        <f t="shared" si="118"/>
        <v>#N/A</v>
      </c>
      <c r="BN86" s="122" t="e">
        <f t="shared" si="118"/>
        <v>#N/A</v>
      </c>
      <c r="BO86" s="122" t="e">
        <f t="shared" si="118"/>
        <v>#N/A</v>
      </c>
      <c r="BP86" s="122" t="e">
        <f t="shared" si="118"/>
        <v>#N/A</v>
      </c>
      <c r="BQ86" s="122" t="e">
        <f t="shared" si="118"/>
        <v>#N/A</v>
      </c>
      <c r="BR86" s="122" t="e">
        <f t="shared" si="118"/>
        <v>#N/A</v>
      </c>
    </row>
    <row r="87" spans="1:70" ht="13.5" thickBot="1">
      <c r="A87" s="296" t="s">
        <v>27</v>
      </c>
      <c r="B87" s="297">
        <f>ROUND(SUMPRODUCT(B168:B170,B230:B232),2)</f>
        <v>0</v>
      </c>
      <c r="C87" s="297">
        <f t="shared" ref="C87:BN87" si="119">ROUND(SUMPRODUCT(C168:C170,C230:C232),2)</f>
        <v>0</v>
      </c>
      <c r="D87" s="297">
        <f t="shared" si="119"/>
        <v>0</v>
      </c>
      <c r="E87" s="297">
        <f t="shared" si="119"/>
        <v>0</v>
      </c>
      <c r="F87" s="297">
        <f t="shared" si="119"/>
        <v>0</v>
      </c>
      <c r="G87" s="297">
        <f t="shared" si="119"/>
        <v>0</v>
      </c>
      <c r="H87" s="297">
        <f t="shared" si="119"/>
        <v>0</v>
      </c>
      <c r="I87" s="297">
        <f t="shared" si="119"/>
        <v>0</v>
      </c>
      <c r="J87" s="297">
        <f t="shared" si="119"/>
        <v>0</v>
      </c>
      <c r="K87" s="297">
        <f t="shared" si="119"/>
        <v>0</v>
      </c>
      <c r="L87" s="297">
        <f t="shared" si="119"/>
        <v>0</v>
      </c>
      <c r="M87" s="297">
        <f t="shared" si="119"/>
        <v>0</v>
      </c>
      <c r="N87" s="297">
        <f t="shared" si="119"/>
        <v>0</v>
      </c>
      <c r="O87" s="297">
        <f t="shared" si="119"/>
        <v>0</v>
      </c>
      <c r="P87" s="297">
        <f t="shared" si="119"/>
        <v>0</v>
      </c>
      <c r="Q87" s="297">
        <f t="shared" si="119"/>
        <v>0</v>
      </c>
      <c r="R87" s="297">
        <f t="shared" si="119"/>
        <v>0</v>
      </c>
      <c r="S87" s="297">
        <f t="shared" si="119"/>
        <v>0</v>
      </c>
      <c r="T87" s="297">
        <f t="shared" si="119"/>
        <v>0</v>
      </c>
      <c r="U87" s="297">
        <f t="shared" si="119"/>
        <v>0</v>
      </c>
      <c r="V87" s="297">
        <f t="shared" si="119"/>
        <v>0</v>
      </c>
      <c r="W87" s="297">
        <f t="shared" si="119"/>
        <v>0</v>
      </c>
      <c r="X87" s="297">
        <f t="shared" si="119"/>
        <v>0</v>
      </c>
      <c r="Y87" s="297">
        <f t="shared" si="119"/>
        <v>0</v>
      </c>
      <c r="Z87" s="297">
        <f t="shared" si="119"/>
        <v>0</v>
      </c>
      <c r="AA87" s="297">
        <f t="shared" si="119"/>
        <v>0</v>
      </c>
      <c r="AB87" s="297">
        <f t="shared" si="119"/>
        <v>0</v>
      </c>
      <c r="AC87" s="297">
        <f t="shared" si="119"/>
        <v>2.88</v>
      </c>
      <c r="AD87" s="297">
        <f t="shared" si="119"/>
        <v>2.81</v>
      </c>
      <c r="AE87" s="297">
        <f t="shared" si="119"/>
        <v>2.41</v>
      </c>
      <c r="AF87" s="297">
        <f t="shared" si="119"/>
        <v>2.48</v>
      </c>
      <c r="AG87" s="297">
        <f t="shared" si="119"/>
        <v>3</v>
      </c>
      <c r="AH87" s="297">
        <f t="shared" si="119"/>
        <v>4.3899999999999997</v>
      </c>
      <c r="AI87" s="297">
        <f t="shared" si="119"/>
        <v>5.28</v>
      </c>
      <c r="AJ87" s="297">
        <f t="shared" si="119"/>
        <v>4.59</v>
      </c>
      <c r="AK87" s="297">
        <f t="shared" si="119"/>
        <v>3.89</v>
      </c>
      <c r="AL87" s="297">
        <f t="shared" si="119"/>
        <v>5.44</v>
      </c>
      <c r="AM87" s="297">
        <f t="shared" si="119"/>
        <v>6.44</v>
      </c>
      <c r="AN87" s="297">
        <f t="shared" si="119"/>
        <v>6.33</v>
      </c>
      <c r="AO87" s="297">
        <f t="shared" si="119"/>
        <v>5.3</v>
      </c>
      <c r="AP87" s="297">
        <f t="shared" si="119"/>
        <v>5.66</v>
      </c>
      <c r="AQ87" s="297">
        <f t="shared" si="119"/>
        <v>5.04</v>
      </c>
      <c r="AR87" s="297">
        <f t="shared" si="119"/>
        <v>4.47</v>
      </c>
      <c r="AS87" s="297">
        <f t="shared" si="119"/>
        <v>4.62</v>
      </c>
      <c r="AT87" s="297">
        <f t="shared" si="119"/>
        <v>4.62</v>
      </c>
      <c r="AU87" s="297">
        <f t="shared" si="119"/>
        <v>4.8</v>
      </c>
      <c r="AV87" s="297">
        <f t="shared" si="119"/>
        <v>5.47</v>
      </c>
      <c r="AW87" s="297">
        <f t="shared" si="119"/>
        <v>7.44</v>
      </c>
      <c r="AX87" s="298" t="e">
        <f t="shared" si="119"/>
        <v>#DIV/0!</v>
      </c>
      <c r="AY87" s="298" t="e">
        <f t="shared" si="119"/>
        <v>#DIV/0!</v>
      </c>
      <c r="AZ87" s="214" t="e">
        <f t="shared" si="119"/>
        <v>#N/A</v>
      </c>
      <c r="BA87" s="214" t="e">
        <f t="shared" si="119"/>
        <v>#N/A</v>
      </c>
      <c r="BB87" s="214" t="e">
        <f t="shared" si="119"/>
        <v>#N/A</v>
      </c>
      <c r="BC87" s="214" t="e">
        <f t="shared" si="119"/>
        <v>#N/A</v>
      </c>
      <c r="BD87" s="214" t="e">
        <f t="shared" si="119"/>
        <v>#N/A</v>
      </c>
      <c r="BE87" s="214" t="e">
        <f t="shared" si="119"/>
        <v>#N/A</v>
      </c>
      <c r="BF87" s="214" t="e">
        <f t="shared" si="119"/>
        <v>#N/A</v>
      </c>
      <c r="BG87" s="214" t="e">
        <f t="shared" si="119"/>
        <v>#N/A</v>
      </c>
      <c r="BH87" s="214" t="e">
        <f t="shared" si="119"/>
        <v>#N/A</v>
      </c>
      <c r="BI87" s="214" t="e">
        <f t="shared" si="119"/>
        <v>#N/A</v>
      </c>
      <c r="BJ87" s="214" t="e">
        <f t="shared" si="119"/>
        <v>#N/A</v>
      </c>
      <c r="BK87" s="214" t="e">
        <f t="shared" si="119"/>
        <v>#N/A</v>
      </c>
      <c r="BL87" s="214" t="e">
        <f t="shared" si="119"/>
        <v>#N/A</v>
      </c>
      <c r="BM87" s="214" t="e">
        <f t="shared" si="119"/>
        <v>#N/A</v>
      </c>
      <c r="BN87" s="214" t="e">
        <f t="shared" si="119"/>
        <v>#N/A</v>
      </c>
      <c r="BO87" s="214" t="e">
        <f t="shared" ref="BO87:BR87" si="120">ROUND(SUMPRODUCT(BO168:BO170,BO230:BO232),2)</f>
        <v>#N/A</v>
      </c>
      <c r="BP87" s="214" t="e">
        <f t="shared" si="120"/>
        <v>#N/A</v>
      </c>
      <c r="BQ87" s="214" t="e">
        <f t="shared" si="120"/>
        <v>#N/A</v>
      </c>
      <c r="BR87" s="214" t="e">
        <f t="shared" si="120"/>
        <v>#N/A</v>
      </c>
    </row>
    <row r="88" spans="1:70" ht="14.25" thickTop="1" thickBot="1">
      <c r="A88" s="2"/>
      <c r="B88" s="217"/>
      <c r="C88" s="217"/>
      <c r="D88" s="217"/>
      <c r="E88" s="217"/>
      <c r="F88" s="217"/>
      <c r="G88" s="217"/>
      <c r="H88" s="217"/>
      <c r="I88" s="217"/>
      <c r="J88" s="217"/>
      <c r="K88" s="217"/>
      <c r="L88" s="217"/>
      <c r="M88" s="217"/>
      <c r="N88" s="217"/>
      <c r="O88" s="217"/>
      <c r="P88" s="217"/>
      <c r="Q88" s="217"/>
      <c r="R88" s="217"/>
      <c r="S88" s="217"/>
      <c r="T88" s="217"/>
      <c r="U88" s="217"/>
      <c r="V88" s="217"/>
      <c r="W88" s="217"/>
      <c r="X88" s="217"/>
      <c r="Y88" s="217"/>
      <c r="Z88" s="217"/>
      <c r="AA88" s="217"/>
      <c r="AB88" s="217"/>
      <c r="AC88" s="217"/>
      <c r="AD88" s="217"/>
      <c r="AE88" s="217"/>
      <c r="AF88" s="217"/>
      <c r="AG88" s="217"/>
      <c r="AH88" s="217"/>
      <c r="AI88" s="217"/>
      <c r="AJ88" s="217"/>
      <c r="AK88" s="217"/>
      <c r="AL88" s="217"/>
      <c r="AM88" s="217"/>
      <c r="AN88" s="217"/>
      <c r="AO88" s="217"/>
      <c r="AP88" s="217"/>
      <c r="AQ88" s="217"/>
      <c r="AR88" s="217"/>
      <c r="AS88" s="217"/>
      <c r="AT88" s="217"/>
      <c r="AU88" s="217"/>
      <c r="AV88" s="217"/>
      <c r="AW88" s="149"/>
      <c r="AX88" s="149"/>
      <c r="AY88" s="149"/>
      <c r="AZ88" s="149"/>
      <c r="BA88" s="149"/>
      <c r="BB88" s="149"/>
      <c r="BC88" s="149"/>
      <c r="BD88" s="149"/>
      <c r="BE88" s="149"/>
      <c r="BF88" s="149"/>
      <c r="BG88" s="149"/>
      <c r="BH88" s="149"/>
      <c r="BI88" s="149"/>
      <c r="BJ88" s="149"/>
      <c r="BK88" s="149"/>
      <c r="BL88" s="149"/>
      <c r="BM88" s="149"/>
      <c r="BN88" s="149"/>
      <c r="BO88" s="149"/>
      <c r="BP88" s="149"/>
      <c r="BQ88" s="149"/>
      <c r="BR88" s="214"/>
    </row>
    <row r="89" spans="1:70" ht="13.5" thickBot="1">
      <c r="AZ89" s="183"/>
      <c r="BA89" s="183"/>
      <c r="BB89" s="183"/>
      <c r="BC89" s="183"/>
      <c r="BD89" s="183"/>
      <c r="BE89" s="183"/>
      <c r="BF89" s="183"/>
      <c r="BG89" s="183"/>
      <c r="BH89" s="183"/>
      <c r="BI89" s="183"/>
      <c r="BJ89" s="183"/>
      <c r="BK89" s="183"/>
      <c r="BL89" s="183"/>
      <c r="BM89" s="183"/>
      <c r="BN89" s="183"/>
      <c r="BO89" s="183"/>
      <c r="BP89" s="183"/>
      <c r="BQ89" s="183"/>
      <c r="BR89" s="183"/>
    </row>
    <row r="90" spans="1:70" ht="17.25" thickBot="1">
      <c r="A90" s="283" t="s">
        <v>339</v>
      </c>
      <c r="B90" s="284"/>
      <c r="C90" s="284"/>
      <c r="D90" s="284"/>
      <c r="E90" s="284"/>
      <c r="F90" s="284"/>
      <c r="G90" s="284"/>
      <c r="H90" s="284"/>
      <c r="I90" s="284"/>
      <c r="J90" s="284"/>
      <c r="K90" s="284"/>
      <c r="L90" s="284"/>
      <c r="M90" s="284"/>
      <c r="N90" s="284"/>
      <c r="O90" s="284"/>
      <c r="P90" s="284"/>
      <c r="Q90" s="284"/>
      <c r="R90" s="284"/>
      <c r="S90" s="284"/>
      <c r="T90" s="284"/>
      <c r="U90" s="284"/>
      <c r="V90" s="284"/>
      <c r="W90" s="284"/>
      <c r="X90" s="284"/>
      <c r="Y90" s="284"/>
      <c r="Z90" s="284"/>
      <c r="AA90" s="284"/>
      <c r="AB90" s="284"/>
      <c r="AC90" s="284"/>
      <c r="AD90" s="284"/>
      <c r="AE90" s="284"/>
      <c r="AF90" s="284"/>
      <c r="AG90" s="284"/>
      <c r="AH90" s="284"/>
      <c r="AI90" s="284"/>
      <c r="AJ90" s="284"/>
      <c r="AK90" s="284"/>
      <c r="AL90" s="284"/>
      <c r="AM90" s="284"/>
      <c r="AN90" s="284"/>
      <c r="AO90" s="284"/>
      <c r="AP90" s="284"/>
      <c r="AQ90" s="284"/>
      <c r="AR90" s="284"/>
      <c r="AS90" s="284"/>
      <c r="AT90" s="284"/>
      <c r="AU90" s="284"/>
      <c r="AV90" s="284"/>
      <c r="AW90" s="284"/>
      <c r="AX90" s="284"/>
      <c r="AY90" s="284"/>
      <c r="AZ90" s="187"/>
      <c r="BA90" s="187"/>
      <c r="BB90" s="187"/>
      <c r="BC90" s="187"/>
      <c r="BD90" s="187"/>
      <c r="BE90" s="187"/>
      <c r="BF90" s="187"/>
      <c r="BG90" s="187"/>
      <c r="BH90" s="187"/>
      <c r="BI90" s="187"/>
      <c r="BJ90" s="187"/>
      <c r="BK90" s="187"/>
      <c r="BL90" s="187"/>
      <c r="BM90" s="187"/>
      <c r="BN90" s="187"/>
      <c r="BO90" s="187"/>
      <c r="BP90" s="187"/>
      <c r="BQ90" s="187"/>
      <c r="BR90" s="187"/>
    </row>
    <row r="91" spans="1:70" ht="17.25" thickBot="1">
      <c r="A91" s="283"/>
      <c r="B91" s="284" t="str">
        <f t="shared" ref="B91:BM91" si="121">B2</f>
        <v xml:space="preserve">75/76 </v>
      </c>
      <c r="C91" s="284" t="str">
        <f t="shared" si="121"/>
        <v xml:space="preserve">76/77 </v>
      </c>
      <c r="D91" s="284" t="str">
        <f t="shared" si="121"/>
        <v xml:space="preserve">77/78 </v>
      </c>
      <c r="E91" s="284" t="str">
        <f t="shared" si="121"/>
        <v xml:space="preserve">78/79 </v>
      </c>
      <c r="F91" s="284" t="str">
        <f t="shared" si="121"/>
        <v xml:space="preserve">79/80 </v>
      </c>
      <c r="G91" s="284" t="str">
        <f t="shared" si="121"/>
        <v xml:space="preserve">80/81 </v>
      </c>
      <c r="H91" s="284" t="str">
        <f t="shared" si="121"/>
        <v xml:space="preserve">81/82 </v>
      </c>
      <c r="I91" s="284" t="str">
        <f t="shared" si="121"/>
        <v xml:space="preserve">82/83 </v>
      </c>
      <c r="J91" s="284" t="str">
        <f t="shared" si="121"/>
        <v xml:space="preserve">83/84 </v>
      </c>
      <c r="K91" s="284" t="str">
        <f t="shared" si="121"/>
        <v xml:space="preserve">84/85 </v>
      </c>
      <c r="L91" s="284" t="str">
        <f t="shared" si="121"/>
        <v xml:space="preserve">85/86 </v>
      </c>
      <c r="M91" s="284" t="str">
        <f t="shared" si="121"/>
        <v xml:space="preserve">86/87 </v>
      </c>
      <c r="N91" s="284" t="str">
        <f t="shared" si="121"/>
        <v xml:space="preserve">87/88 </v>
      </c>
      <c r="O91" s="284" t="str">
        <f t="shared" si="121"/>
        <v xml:space="preserve">88/89 </v>
      </c>
      <c r="P91" s="284" t="str">
        <f t="shared" si="121"/>
        <v xml:space="preserve">89/90 </v>
      </c>
      <c r="Q91" s="284" t="str">
        <f t="shared" si="121"/>
        <v xml:space="preserve">90/91 </v>
      </c>
      <c r="R91" s="284" t="str">
        <f t="shared" si="121"/>
        <v xml:space="preserve">91/92 </v>
      </c>
      <c r="S91" s="284" t="str">
        <f t="shared" si="121"/>
        <v xml:space="preserve">92/93 </v>
      </c>
      <c r="T91" s="284" t="str">
        <f t="shared" si="121"/>
        <v xml:space="preserve">93/94 </v>
      </c>
      <c r="U91" s="284" t="str">
        <f t="shared" si="121"/>
        <v xml:space="preserve">94/95 </v>
      </c>
      <c r="V91" s="284" t="str">
        <f t="shared" si="121"/>
        <v xml:space="preserve">95/96 </v>
      </c>
      <c r="W91" s="284" t="str">
        <f t="shared" si="121"/>
        <v xml:space="preserve">96/97 </v>
      </c>
      <c r="X91" s="284" t="str">
        <f t="shared" si="121"/>
        <v xml:space="preserve">97/98 </v>
      </c>
      <c r="Y91" s="284" t="str">
        <f t="shared" si="121"/>
        <v xml:space="preserve">98/99 </v>
      </c>
      <c r="Z91" s="284" t="str">
        <f t="shared" si="121"/>
        <v xml:space="preserve">99/00 </v>
      </c>
      <c r="AA91" s="284" t="str">
        <f t="shared" si="121"/>
        <v xml:space="preserve">00/01 </v>
      </c>
      <c r="AB91" s="284" t="str">
        <f t="shared" si="121"/>
        <v xml:space="preserve">01/02 </v>
      </c>
      <c r="AC91" s="284" t="str">
        <f t="shared" si="121"/>
        <v xml:space="preserve">02/03 </v>
      </c>
      <c r="AD91" s="284" t="str">
        <f t="shared" si="121"/>
        <v xml:space="preserve">03/04 </v>
      </c>
      <c r="AE91" s="284" t="str">
        <f t="shared" si="121"/>
        <v xml:space="preserve">04/05 </v>
      </c>
      <c r="AF91" s="284" t="str">
        <f t="shared" si="121"/>
        <v xml:space="preserve">05/06 </v>
      </c>
      <c r="AG91" s="284" t="str">
        <f t="shared" si="121"/>
        <v xml:space="preserve">06/07 </v>
      </c>
      <c r="AH91" s="284" t="str">
        <f t="shared" si="121"/>
        <v xml:space="preserve">07/08 </v>
      </c>
      <c r="AI91" s="284" t="str">
        <f t="shared" si="121"/>
        <v xml:space="preserve">08/09 </v>
      </c>
      <c r="AJ91" s="284" t="str">
        <f t="shared" si="121"/>
        <v xml:space="preserve">09/10 </v>
      </c>
      <c r="AK91" s="284" t="str">
        <f t="shared" si="121"/>
        <v xml:space="preserve">10/11 </v>
      </c>
      <c r="AL91" s="284" t="str">
        <f t="shared" si="121"/>
        <v xml:space="preserve">11/12 </v>
      </c>
      <c r="AM91" s="284" t="str">
        <f t="shared" si="121"/>
        <v xml:space="preserve">12/13 </v>
      </c>
      <c r="AN91" s="284" t="str">
        <f t="shared" si="121"/>
        <v xml:space="preserve">13/14 </v>
      </c>
      <c r="AO91" s="284" t="str">
        <f t="shared" si="121"/>
        <v xml:space="preserve">14/15 </v>
      </c>
      <c r="AP91" s="284" t="str">
        <f t="shared" si="121"/>
        <v xml:space="preserve">15/16 </v>
      </c>
      <c r="AQ91" s="284" t="str">
        <f t="shared" si="121"/>
        <v xml:space="preserve">16/17 </v>
      </c>
      <c r="AR91" s="284" t="str">
        <f t="shared" si="121"/>
        <v xml:space="preserve">17/18 </v>
      </c>
      <c r="AS91" s="284" t="str">
        <f t="shared" si="121"/>
        <v xml:space="preserve">18/19 </v>
      </c>
      <c r="AT91" s="284" t="str">
        <f t="shared" si="121"/>
        <v>19/20</v>
      </c>
      <c r="AU91" s="284" t="str">
        <f t="shared" si="121"/>
        <v>20/21</v>
      </c>
      <c r="AV91" s="284" t="str">
        <f t="shared" si="121"/>
        <v>21/22</v>
      </c>
      <c r="AW91" s="284" t="str">
        <f t="shared" si="121"/>
        <v>22/23</v>
      </c>
      <c r="AX91" s="284" t="str">
        <f t="shared" si="121"/>
        <v>23/24</v>
      </c>
      <c r="AY91" s="284" t="str">
        <f t="shared" si="121"/>
        <v>24/25</v>
      </c>
      <c r="AZ91" s="187" t="str">
        <f t="shared" si="121"/>
        <v>25/26</v>
      </c>
      <c r="BA91" s="187" t="str">
        <f t="shared" si="121"/>
        <v>26/27</v>
      </c>
      <c r="BB91" s="187" t="str">
        <f t="shared" si="121"/>
        <v>27/28</v>
      </c>
      <c r="BC91" s="187" t="str">
        <f t="shared" si="121"/>
        <v>28/29</v>
      </c>
      <c r="BD91" s="187" t="str">
        <f t="shared" si="121"/>
        <v>29/30</v>
      </c>
      <c r="BE91" s="187" t="str">
        <f t="shared" si="121"/>
        <v>30/31</v>
      </c>
      <c r="BF91" s="187" t="str">
        <f t="shared" si="121"/>
        <v>31/32</v>
      </c>
      <c r="BG91" s="187" t="str">
        <f t="shared" si="121"/>
        <v>32/33</v>
      </c>
      <c r="BH91" s="187" t="str">
        <f t="shared" si="121"/>
        <v>33/34</v>
      </c>
      <c r="BI91" s="187" t="str">
        <f t="shared" si="121"/>
        <v>34/35</v>
      </c>
      <c r="BJ91" s="187" t="str">
        <f t="shared" si="121"/>
        <v>35/36</v>
      </c>
      <c r="BK91" s="187" t="str">
        <f t="shared" si="121"/>
        <v>36/37</v>
      </c>
      <c r="BL91" s="187" t="str">
        <f t="shared" si="121"/>
        <v>37/38</v>
      </c>
      <c r="BM91" s="187" t="str">
        <f t="shared" si="121"/>
        <v>38/39</v>
      </c>
      <c r="BN91" s="187" t="str">
        <f t="shared" ref="BN91:CX91" si="122">BN2</f>
        <v>39/40</v>
      </c>
      <c r="BO91" s="187" t="str">
        <f t="shared" si="122"/>
        <v>40/41</v>
      </c>
      <c r="BP91" s="187" t="str">
        <f t="shared" si="122"/>
        <v>41/42</v>
      </c>
      <c r="BQ91" s="187" t="str">
        <f t="shared" si="122"/>
        <v>42/43</v>
      </c>
      <c r="BR91" s="187" t="str">
        <f t="shared" si="122"/>
        <v>43/44</v>
      </c>
    </row>
    <row r="92" spans="1:70">
      <c r="A92" s="287" t="s">
        <v>196</v>
      </c>
      <c r="B92" s="263"/>
      <c r="C92" s="263"/>
      <c r="D92" s="263"/>
      <c r="E92" s="263"/>
      <c r="F92" s="263"/>
      <c r="G92" s="263"/>
      <c r="H92" s="263"/>
      <c r="I92" s="263"/>
      <c r="J92" s="263"/>
      <c r="K92" s="263"/>
      <c r="L92" s="263"/>
      <c r="M92" s="263"/>
      <c r="N92" s="263"/>
      <c r="O92" s="263"/>
      <c r="P92" s="263"/>
      <c r="Q92" s="263"/>
      <c r="R92" s="263"/>
      <c r="S92" s="263"/>
      <c r="T92" s="263">
        <f>'[8]Barley Imports'!AD$290/1000</f>
        <v>0</v>
      </c>
      <c r="U92" s="263" cm="1">
        <f t="array" ref="U92">INDEX('[8]Barley Imports'!$AM$290:$MP$290,1,ROW(A1))/1000</f>
        <v>0</v>
      </c>
      <c r="V92" s="263" cm="1">
        <f t="array" ref="V92">INDEX('[8]Barley Imports'!$AY$290:$MP$290,1,ROW(B1))/1000</f>
        <v>0</v>
      </c>
      <c r="W92" s="263" cm="1">
        <f t="array" ref="W92">INDEX('[8]Barley Imports'!$BK$290:$MP$290,1,ROW(A1))/1000</f>
        <v>0</v>
      </c>
      <c r="X92" s="263" cm="1">
        <f t="array" ref="X92">INDEX('[8]Barley Imports'!$BW$290:$MP$290,1,ROW(A1))/1000</f>
        <v>0</v>
      </c>
      <c r="Y92" s="263" cm="1">
        <f t="array" ref="Y92">INDEX('[8]Barley Imports'!$CI$290:$MP$290,1,ROW(A1))/1000</f>
        <v>0</v>
      </c>
      <c r="Z92" s="263" cm="1">
        <f t="array" ref="Z92">INDEX('[8]Barley Imports'!$CU$290:$MP$290,1,ROW(A1))/1000</f>
        <v>0</v>
      </c>
      <c r="AA92" s="263" cm="1">
        <f t="array" ref="AA92">INDEX('[8]Barley Imports'!$DG$290:$MP$290,1,ROW(A1))/1000</f>
        <v>0</v>
      </c>
      <c r="AB92" s="263" cm="1">
        <f t="array" ref="AB92">INDEX('[8]Barley Imports'!$DS$290:$MP$290,1,ROW(A1))/1000</f>
        <v>0</v>
      </c>
      <c r="AC92" s="263" cm="1">
        <f t="array" ref="AC92">INDEX('[8]Barley Imports'!$EE$290:$MP$290,1,ROW(A1))/1000</f>
        <v>0</v>
      </c>
      <c r="AD92" s="263" cm="1">
        <f t="array" ref="AD92">INDEX('[8]Barley Imports'!$EQ$290:$MP$290,1,ROW(A1))/1000</f>
        <v>0</v>
      </c>
      <c r="AE92" s="263" cm="1">
        <f t="array" ref="AE92">INDEX('[8]Barley Imports'!$FC$290:$MP$290,1,ROW(A1))/1000</f>
        <v>0</v>
      </c>
      <c r="AF92" s="263" cm="1">
        <f t="array" ref="AF92">INDEX('[8]Barley Imports'!$FO$290:$MP$290,1,ROW(A1))/1000</f>
        <v>0</v>
      </c>
      <c r="AG92" s="263" cm="1">
        <f t="array" ref="AG92">INDEX('[8]Barley Imports'!$GA$290:$MP$290,1,ROW(A1))/1000</f>
        <v>0</v>
      </c>
      <c r="AH92" s="263" cm="1">
        <f t="array" ref="AH92">INDEX('[8]Barley Imports'!$GM$290:$MP$290,1,ROW(A1))/1000</f>
        <v>0</v>
      </c>
      <c r="AI92" s="263" cm="1">
        <f t="array" ref="AI92">INDEX('[8]Barley Imports'!$GY$290:$MP$290,1,ROW(A1))/1000</f>
        <v>0</v>
      </c>
      <c r="AJ92" s="263" cm="1">
        <f t="array" ref="AJ92">INDEX('[8]Barley Imports'!$HK$290:$MP$290,1,ROW(A1))/1000</f>
        <v>0</v>
      </c>
      <c r="AK92" s="263" cm="1">
        <f t="array" ref="AK92">INDEX('[8]Barley Imports'!$HW$290:$MP$290,1,ROW(A1))/1000</f>
        <v>0</v>
      </c>
      <c r="AL92" s="263" cm="1">
        <f t="array" ref="AL92">INDEX('[8]Barley Imports'!$II$290:$PO$290,1,ROW(A1))/1000</f>
        <v>0</v>
      </c>
      <c r="AM92" s="263" cm="1">
        <f t="array" ref="AM92">INDEX('[8]Barley Imports'!$IU$290:$PO$290,1,ROW(A1))/1000</f>
        <v>1.8838189499999998</v>
      </c>
      <c r="AN92" s="263" cm="1">
        <f t="array" ref="AN92">INDEX('[8]Barley Imports'!$JG$290:$MP$290,1,ROW(A1))/1000</f>
        <v>0.62965437000000002</v>
      </c>
      <c r="AO92" s="263" cm="1">
        <f t="array" ref="AO92">INDEX('[8]Barley Imports'!$JS$290:$MP$290,1,ROW(A1))/1000</f>
        <v>2.7549273300000001</v>
      </c>
      <c r="AP92" s="263" cm="1">
        <f t="array" ref="AP92">INDEX('[8]Barley Imports'!$KE$290:$MP$290,1,ROW(A1))/1000</f>
        <v>1.4842738799999999</v>
      </c>
      <c r="AQ92" s="263" cm="1">
        <f t="array" ref="AQ92">INDEX('[8]Barley Imports'!$KQ$290:$OW$290,1,ROW(A1))/1000</f>
        <v>0.76964900999999997</v>
      </c>
      <c r="AR92" s="263" cm="1">
        <f t="array" ref="AR92">INDEX('[8]Barley Imports'!$LC$290:$OW$290,1,ROW(A1))/1000</f>
        <v>0.92374416000000004</v>
      </c>
      <c r="AS92" s="263" cm="1">
        <f t="array" ref="AS92">INDEX('[8]Barley Imports'!$LO$290:$OW$290,1,ROW(A1))/1000</f>
        <v>0.42756236999999997</v>
      </c>
      <c r="AT92" s="263" cm="1">
        <f t="array" ref="AT92">INDEX('[8]Barley Imports'!$MA$290:$OW$290,1,ROW(A1))/1000</f>
        <v>0.52263747000000005</v>
      </c>
      <c r="AU92" s="263" cm="1">
        <f t="array" ref="AU92">INDEX('[8]Barley Imports'!$MM$290:$OW$290,1,ROW(A1))/1000</f>
        <v>0.58592901000000008</v>
      </c>
      <c r="AV92" s="263" cm="1">
        <f t="array" ref="AV92">INDEX('[8]Barley Imports'!$MY$290:$OW$290,1,ROW(A1))/1000</f>
        <v>0.42673563000000003</v>
      </c>
      <c r="AW92" s="263" cm="1">
        <f t="array" ref="AW92">INDEX('[8]Barley Imports'!$NK$290:$OW$290,1,ROW(A1))/1000</f>
        <v>3.6858825</v>
      </c>
      <c r="AX92" s="263" cm="1">
        <f t="array" ref="AX92">INDEX('[8]Barley Imports'!$NW$290:$OW$290,1,ROW(A1))/1000</f>
        <v>3.1087261200000005</v>
      </c>
      <c r="AY92" s="263">
        <f t="shared" ref="AY92:AY102" si="123">AY$104*SUM(AT92:AX92)/SUM(AT$104:AX$104)</f>
        <v>2.3188248399586033</v>
      </c>
      <c r="AZ92" s="214">
        <f t="shared" ref="AZ92:BO102" si="124">AZ$104*SUM(AU92:AY92)/SUM(AU$104:AY$104)</f>
        <v>0.12067305799362718</v>
      </c>
      <c r="BA92" s="214">
        <f t="shared" si="124"/>
        <v>0.24502269469676896</v>
      </c>
      <c r="BB92" s="214">
        <f t="shared" si="124"/>
        <v>0.42865880731641892</v>
      </c>
      <c r="BC92" s="214">
        <f t="shared" si="124"/>
        <v>0.54203435009909462</v>
      </c>
      <c r="BD92" s="214">
        <f t="shared" si="124"/>
        <v>0.60960788574644509</v>
      </c>
      <c r="BE92" s="214">
        <f t="shared" si="124"/>
        <v>0.7771056972141297</v>
      </c>
      <c r="BF92" s="214">
        <f t="shared" si="124"/>
        <v>0.90987682493070976</v>
      </c>
      <c r="BG92" s="214">
        <f t="shared" si="124"/>
        <v>1.0447481580082816</v>
      </c>
      <c r="BH92" s="214">
        <f t="shared" si="124"/>
        <v>1.1643657229000977</v>
      </c>
      <c r="BI92" s="214">
        <f t="shared" si="124"/>
        <v>1.2867931506671793</v>
      </c>
      <c r="BJ92" s="214">
        <f t="shared" si="124"/>
        <v>1.4248093379890532</v>
      </c>
      <c r="BK92" s="214">
        <f t="shared" si="124"/>
        <v>1.554393435424835</v>
      </c>
      <c r="BL92" s="214">
        <f t="shared" si="124"/>
        <v>1.6831404308274269</v>
      </c>
      <c r="BM92" s="214">
        <f t="shared" si="124"/>
        <v>1.8103572045431133</v>
      </c>
      <c r="BN92" s="214">
        <f t="shared" si="124"/>
        <v>1.9395503468337825</v>
      </c>
      <c r="BO92" s="214">
        <f t="shared" si="124"/>
        <v>2.0704094480775952</v>
      </c>
      <c r="BP92" s="214">
        <f t="shared" ref="BP92:BR102" si="125">BP$104*SUM(BK92:BO92)/SUM(BK$104:BO$104)</f>
        <v>2.1994866984392849</v>
      </c>
      <c r="BQ92" s="214">
        <f t="shared" si="125"/>
        <v>2.3284480180981859</v>
      </c>
      <c r="BR92" s="214">
        <f t="shared" si="125"/>
        <v>2.4574673968895335</v>
      </c>
    </row>
    <row r="93" spans="1:70">
      <c r="A93" s="287" t="s">
        <v>197</v>
      </c>
      <c r="B93" s="263"/>
      <c r="C93" s="263"/>
      <c r="D93" s="263"/>
      <c r="E93" s="263"/>
      <c r="F93" s="263"/>
      <c r="G93" s="263"/>
      <c r="H93" s="263"/>
      <c r="I93" s="263"/>
      <c r="J93" s="263"/>
      <c r="K93" s="263"/>
      <c r="L93" s="263"/>
      <c r="M93" s="263"/>
      <c r="N93" s="263"/>
      <c r="O93" s="263"/>
      <c r="P93" s="263"/>
      <c r="Q93" s="263"/>
      <c r="R93" s="263"/>
      <c r="S93" s="263"/>
      <c r="T93" s="263">
        <f>'[8]Barley Imports'!$AE$290/1000</f>
        <v>0</v>
      </c>
      <c r="U93" s="263" cm="1">
        <f t="array" ref="U93">INDEX('[8]Barley Imports'!$AM$290:$MP$290,1,ROW(A2))/1000</f>
        <v>0</v>
      </c>
      <c r="V93" s="263" cm="1">
        <f t="array" ref="V93">INDEX('[8]Barley Imports'!$AY$290:$MP$290,1,ROW(B2))/1000</f>
        <v>0</v>
      </c>
      <c r="W93" s="263" cm="1">
        <f t="array" ref="W93">INDEX('[8]Barley Imports'!$BK$290:$MP$290,1,ROW(A2))/1000</f>
        <v>0</v>
      </c>
      <c r="X93" s="263" cm="1">
        <f t="array" ref="X93">INDEX('[8]Barley Imports'!$BW$290:$MP$290,1,ROW(A2))/1000</f>
        <v>0</v>
      </c>
      <c r="Y93" s="263" cm="1">
        <f t="array" ref="Y93">INDEX('[8]Barley Imports'!$CI$290:$MP$290,1,ROW(A2))/1000</f>
        <v>0</v>
      </c>
      <c r="Z93" s="263" cm="1">
        <f t="array" ref="Z93">INDEX('[8]Barley Imports'!$CU$290:$MP$290,1,ROW(A2))/1000</f>
        <v>0</v>
      </c>
      <c r="AA93" s="263" cm="1">
        <f t="array" ref="AA93">INDEX('[8]Barley Imports'!$DG$290:$MP$290,1,ROW(A2))/1000</f>
        <v>0</v>
      </c>
      <c r="AB93" s="263" cm="1">
        <f t="array" ref="AB93">INDEX('[8]Barley Imports'!$DS$290:$MP$290,1,ROW(A2))/1000</f>
        <v>0</v>
      </c>
      <c r="AC93" s="263" cm="1">
        <f t="array" ref="AC93">INDEX('[8]Barley Imports'!$EE$290:$MP$290,1,ROW(A2))/1000</f>
        <v>0</v>
      </c>
      <c r="AD93" s="263" cm="1">
        <f t="array" ref="AD93">INDEX('[8]Barley Imports'!$EQ$290:$MP$290,1,ROW(A2))/1000</f>
        <v>0</v>
      </c>
      <c r="AE93" s="263" cm="1">
        <f t="array" ref="AE93">INDEX('[8]Barley Imports'!$FC$290:$MP$290,1,ROW(A2))/1000</f>
        <v>0</v>
      </c>
      <c r="AF93" s="263" cm="1">
        <f t="array" ref="AF93">INDEX('[8]Barley Imports'!$FO$290:$MP$290,1,ROW(A2))/1000</f>
        <v>0</v>
      </c>
      <c r="AG93" s="263" cm="1">
        <f t="array" ref="AG93">INDEX('[8]Barley Imports'!$GA$290:$MP$290,1,ROW(A2))/1000</f>
        <v>0</v>
      </c>
      <c r="AH93" s="263" cm="1">
        <f t="array" ref="AH93">INDEX('[8]Barley Imports'!$GM$290:$MP$290,1,ROW(A2))/1000</f>
        <v>0</v>
      </c>
      <c r="AI93" s="263" cm="1">
        <f t="array" ref="AI93">INDEX('[8]Barley Imports'!$GY$290:$MP$290,1,ROW(A2))/1000</f>
        <v>0</v>
      </c>
      <c r="AJ93" s="263" cm="1">
        <f t="array" ref="AJ93">INDEX('[8]Barley Imports'!$HK$290:$MP$290,1,ROW(A2))/1000</f>
        <v>0</v>
      </c>
      <c r="AK93" s="263" cm="1">
        <f t="array" ref="AK93">INDEX('[8]Barley Imports'!$HW$290:$MP$290,1,ROW(A2))/1000</f>
        <v>0</v>
      </c>
      <c r="AL93" s="263" cm="1">
        <f t="array" ref="AL93">INDEX('[8]Barley Imports'!$II$290:$PO$290,1,ROW(A2))/1000</f>
        <v>0</v>
      </c>
      <c r="AM93" s="263" cm="1">
        <f t="array" ref="AM93">INDEX('[8]Barley Imports'!$IU$290:$PO$290,1,ROW(A2))/1000</f>
        <v>1.52652948</v>
      </c>
      <c r="AN93" s="263" cm="1">
        <f t="array" ref="AN93">INDEX('[8]Barley Imports'!$JG$290:$MP$290,1,ROW(A2))/1000</f>
        <v>0.92209068000000005</v>
      </c>
      <c r="AO93" s="263" cm="1">
        <f t="array" ref="AO93">INDEX('[8]Barley Imports'!$JS$290:$MP$290,1,ROW(A2))/1000</f>
        <v>2.8964376600000001</v>
      </c>
      <c r="AP93" s="263" cm="1">
        <f t="array" ref="AP93">INDEX('[8]Barley Imports'!$KE$290:$MP$290,1,ROW(A2))/1000</f>
        <v>1.4209823400000001</v>
      </c>
      <c r="AQ93" s="263" cm="1">
        <f t="array" ref="AQ93">INDEX('[8]Barley Imports'!$KQ$290:$OW$290,1,ROW(A2))/1000</f>
        <v>1.1824219199999999</v>
      </c>
      <c r="AR93" s="263" cm="1">
        <f t="array" ref="AR93">INDEX('[8]Barley Imports'!$LC$290:$OW$290,1,ROW(A2))/1000</f>
        <v>0.62111139000000004</v>
      </c>
      <c r="AS93" s="263" cm="1">
        <f t="array" ref="AS93">INDEX('[8]Barley Imports'!$LO$290:$OW$290,1,ROW(A2))/1000</f>
        <v>0.48580160999999999</v>
      </c>
      <c r="AT93" s="263" cm="1">
        <f t="array" ref="AT93">INDEX('[8]Barley Imports'!$MA$290:$OW$290,1,ROW(A2))/1000</f>
        <v>0.60333647999999995</v>
      </c>
      <c r="AU93" s="263" cm="1">
        <f t="array" ref="AU93">INDEX('[8]Barley Imports'!$MM$290:$OW$290,1,ROW(A2))/1000</f>
        <v>0.38526084000000005</v>
      </c>
      <c r="AV93" s="263" cm="1">
        <f t="array" ref="AV93">INDEX('[8]Barley Imports'!$MY$290:$OW$290,1,ROW(A2))/1000</f>
        <v>0.46517903999999999</v>
      </c>
      <c r="AW93" s="263" cm="1">
        <f t="array" ref="AW93">INDEX('[8]Barley Imports'!$NK$290:$OW$290,1,ROW(A2))/1000</f>
        <v>1.6424568000000002</v>
      </c>
      <c r="AX93" s="263" cm="1">
        <f t="array" ref="AX93">INDEX('[8]Barley Imports'!$NW$290:$OW$290,1,ROW(A2))/1000</f>
        <v>1.3886935499999999</v>
      </c>
      <c r="AY93" s="263">
        <f t="shared" si="123"/>
        <v>1.2484839030852153</v>
      </c>
      <c r="AZ93" s="214">
        <f t="shared" si="124"/>
        <v>6.1135269208574011E-2</v>
      </c>
      <c r="BA93" s="214">
        <f t="shared" si="124"/>
        <v>0.12189066432028299</v>
      </c>
      <c r="BB93" s="214">
        <f t="shared" si="124"/>
        <v>0.20180741818560649</v>
      </c>
      <c r="BC93" s="214">
        <f t="shared" si="124"/>
        <v>0.26326881006401714</v>
      </c>
      <c r="BD93" s="214">
        <f t="shared" si="124"/>
        <v>0.31630812866068964</v>
      </c>
      <c r="BE93" s="214">
        <f t="shared" si="124"/>
        <v>0.38512331199597433</v>
      </c>
      <c r="BF93" s="214">
        <f t="shared" si="124"/>
        <v>0.45045747211562398</v>
      </c>
      <c r="BG93" s="214">
        <f t="shared" si="124"/>
        <v>0.51704154808724612</v>
      </c>
      <c r="BH93" s="214">
        <f t="shared" si="124"/>
        <v>0.57933828389421627</v>
      </c>
      <c r="BI93" s="214">
        <f t="shared" si="124"/>
        <v>0.64208759300955909</v>
      </c>
      <c r="BJ93" s="214">
        <f t="shared" si="124"/>
        <v>0.70762224175330457</v>
      </c>
      <c r="BK93" s="214">
        <f t="shared" si="124"/>
        <v>0.77219824944967819</v>
      </c>
      <c r="BL93" s="214">
        <f t="shared" si="124"/>
        <v>0.83656195383984011</v>
      </c>
      <c r="BM93" s="214">
        <f t="shared" si="124"/>
        <v>0.90035775822837139</v>
      </c>
      <c r="BN93" s="214">
        <f t="shared" si="124"/>
        <v>0.96454629845418993</v>
      </c>
      <c r="BO93" s="214">
        <f t="shared" si="124"/>
        <v>1.0290914203324122</v>
      </c>
      <c r="BP93" s="214">
        <f t="shared" si="125"/>
        <v>1.0933886384293994</v>
      </c>
      <c r="BQ93" s="214">
        <f t="shared" si="125"/>
        <v>1.1576185037682702</v>
      </c>
      <c r="BR93" s="214">
        <f t="shared" si="125"/>
        <v>1.2218176113832895</v>
      </c>
    </row>
    <row r="94" spans="1:70">
      <c r="A94" s="287" t="s">
        <v>198</v>
      </c>
      <c r="B94" s="263"/>
      <c r="C94" s="263"/>
      <c r="D94" s="263"/>
      <c r="E94" s="263"/>
      <c r="F94" s="263"/>
      <c r="G94" s="263"/>
      <c r="H94" s="263"/>
      <c r="I94" s="263"/>
      <c r="J94" s="263"/>
      <c r="K94" s="263"/>
      <c r="L94" s="263"/>
      <c r="M94" s="263"/>
      <c r="N94" s="263"/>
      <c r="O94" s="263"/>
      <c r="P94" s="263"/>
      <c r="Q94" s="263"/>
      <c r="R94" s="263"/>
      <c r="S94" s="263"/>
      <c r="T94" s="263">
        <f>'[8]Barley Imports'!$AF$290/1000</f>
        <v>0</v>
      </c>
      <c r="U94" s="263" cm="1">
        <f t="array" ref="U94">INDEX('[8]Barley Imports'!$AM$290:$MP$290,1,ROW(A3))/1000</f>
        <v>0</v>
      </c>
      <c r="V94" s="263" cm="1">
        <f t="array" ref="V94">INDEX('[8]Barley Imports'!$AY$290:$MP$290,1,ROW(B3))/1000</f>
        <v>0</v>
      </c>
      <c r="W94" s="263" cm="1">
        <f t="array" ref="W94">INDEX('[8]Barley Imports'!$BK$290:$MP$290,1,ROW(A3))/1000</f>
        <v>0</v>
      </c>
      <c r="X94" s="263" cm="1">
        <f t="array" ref="X94">INDEX('[8]Barley Imports'!$BW$290:$MP$290,1,ROW(A3))/1000</f>
        <v>0</v>
      </c>
      <c r="Y94" s="263" cm="1">
        <f t="array" ref="Y94">INDEX('[8]Barley Imports'!$CI$290:$MP$290,1,ROW(A3))/1000</f>
        <v>0</v>
      </c>
      <c r="Z94" s="263" cm="1">
        <f t="array" ref="Z94">INDEX('[8]Barley Imports'!$CU$290:$MP$290,1,ROW(A3))/1000</f>
        <v>0</v>
      </c>
      <c r="AA94" s="263" cm="1">
        <f t="array" ref="AA94">INDEX('[8]Barley Imports'!$DG$290:$MP$290,1,ROW(A3))/1000</f>
        <v>0</v>
      </c>
      <c r="AB94" s="263" cm="1">
        <f t="array" ref="AB94">INDEX('[8]Barley Imports'!$DS$290:$MP$290,1,ROW(A3))/1000</f>
        <v>0</v>
      </c>
      <c r="AC94" s="263" cm="1">
        <f t="array" ref="AC94">INDEX('[8]Barley Imports'!$EE$290:$MP$290,1,ROW(A3))/1000</f>
        <v>0</v>
      </c>
      <c r="AD94" s="263" cm="1">
        <f t="array" ref="AD94">INDEX('[8]Barley Imports'!$EQ$290:$MP$290,1,ROW(A3))/1000</f>
        <v>0</v>
      </c>
      <c r="AE94" s="263" cm="1">
        <f t="array" ref="AE94">INDEX('[8]Barley Imports'!$FC$290:$MP$290,1,ROW(A3))/1000</f>
        <v>0</v>
      </c>
      <c r="AF94" s="263" cm="1">
        <f t="array" ref="AF94">INDEX('[8]Barley Imports'!$FO$290:$MP$290,1,ROW(A3))/1000</f>
        <v>0</v>
      </c>
      <c r="AG94" s="263" cm="1">
        <f t="array" ref="AG94">INDEX('[8]Barley Imports'!$GA$290:$MP$290,1,ROW(A3))/1000</f>
        <v>0</v>
      </c>
      <c r="AH94" s="263" cm="1">
        <f t="array" ref="AH94">INDEX('[8]Barley Imports'!$GM$290:$MP$290,1,ROW(A3))/1000</f>
        <v>0</v>
      </c>
      <c r="AI94" s="263" cm="1">
        <f t="array" ref="AI94">INDEX('[8]Barley Imports'!$GY$290:$MP$290,1,ROW(A3))/1000</f>
        <v>0</v>
      </c>
      <c r="AJ94" s="263" cm="1">
        <f t="array" ref="AJ94">INDEX('[8]Barley Imports'!$HK$290:$MP$290,1,ROW(A3))/1000</f>
        <v>0</v>
      </c>
      <c r="AK94" s="263" cm="1">
        <f t="array" ref="AK94">INDEX('[8]Barley Imports'!$HW$290:$MP$290,1,ROW(A3))/1000</f>
        <v>0</v>
      </c>
      <c r="AL94" s="263" cm="1">
        <f t="array" ref="AL94">INDEX('[8]Barley Imports'!$II$290:$PO$290,1,ROW(A3))/1000</f>
        <v>0</v>
      </c>
      <c r="AM94" s="263" cm="1">
        <f t="array" ref="AM94">INDEX('[8]Barley Imports'!$IU$290:$PO$290,1,ROW(A3))/1000</f>
        <v>1.6516428000000001</v>
      </c>
      <c r="AN94" s="263" cm="1">
        <f t="array" ref="AN94">INDEX('[8]Barley Imports'!$JG$290:$MP$290,1,ROW(A3))/1000</f>
        <v>0.67765122</v>
      </c>
      <c r="AO94" s="263" cm="1">
        <f t="array" ref="AO94">INDEX('[8]Barley Imports'!$JS$290:$MP$290,1,ROW(A3))/1000</f>
        <v>1.3638454199999999</v>
      </c>
      <c r="AP94" s="263" cm="1">
        <f t="array" ref="AP94">INDEX('[8]Barley Imports'!$KE$290:$MP$290,1,ROW(A3))/1000</f>
        <v>1.13920179</v>
      </c>
      <c r="AQ94" s="263" cm="1">
        <f t="array" ref="AQ94">INDEX('[8]Barley Imports'!$KQ$290:$OW$290,1,ROW(A3))/1000</f>
        <v>0.40964966999999997</v>
      </c>
      <c r="AR94" s="263" cm="1">
        <f t="array" ref="AR94">INDEX('[8]Barley Imports'!$LC$290:$OW$290,1,ROW(A3))/1000</f>
        <v>0.92195289000000002</v>
      </c>
      <c r="AS94" s="263" cm="1">
        <f t="array" ref="AS94">INDEX('[8]Barley Imports'!$LO$290:$OW$290,1,ROW(A3))/1000</f>
        <v>0.49296669000000004</v>
      </c>
      <c r="AT94" s="263" cm="1">
        <f t="array" ref="AT94">INDEX('[8]Barley Imports'!$MA$290:$OW$290,1,ROW(A3))/1000</f>
        <v>0.52534733999999994</v>
      </c>
      <c r="AU94" s="263" cm="1">
        <f t="array" ref="AU94">INDEX('[8]Barley Imports'!$MM$290:$OW$290,1,ROW(A3))/1000</f>
        <v>0.45103260000000001</v>
      </c>
      <c r="AV94" s="263" cm="1">
        <f t="array" ref="AV94">INDEX('[8]Barley Imports'!$MY$290:$OW$290,1,ROW(A3))/1000</f>
        <v>0.46908309000000004</v>
      </c>
      <c r="AW94" s="263" cm="1">
        <f t="array" ref="AW94">INDEX('[8]Barley Imports'!$NK$290:$OW$290,1,ROW(A3))/1000</f>
        <v>1.8370162800000001</v>
      </c>
      <c r="AX94" s="263" cm="1">
        <f t="array" ref="AX94">INDEX('[8]Barley Imports'!$NW$290:$OW$290,1,ROW(A3))/1000</f>
        <v>0.63861071999999997</v>
      </c>
      <c r="AY94" s="263">
        <f t="shared" si="123"/>
        <v>1.0915268189528398</v>
      </c>
      <c r="AZ94" s="214">
        <f t="shared" si="124"/>
        <v>5.3474944479267372E-2</v>
      </c>
      <c r="BA94" s="214">
        <f t="shared" si="124"/>
        <v>0.10372514150577003</v>
      </c>
      <c r="BB94" s="214">
        <f t="shared" si="124"/>
        <v>0.16842022796614806</v>
      </c>
      <c r="BC94" s="214">
        <f t="shared" si="124"/>
        <v>0.17909165740050273</v>
      </c>
      <c r="BD94" s="214">
        <f t="shared" si="124"/>
        <v>0.26621692208474318</v>
      </c>
      <c r="BE94" s="214">
        <f t="shared" si="124"/>
        <v>0.30785931226265467</v>
      </c>
      <c r="BF94" s="214">
        <f t="shared" si="124"/>
        <v>0.35847610778807637</v>
      </c>
      <c r="BG94" s="214">
        <f t="shared" si="124"/>
        <v>0.40931395059049991</v>
      </c>
      <c r="BH94" s="214">
        <f t="shared" si="124"/>
        <v>0.45603431383159926</v>
      </c>
      <c r="BI94" s="214">
        <f t="shared" si="124"/>
        <v>0.51346605054611438</v>
      </c>
      <c r="BJ94" s="214">
        <f t="shared" si="124"/>
        <v>0.56222468370932788</v>
      </c>
      <c r="BK94" s="214">
        <f t="shared" si="124"/>
        <v>0.61303388298894723</v>
      </c>
      <c r="BL94" s="214">
        <f t="shared" si="124"/>
        <v>0.66390585795166868</v>
      </c>
      <c r="BM94" s="214">
        <f t="shared" si="124"/>
        <v>0.71479370925118046</v>
      </c>
      <c r="BN94" s="214">
        <f t="shared" si="124"/>
        <v>0.76672834318989269</v>
      </c>
      <c r="BO94" s="214">
        <f t="shared" si="124"/>
        <v>0.81728194463070247</v>
      </c>
      <c r="BP94" s="214">
        <f t="shared" si="125"/>
        <v>0.86828552439101769</v>
      </c>
      <c r="BQ94" s="214">
        <f t="shared" si="125"/>
        <v>0.91933679924389688</v>
      </c>
      <c r="BR94" s="214">
        <f t="shared" si="125"/>
        <v>0.97043053537331903</v>
      </c>
    </row>
    <row r="95" spans="1:70">
      <c r="A95" s="287" t="s">
        <v>182</v>
      </c>
      <c r="B95" s="263"/>
      <c r="C95" s="263"/>
      <c r="D95" s="263"/>
      <c r="E95" s="263"/>
      <c r="F95" s="263"/>
      <c r="G95" s="263"/>
      <c r="H95" s="263"/>
      <c r="I95" s="263"/>
      <c r="J95" s="263"/>
      <c r="K95" s="263"/>
      <c r="L95" s="263"/>
      <c r="M95" s="263"/>
      <c r="N95" s="263"/>
      <c r="O95" s="263"/>
      <c r="P95" s="263"/>
      <c r="Q95" s="263"/>
      <c r="R95" s="263"/>
      <c r="S95" s="263"/>
      <c r="T95" s="263" cm="1">
        <f t="array" ref="T95">INDEX('[8]Barley Imports'!$AD$290:$OW$290,1,ROW(A1))/1000</f>
        <v>0</v>
      </c>
      <c r="U95" s="263" cm="1">
        <f t="array" ref="U95">INDEX('[8]Barley Imports'!$AM$290:$MP$290,1,ROW(A4))/1000</f>
        <v>0</v>
      </c>
      <c r="V95" s="263" cm="1">
        <f t="array" ref="V95">INDEX('[8]Barley Imports'!$AY$290:$MP$290,1,ROW(B4))/1000</f>
        <v>0</v>
      </c>
      <c r="W95" s="263" cm="1">
        <f t="array" ref="W95">INDEX('[8]Barley Imports'!$BK$290:$MP$290,1,ROW(A4))/1000</f>
        <v>0</v>
      </c>
      <c r="X95" s="263" cm="1">
        <f t="array" ref="X95">INDEX('[8]Barley Imports'!$BW$290:$MP$290,1,ROW(A4))/1000</f>
        <v>0</v>
      </c>
      <c r="Y95" s="263" cm="1">
        <f t="array" ref="Y95">INDEX('[8]Barley Imports'!$CI$290:$MP$290,1,ROW(A4))/1000</f>
        <v>0</v>
      </c>
      <c r="Z95" s="263" cm="1">
        <f t="array" ref="Z95">INDEX('[8]Barley Imports'!$CU$290:$MP$290,1,ROW(A4))/1000</f>
        <v>0</v>
      </c>
      <c r="AA95" s="263" cm="1">
        <f t="array" ref="AA95">INDEX('[8]Barley Imports'!$DG$290:$MP$290,1,ROW(A4))/1000</f>
        <v>0</v>
      </c>
      <c r="AB95" s="263" cm="1">
        <f t="array" ref="AB95">INDEX('[8]Barley Imports'!$DS$290:$MP$290,1,ROW(A4))/1000</f>
        <v>0</v>
      </c>
      <c r="AC95" s="263" cm="1">
        <f t="array" ref="AC95">INDEX('[8]Barley Imports'!$EE$290:$MP$290,1,ROW(A4))/1000</f>
        <v>0</v>
      </c>
      <c r="AD95" s="263" cm="1">
        <f t="array" ref="AD95">INDEX('[8]Barley Imports'!$EQ$290:$MP$290,1,ROW(A4))/1000</f>
        <v>0</v>
      </c>
      <c r="AE95" s="263" cm="1">
        <f t="array" ref="AE95">INDEX('[8]Barley Imports'!$FC$290:$MP$290,1,ROW(A4))/1000</f>
        <v>0</v>
      </c>
      <c r="AF95" s="263" cm="1">
        <f t="array" ref="AF95">INDEX('[8]Barley Imports'!$FO$290:$MP$290,1,ROW(A4))/1000</f>
        <v>0</v>
      </c>
      <c r="AG95" s="263" cm="1">
        <f t="array" ref="AG95">INDEX('[8]Barley Imports'!$GA$290:$MP$290,1,ROW(A4))/1000</f>
        <v>0</v>
      </c>
      <c r="AH95" s="263" cm="1">
        <f t="array" ref="AH95">INDEX('[8]Barley Imports'!$GM$290:$MP$290,1,ROW(A4))/1000</f>
        <v>0</v>
      </c>
      <c r="AI95" s="263" cm="1">
        <f t="array" ref="AI95">INDEX('[8]Barley Imports'!$GY$290:$MP$290,1,ROW(A4))/1000</f>
        <v>0</v>
      </c>
      <c r="AJ95" s="263" cm="1">
        <f t="array" ref="AJ95">INDEX('[8]Barley Imports'!$HK$290:$MP$290,1,ROW(A4))/1000</f>
        <v>0</v>
      </c>
      <c r="AK95" s="263" cm="1">
        <f t="array" ref="AK95">INDEX('[8]Barley Imports'!$HW$290:$MP$290,1,ROW(A4))/1000</f>
        <v>0</v>
      </c>
      <c r="AL95" s="263" cm="1">
        <f t="array" ref="AL95">INDEX('[8]Barley Imports'!$II$290:$PO$290,1,ROW(A4))/1000</f>
        <v>0</v>
      </c>
      <c r="AM95" s="263" cm="1">
        <f t="array" ref="AM95">INDEX('[8]Barley Imports'!$IU$290:$PO$290,1,ROW(A4))/1000</f>
        <v>2.0928004499999999</v>
      </c>
      <c r="AN95" s="263" cm="1">
        <f t="array" ref="AN95">INDEX('[8]Barley Imports'!$JG$290:$MP$290,1,ROW(A4))/1000</f>
        <v>1.4417427</v>
      </c>
      <c r="AO95" s="263" cm="1">
        <f t="array" ref="AO95">INDEX('[8]Barley Imports'!$JS$290:$MP$290,1,ROW(A4))/1000</f>
        <v>1.9111473000000001</v>
      </c>
      <c r="AP95" s="263" cm="1">
        <f t="array" ref="AP95">INDEX('[8]Barley Imports'!$KE$290:$MP$290,1,ROW(A4))/1000</f>
        <v>1.05193479</v>
      </c>
      <c r="AQ95" s="263" cm="1">
        <f t="array" ref="AQ95">INDEX('[8]Barley Imports'!$KQ$290:$OW$290,1,ROW(A4))/1000</f>
        <v>0.33230354999999995</v>
      </c>
      <c r="AR95" s="263" cm="1">
        <f t="array" ref="AR95">INDEX('[8]Barley Imports'!$LC$290:$OW$290,1,ROW(A4))/1000</f>
        <v>0.57274709999999995</v>
      </c>
      <c r="AS95" s="263" cm="1">
        <f t="array" ref="AS95">INDEX('[8]Barley Imports'!$LO$290:$OW$290,1,ROW(A4))/1000</f>
        <v>0.30855773999999997</v>
      </c>
      <c r="AT95" s="263" cm="1">
        <f t="array" ref="AT95">INDEX('[8]Barley Imports'!$MA$290:$OW$290,1,ROW(A4))/1000</f>
        <v>0.29427350999999996</v>
      </c>
      <c r="AU95" s="263" cm="1">
        <f t="array" ref="AU95">INDEX('[8]Barley Imports'!$MM$290:$OW$290,1,ROW(A4))/1000</f>
        <v>0.65280309000000003</v>
      </c>
      <c r="AV95" s="263" cm="1">
        <f t="array" ref="AV95">INDEX('[8]Barley Imports'!$MY$290:$OW$290,1,ROW(A4))/1000</f>
        <v>0.47546736000000001</v>
      </c>
      <c r="AW95" s="263" cm="1">
        <f t="array" ref="AW95">INDEX('[8]Barley Imports'!$NK$290:$OW$290,1,ROW(A4))/1000</f>
        <v>0.99254730000000002</v>
      </c>
      <c r="AX95" s="263" cm="1">
        <f t="array" ref="AX95">INDEX('[8]Barley Imports'!$NW$290:$OW$290,1,ROW(A4))/1000</f>
        <v>0.66341291999999996</v>
      </c>
      <c r="AY95" s="263">
        <f t="shared" si="123"/>
        <v>0.85697340510399345</v>
      </c>
      <c r="AZ95" s="214">
        <f t="shared" si="124"/>
        <v>4.3392353716527013E-2</v>
      </c>
      <c r="BA95" s="214">
        <f t="shared" si="124"/>
        <v>7.6893728545081225E-2</v>
      </c>
      <c r="BB95" s="214">
        <f t="shared" si="124"/>
        <v>0.11907769098191159</v>
      </c>
      <c r="BC95" s="214">
        <f t="shared" si="124"/>
        <v>0.15330432097270319</v>
      </c>
      <c r="BD95" s="214">
        <f t="shared" si="124"/>
        <v>0.20841224738995623</v>
      </c>
      <c r="BE95" s="214">
        <f t="shared" si="124"/>
        <v>0.24003274771117189</v>
      </c>
      <c r="BF95" s="214">
        <f t="shared" si="124"/>
        <v>0.2789038581826323</v>
      </c>
      <c r="BG95" s="214">
        <f t="shared" si="124"/>
        <v>0.3196744203816122</v>
      </c>
      <c r="BH95" s="214">
        <f t="shared" si="124"/>
        <v>0.35989855666186565</v>
      </c>
      <c r="BI95" s="214">
        <f t="shared" si="124"/>
        <v>0.40180563542298586</v>
      </c>
      <c r="BJ95" s="214">
        <f t="shared" si="124"/>
        <v>0.43993684280016354</v>
      </c>
      <c r="BK95" s="214">
        <f t="shared" si="124"/>
        <v>0.4799252820094474</v>
      </c>
      <c r="BL95" s="214">
        <f t="shared" si="124"/>
        <v>0.52020263720203253</v>
      </c>
      <c r="BM95" s="214">
        <f t="shared" si="124"/>
        <v>0.56034119976188723</v>
      </c>
      <c r="BN95" s="214">
        <f t="shared" si="124"/>
        <v>0.60045289048992034</v>
      </c>
      <c r="BO95" s="214">
        <f t="shared" si="124"/>
        <v>0.64011914257859881</v>
      </c>
      <c r="BP95" s="214">
        <f t="shared" si="125"/>
        <v>0.6801671662559956</v>
      </c>
      <c r="BQ95" s="214">
        <f t="shared" si="125"/>
        <v>0.72022794781551902</v>
      </c>
      <c r="BR95" s="214">
        <f t="shared" si="125"/>
        <v>0.76023574858970022</v>
      </c>
    </row>
    <row r="96" spans="1:70">
      <c r="A96" s="287" t="s">
        <v>184</v>
      </c>
      <c r="B96" s="263"/>
      <c r="C96" s="263"/>
      <c r="D96" s="263"/>
      <c r="E96" s="263"/>
      <c r="F96" s="263"/>
      <c r="G96" s="263"/>
      <c r="H96" s="263"/>
      <c r="I96" s="263"/>
      <c r="J96" s="263"/>
      <c r="K96" s="263"/>
      <c r="L96" s="263"/>
      <c r="M96" s="263"/>
      <c r="N96" s="263"/>
      <c r="O96" s="263"/>
      <c r="P96" s="263"/>
      <c r="Q96" s="263"/>
      <c r="R96" s="263"/>
      <c r="S96" s="263"/>
      <c r="T96" s="263" cm="1">
        <f t="array" ref="T96">INDEX('[8]Barley Imports'!$AD$290:$OW$290,1,ROW(A2))/1000</f>
        <v>0</v>
      </c>
      <c r="U96" s="263" cm="1">
        <f t="array" ref="U96">INDEX('[8]Barley Imports'!$AM$290:$MP$290,1,ROW(A5))/1000</f>
        <v>0</v>
      </c>
      <c r="V96" s="263" cm="1">
        <f t="array" ref="V96">INDEX('[8]Barley Imports'!$AY$290:$MP$290,1,ROW(B5))/1000</f>
        <v>0</v>
      </c>
      <c r="W96" s="263" cm="1">
        <f t="array" ref="W96">INDEX('[8]Barley Imports'!$BK$290:$MP$290,1,ROW(A5))/1000</f>
        <v>0</v>
      </c>
      <c r="X96" s="263" cm="1">
        <f t="array" ref="X96">INDEX('[8]Barley Imports'!$BW$290:$MP$290,1,ROW(A5))/1000</f>
        <v>0</v>
      </c>
      <c r="Y96" s="263" cm="1">
        <f t="array" ref="Y96">INDEX('[8]Barley Imports'!$CI$290:$MP$290,1,ROW(A5))/1000</f>
        <v>0</v>
      </c>
      <c r="Z96" s="263" cm="1">
        <f t="array" ref="Z96">INDEX('[8]Barley Imports'!$CU$290:$MP$290,1,ROW(A5))/1000</f>
        <v>0</v>
      </c>
      <c r="AA96" s="263" cm="1">
        <f t="array" ref="AA96">INDEX('[8]Barley Imports'!$DG$290:$MP$290,1,ROW(A5))/1000</f>
        <v>0</v>
      </c>
      <c r="AB96" s="263" cm="1">
        <f t="array" ref="AB96">INDEX('[8]Barley Imports'!$DS$290:$MP$290,1,ROW(A5))/1000</f>
        <v>0</v>
      </c>
      <c r="AC96" s="263" cm="1">
        <f t="array" ref="AC96">INDEX('[8]Barley Imports'!$EE$290:$MP$290,1,ROW(A5))/1000</f>
        <v>0</v>
      </c>
      <c r="AD96" s="263" cm="1">
        <f t="array" ref="AD96">INDEX('[8]Barley Imports'!$EQ$290:$MP$290,1,ROW(A5))/1000</f>
        <v>0</v>
      </c>
      <c r="AE96" s="263" cm="1">
        <f t="array" ref="AE96">INDEX('[8]Barley Imports'!$FC$290:$MP$290,1,ROW(A5))/1000</f>
        <v>0</v>
      </c>
      <c r="AF96" s="263" cm="1">
        <f t="array" ref="AF96">INDEX('[8]Barley Imports'!$FO$290:$MP$290,1,ROW(A5))/1000</f>
        <v>0</v>
      </c>
      <c r="AG96" s="263" cm="1">
        <f t="array" ref="AG96">INDEX('[8]Barley Imports'!$GA$290:$MP$290,1,ROW(A5))/1000</f>
        <v>0</v>
      </c>
      <c r="AH96" s="263" cm="1">
        <f t="array" ref="AH96">INDEX('[8]Barley Imports'!$GM$290:$MP$290,1,ROW(A5))/1000</f>
        <v>0</v>
      </c>
      <c r="AI96" s="263" cm="1">
        <f t="array" ref="AI96">INDEX('[8]Barley Imports'!$GY$290:$MP$290,1,ROW(A5))/1000</f>
        <v>0</v>
      </c>
      <c r="AJ96" s="263" cm="1">
        <f t="array" ref="AJ96">INDEX('[8]Barley Imports'!$HK$290:$MP$290,1,ROW(A5))/1000</f>
        <v>0</v>
      </c>
      <c r="AK96" s="263" cm="1">
        <f t="array" ref="AK96">INDEX('[8]Barley Imports'!$HW$290:$MP$290,1,ROW(A5))/1000</f>
        <v>0</v>
      </c>
      <c r="AL96" s="263" cm="1">
        <f t="array" ref="AL96">INDEX('[8]Barley Imports'!$II$290:$PO$290,1,ROW(A5))/1000</f>
        <v>0</v>
      </c>
      <c r="AM96" s="263" cm="1">
        <f t="array" ref="AM96">INDEX('[8]Barley Imports'!$IU$290:$PO$290,1,ROW(A5))/1000</f>
        <v>2.1731320200000002</v>
      </c>
      <c r="AN96" s="263" cm="1">
        <f t="array" ref="AN96">INDEX('[8]Barley Imports'!$JG$290:$MP$290,1,ROW(A5))/1000</f>
        <v>1.8717393600000001</v>
      </c>
      <c r="AO96" s="263" cm="1">
        <f t="array" ref="AO96">INDEX('[8]Barley Imports'!$JS$290:$MP$290,1,ROW(A5))/1000</f>
        <v>1.4564862299999999</v>
      </c>
      <c r="AP96" s="263" cm="1">
        <f t="array" ref="AP96">INDEX('[8]Barley Imports'!$KE$290:$MP$290,1,ROW(A5))/1000</f>
        <v>1.2921946200000001</v>
      </c>
      <c r="AQ96" s="263" cm="1">
        <f t="array" ref="AQ96">INDEX('[8]Barley Imports'!$KQ$290:$OW$290,1,ROW(A5))/1000</f>
        <v>0.76455077999999999</v>
      </c>
      <c r="AR96" s="263" cm="1">
        <f t="array" ref="AR96">INDEX('[8]Barley Imports'!$LC$290:$OW$290,1,ROW(A5))/1000</f>
        <v>0.62212184999999998</v>
      </c>
      <c r="AS96" s="263" cm="1">
        <f t="array" ref="AS96">INDEX('[8]Barley Imports'!$LO$290:$OW$290,1,ROW(A5))/1000</f>
        <v>0.32504661000000001</v>
      </c>
      <c r="AT96" s="263" cm="1">
        <f t="array" ref="AT96">INDEX('[8]Barley Imports'!$MA$290:$OW$290,1,ROW(A5))/1000</f>
        <v>0.68669943</v>
      </c>
      <c r="AU96" s="263" cm="1">
        <f t="array" ref="AU96">INDEX('[8]Barley Imports'!$MM$290:$OW$290,1,ROW(A5))/1000</f>
        <v>0.54615363000000006</v>
      </c>
      <c r="AV96" s="263" cm="1">
        <f t="array" ref="AV96">INDEX('[8]Barley Imports'!$MY$290:$OW$290,1,ROW(A5))/1000</f>
        <v>0.73134339000000004</v>
      </c>
      <c r="AW96" s="263" cm="1">
        <f t="array" ref="AW96">INDEX('[8]Barley Imports'!$NK$290:$OW$290,1,ROW(A5))/1000</f>
        <v>0.99906935999999991</v>
      </c>
      <c r="AX96" s="263" cm="1">
        <f t="array" ref="AX96">INDEX('[8]Barley Imports'!$NW$290:$OW$290,1,ROW(A5))/1000</f>
        <v>0.65601818999999995</v>
      </c>
      <c r="AY96" s="263">
        <f t="shared" si="123"/>
        <v>1.0075120747500177</v>
      </c>
      <c r="AZ96" s="214">
        <f t="shared" si="124"/>
        <v>4.6954266709539248E-2</v>
      </c>
      <c r="BA96" s="214">
        <f t="shared" si="124"/>
        <v>8.7269609746880653E-2</v>
      </c>
      <c r="BB96" s="214">
        <f t="shared" si="124"/>
        <v>0.12647607173683068</v>
      </c>
      <c r="BC96" s="214">
        <f t="shared" si="124"/>
        <v>0.16763335116016742</v>
      </c>
      <c r="BD96" s="214">
        <f t="shared" si="124"/>
        <v>0.23946688829088592</v>
      </c>
      <c r="BE96" s="214">
        <f t="shared" si="124"/>
        <v>0.26667635400280842</v>
      </c>
      <c r="BF96" s="214">
        <f t="shared" si="124"/>
        <v>0.31030080535223881</v>
      </c>
      <c r="BG96" s="214">
        <f t="shared" si="124"/>
        <v>0.35511110974247023</v>
      </c>
      <c r="BH96" s="214">
        <f t="shared" si="124"/>
        <v>0.40153372585765806</v>
      </c>
      <c r="BI96" s="214">
        <f t="shared" si="124"/>
        <v>0.44926161829652139</v>
      </c>
      <c r="BJ96" s="214">
        <f t="shared" si="124"/>
        <v>0.49012605697630923</v>
      </c>
      <c r="BK96" s="214">
        <f t="shared" si="124"/>
        <v>0.534873765324409</v>
      </c>
      <c r="BL96" s="214">
        <f t="shared" si="124"/>
        <v>0.5799019111553998</v>
      </c>
      <c r="BM96" s="214">
        <f t="shared" si="124"/>
        <v>0.62496486934278417</v>
      </c>
      <c r="BN96" s="214">
        <f t="shared" si="124"/>
        <v>0.66967051787913934</v>
      </c>
      <c r="BO96" s="214">
        <f t="shared" si="124"/>
        <v>0.71362935129985317</v>
      </c>
      <c r="BP96" s="214">
        <f t="shared" si="125"/>
        <v>0.75835713717597397</v>
      </c>
      <c r="BQ96" s="214">
        <f t="shared" si="125"/>
        <v>0.80307652766455995</v>
      </c>
      <c r="BR96" s="214">
        <f t="shared" si="125"/>
        <v>0.84771975825006274</v>
      </c>
    </row>
    <row r="97" spans="1:70">
      <c r="A97" s="287" t="s">
        <v>186</v>
      </c>
      <c r="B97" s="263"/>
      <c r="C97" s="263"/>
      <c r="D97" s="263"/>
      <c r="E97" s="263"/>
      <c r="F97" s="263"/>
      <c r="G97" s="263"/>
      <c r="H97" s="263"/>
      <c r="I97" s="263"/>
      <c r="J97" s="263"/>
      <c r="K97" s="263"/>
      <c r="L97" s="263"/>
      <c r="M97" s="263"/>
      <c r="N97" s="263"/>
      <c r="O97" s="263"/>
      <c r="P97" s="263"/>
      <c r="Q97" s="263"/>
      <c r="R97" s="263"/>
      <c r="S97" s="263"/>
      <c r="T97" s="263" cm="1">
        <f t="array" ref="T97">INDEX('[8]Barley Imports'!$AD$290:$OW$290,1,ROW(A3))/1000</f>
        <v>0</v>
      </c>
      <c r="U97" s="263" cm="1">
        <f t="array" ref="U97">INDEX('[8]Barley Imports'!$AM$290:$MP$290,1,ROW(A6))/1000</f>
        <v>0</v>
      </c>
      <c r="V97" s="263" cm="1">
        <f t="array" ref="V97">INDEX('[8]Barley Imports'!$AY$290:$MP$290,1,ROW(B6))/1000</f>
        <v>0</v>
      </c>
      <c r="W97" s="263" cm="1">
        <f t="array" ref="W97">INDEX('[8]Barley Imports'!$BK$290:$MP$290,1,ROW(A6))/1000</f>
        <v>0</v>
      </c>
      <c r="X97" s="263" cm="1">
        <f t="array" ref="X97">INDEX('[8]Barley Imports'!$BW$290:$MP$290,1,ROW(A6))/1000</f>
        <v>0</v>
      </c>
      <c r="Y97" s="263" cm="1">
        <f t="array" ref="Y97">INDEX('[8]Barley Imports'!$CI$290:$MP$290,1,ROW(A6))/1000</f>
        <v>0</v>
      </c>
      <c r="Z97" s="263" cm="1">
        <f t="array" ref="Z97">INDEX('[8]Barley Imports'!$CU$290:$MP$290,1,ROW(A6))/1000</f>
        <v>0</v>
      </c>
      <c r="AA97" s="263" cm="1">
        <f t="array" ref="AA97">INDEX('[8]Barley Imports'!$DG$290:$MP$290,1,ROW(A6))/1000</f>
        <v>0</v>
      </c>
      <c r="AB97" s="263" cm="1">
        <f t="array" ref="AB97">INDEX('[8]Barley Imports'!$DS$290:$MP$290,1,ROW(A6))/1000</f>
        <v>0</v>
      </c>
      <c r="AC97" s="263" cm="1">
        <f t="array" ref="AC97">INDEX('[8]Barley Imports'!$EE$290:$MP$290,1,ROW(A6))/1000</f>
        <v>0</v>
      </c>
      <c r="AD97" s="263" cm="1">
        <f t="array" ref="AD97">INDEX('[8]Barley Imports'!$EQ$290:$MP$290,1,ROW(A6))/1000</f>
        <v>0</v>
      </c>
      <c r="AE97" s="263" cm="1">
        <f t="array" ref="AE97">INDEX('[8]Barley Imports'!$FC$290:$MP$290,1,ROW(A6))/1000</f>
        <v>0</v>
      </c>
      <c r="AF97" s="263" cm="1">
        <f t="array" ref="AF97">INDEX('[8]Barley Imports'!$FO$290:$MP$290,1,ROW(A6))/1000</f>
        <v>0</v>
      </c>
      <c r="AG97" s="263" cm="1">
        <f t="array" ref="AG97">INDEX('[8]Barley Imports'!$GA$290:$MP$290,1,ROW(A6))/1000</f>
        <v>0</v>
      </c>
      <c r="AH97" s="263" cm="1">
        <f t="array" ref="AH97">INDEX('[8]Barley Imports'!$GM$290:$MP$290,1,ROW(A6))/1000</f>
        <v>0</v>
      </c>
      <c r="AI97" s="263" cm="1">
        <f t="array" ref="AI97">INDEX('[8]Barley Imports'!$GY$290:$MP$290,1,ROW(A6))/1000</f>
        <v>0</v>
      </c>
      <c r="AJ97" s="263" cm="1">
        <f t="array" ref="AJ97">INDEX('[8]Barley Imports'!$HK$290:$MP$290,1,ROW(A6))/1000</f>
        <v>0</v>
      </c>
      <c r="AK97" s="263" cm="1">
        <f t="array" ref="AK97">INDEX('[8]Barley Imports'!$HW$290:$MP$290,1,ROW(A6))/1000</f>
        <v>0</v>
      </c>
      <c r="AL97" s="263" cm="1">
        <f t="array" ref="AL97">INDEX('[8]Barley Imports'!$II$290:$PO$290,1,ROW(A6))/1000</f>
        <v>0</v>
      </c>
      <c r="AM97" s="263" cm="1">
        <f t="array" ref="AM97">INDEX('[8]Barley Imports'!$IU$290:$PO$290,1,ROW(A6))/1000</f>
        <v>1.9799963699999998</v>
      </c>
      <c r="AN97" s="263" cm="1">
        <f t="array" ref="AN97">INDEX('[8]Barley Imports'!$JG$290:$MP$290,1,ROW(A6))/1000</f>
        <v>1.29697134</v>
      </c>
      <c r="AO97" s="263" cm="1">
        <f t="array" ref="AO97">INDEX('[8]Barley Imports'!$JS$290:$MP$290,1,ROW(A6))/1000</f>
        <v>1.20469797</v>
      </c>
      <c r="AP97" s="263" cm="1">
        <f t="array" ref="AP97">INDEX('[8]Barley Imports'!$KE$290:$MP$290,1,ROW(A6))/1000</f>
        <v>1.6157714699999999</v>
      </c>
      <c r="AQ97" s="263" cm="1">
        <f t="array" ref="AQ97">INDEX('[8]Barley Imports'!$KQ$290:$OW$290,1,ROW(A6))/1000</f>
        <v>0.71485451999999994</v>
      </c>
      <c r="AR97" s="263" cm="1">
        <f t="array" ref="AR97">INDEX('[8]Barley Imports'!$LC$290:$OW$290,1,ROW(A6))/1000</f>
        <v>0.83473182000000001</v>
      </c>
      <c r="AS97" s="263" cm="1">
        <f t="array" ref="AS97">INDEX('[8]Barley Imports'!$LO$290:$OW$290,1,ROW(A6))/1000</f>
        <v>0.46471973999999999</v>
      </c>
      <c r="AT97" s="263" cm="1">
        <f t="array" ref="AT97">INDEX('[8]Barley Imports'!$MA$290:$OW$290,1,ROW(A6))/1000</f>
        <v>0.38268876000000002</v>
      </c>
      <c r="AU97" s="263" cm="1">
        <f t="array" ref="AU97">INDEX('[8]Barley Imports'!$MM$290:$OW$290,1,ROW(A6))/1000</f>
        <v>0.42811352999999996</v>
      </c>
      <c r="AV97" s="263" cm="1">
        <f t="array" ref="AV97">INDEX('[8]Barley Imports'!$MY$290:$OW$290,1,ROW(A6))/1000</f>
        <v>2.5725392999999999</v>
      </c>
      <c r="AW97" s="263" cm="1">
        <f t="array" ref="AW97">INDEX('[8]Barley Imports'!$NK$290:$OW$290,1,ROW(A6))/1000</f>
        <v>1.8651254400000001</v>
      </c>
      <c r="AX97" s="263" cm="1">
        <f t="array" ref="AX97">INDEX('[8]Barley Imports'!$NW$290:$OW$290,1,ROW(A6))/1000</f>
        <v>0.98827580999999998</v>
      </c>
      <c r="AY97" s="263">
        <f t="shared" si="123"/>
        <v>1.7361427614994338</v>
      </c>
      <c r="AZ97" s="214">
        <f t="shared" si="124"/>
        <v>9.0452635812510215E-2</v>
      </c>
      <c r="BA97" s="214">
        <f t="shared" si="124"/>
        <v>0.18394213195712214</v>
      </c>
      <c r="BB97" s="214">
        <f t="shared" si="124"/>
        <v>0.2199537688756644</v>
      </c>
      <c r="BC97" s="214">
        <f t="shared" si="124"/>
        <v>0.2804096481351373</v>
      </c>
      <c r="BD97" s="214">
        <f t="shared" si="124"/>
        <v>0.41876210855067031</v>
      </c>
      <c r="BE97" s="214">
        <f t="shared" si="124"/>
        <v>0.47661508059268692</v>
      </c>
      <c r="BF97" s="214">
        <f t="shared" si="124"/>
        <v>0.55229805457157521</v>
      </c>
      <c r="BG97" s="214">
        <f t="shared" si="124"/>
        <v>0.62290577534583358</v>
      </c>
      <c r="BH97" s="214">
        <f t="shared" si="124"/>
        <v>0.70490602034725758</v>
      </c>
      <c r="BI97" s="214">
        <f t="shared" si="124"/>
        <v>0.79265692623321882</v>
      </c>
      <c r="BJ97" s="214">
        <f t="shared" si="124"/>
        <v>0.86578512475823211</v>
      </c>
      <c r="BK97" s="214">
        <f t="shared" si="124"/>
        <v>0.94335201629491594</v>
      </c>
      <c r="BL97" s="214">
        <f t="shared" si="124"/>
        <v>1.0214619835636913</v>
      </c>
      <c r="BM97" s="214">
        <f t="shared" si="124"/>
        <v>1.1014995570840036</v>
      </c>
      <c r="BN97" s="214">
        <f t="shared" si="124"/>
        <v>1.1809922010839349</v>
      </c>
      <c r="BO97" s="214">
        <f t="shared" si="124"/>
        <v>1.2584255962088289</v>
      </c>
      <c r="BP97" s="214">
        <f t="shared" si="125"/>
        <v>1.3369377635338151</v>
      </c>
      <c r="BQ97" s="214">
        <f t="shared" si="125"/>
        <v>1.415678894037997</v>
      </c>
      <c r="BR97" s="214">
        <f t="shared" si="125"/>
        <v>1.4945669152672392</v>
      </c>
    </row>
    <row r="98" spans="1:70">
      <c r="A98" s="287" t="s">
        <v>189</v>
      </c>
      <c r="B98" s="263"/>
      <c r="C98" s="263"/>
      <c r="D98" s="263"/>
      <c r="E98" s="263"/>
      <c r="F98" s="263"/>
      <c r="G98" s="263"/>
      <c r="H98" s="263"/>
      <c r="I98" s="263"/>
      <c r="J98" s="263"/>
      <c r="K98" s="263"/>
      <c r="L98" s="263"/>
      <c r="M98" s="263"/>
      <c r="N98" s="263"/>
      <c r="O98" s="263"/>
      <c r="P98" s="263"/>
      <c r="Q98" s="263"/>
      <c r="R98" s="263"/>
      <c r="S98" s="263"/>
      <c r="T98" s="263" cm="1">
        <f t="array" ref="T98">INDEX('[8]Barley Imports'!$AD$290:$OW$290,1,ROW(A4))/1000</f>
        <v>0</v>
      </c>
      <c r="U98" s="263" cm="1">
        <f t="array" ref="U98">INDEX('[8]Barley Imports'!$AM$290:$MP$290,1,ROW(A7))/1000</f>
        <v>0</v>
      </c>
      <c r="V98" s="263" cm="1">
        <f t="array" ref="V98">INDEX('[8]Barley Imports'!$AY$290:$MP$290,1,ROW(B7))/1000</f>
        <v>0</v>
      </c>
      <c r="W98" s="263" cm="1">
        <f t="array" ref="W98">INDEX('[8]Barley Imports'!$BK$290:$MP$290,1,ROW(A7))/1000</f>
        <v>0</v>
      </c>
      <c r="X98" s="263" cm="1">
        <f t="array" ref="X98">INDEX('[8]Barley Imports'!$BW$290:$MP$290,1,ROW(A7))/1000</f>
        <v>0</v>
      </c>
      <c r="Y98" s="263" cm="1">
        <f t="array" ref="Y98">INDEX('[8]Barley Imports'!$CI$290:$MP$290,1,ROW(A7))/1000</f>
        <v>0</v>
      </c>
      <c r="Z98" s="263" cm="1">
        <f t="array" ref="Z98">INDEX('[8]Barley Imports'!$CU$290:$MP$290,1,ROW(A7))/1000</f>
        <v>0</v>
      </c>
      <c r="AA98" s="263" cm="1">
        <f t="array" ref="AA98">INDEX('[8]Barley Imports'!$DG$290:$MP$290,1,ROW(A7))/1000</f>
        <v>0</v>
      </c>
      <c r="AB98" s="263" cm="1">
        <f t="array" ref="AB98">INDEX('[8]Barley Imports'!$DS$290:$MP$290,1,ROW(A7))/1000</f>
        <v>0</v>
      </c>
      <c r="AC98" s="263" cm="1">
        <f t="array" ref="AC98">INDEX('[8]Barley Imports'!$EE$290:$MP$290,1,ROW(A7))/1000</f>
        <v>0</v>
      </c>
      <c r="AD98" s="263" cm="1">
        <f t="array" ref="AD98">INDEX('[8]Barley Imports'!$EQ$290:$MP$290,1,ROW(A7))/1000</f>
        <v>0</v>
      </c>
      <c r="AE98" s="263" cm="1">
        <f t="array" ref="AE98">INDEX('[8]Barley Imports'!$FC$290:$MP$290,1,ROW(A7))/1000</f>
        <v>0</v>
      </c>
      <c r="AF98" s="263" cm="1">
        <f t="array" ref="AF98">INDEX('[8]Barley Imports'!$FO$290:$MP$290,1,ROW(A7))/1000</f>
        <v>0</v>
      </c>
      <c r="AG98" s="263" cm="1">
        <f t="array" ref="AG98">INDEX('[8]Barley Imports'!$GA$290:$MP$290,1,ROW(A7))/1000</f>
        <v>0</v>
      </c>
      <c r="AH98" s="263" cm="1">
        <f t="array" ref="AH98">INDEX('[8]Barley Imports'!$GM$290:$MP$290,1,ROW(A7))/1000</f>
        <v>0</v>
      </c>
      <c r="AI98" s="263" cm="1">
        <f t="array" ref="AI98">INDEX('[8]Barley Imports'!$GY$290:$MP$290,1,ROW(A7))/1000</f>
        <v>0</v>
      </c>
      <c r="AJ98" s="263" cm="1">
        <f t="array" ref="AJ98">INDEX('[8]Barley Imports'!$HK$290:$MP$290,1,ROW(A7))/1000</f>
        <v>0</v>
      </c>
      <c r="AK98" s="263" cm="1">
        <f t="array" ref="AK98">INDEX('[8]Barley Imports'!$HW$290:$MP$290,1,ROW(A7))/1000</f>
        <v>0</v>
      </c>
      <c r="AL98" s="263" cm="1">
        <f t="array" ref="AL98">INDEX('[8]Barley Imports'!$II$290:$PO$290,1,ROW(A7))/1000</f>
        <v>0</v>
      </c>
      <c r="AM98" s="263" cm="1">
        <f t="array" ref="AM98">INDEX('[8]Barley Imports'!$IU$290:$PO$290,1,ROW(A7))/1000</f>
        <v>2.1349641900000003</v>
      </c>
      <c r="AN98" s="263" cm="1">
        <f t="array" ref="AN98">INDEX('[8]Barley Imports'!$JG$290:$MP$290,1,ROW(A7))/1000</f>
        <v>1.2404774399999998</v>
      </c>
      <c r="AO98" s="263" cm="1">
        <f t="array" ref="AO98">INDEX('[8]Barley Imports'!$JS$290:$MP$290,1,ROW(A7))/1000</f>
        <v>1.72301802</v>
      </c>
      <c r="AP98" s="263" cm="1">
        <f t="array" ref="AP98">INDEX('[8]Barley Imports'!$KE$290:$MP$290,1,ROW(A7))/1000</f>
        <v>2.4801281400000001</v>
      </c>
      <c r="AQ98" s="263" cm="1">
        <f t="array" ref="AQ98">INDEX('[8]Barley Imports'!$KQ$290:$OW$290,1,ROW(A7))/1000</f>
        <v>0.73129745999999995</v>
      </c>
      <c r="AR98" s="263" cm="1">
        <f t="array" ref="AR98">INDEX('[8]Barley Imports'!$LC$290:$OW$290,1,ROW(A7))/1000</f>
        <v>0.66502046999999997</v>
      </c>
      <c r="AS98" s="263" cm="1">
        <f t="array" ref="AS98">INDEX('[8]Barley Imports'!$LO$290:$OW$290,1,ROW(A7))/1000</f>
        <v>0.54298446</v>
      </c>
      <c r="AT98" s="263" cm="1">
        <f t="array" ref="AT98">INDEX('[8]Barley Imports'!$MA$290:$OW$290,1,ROW(A7))/1000</f>
        <v>0.70130517000000014</v>
      </c>
      <c r="AU98" s="263" cm="1">
        <f t="array" ref="AU98">INDEX('[8]Barley Imports'!$MM$290:$OW$290,1,ROW(A7))/1000</f>
        <v>0.64651068000000012</v>
      </c>
      <c r="AV98" s="263" cm="1">
        <f t="array" ref="AV98">INDEX('[8]Barley Imports'!$MY$290:$OW$290,1,ROW(A7))/1000</f>
        <v>0.80437208999999998</v>
      </c>
      <c r="AW98" s="263" cm="1">
        <f t="array" ref="AW98">INDEX('[8]Barley Imports'!$NK$290:$OW$290,1,ROW(A7))/1000</f>
        <v>1.81281117</v>
      </c>
      <c r="AX98" s="263" cm="1">
        <f t="array" ref="AX98">INDEX('[8]Barley Imports'!$NW$290:$OW$290,1,ROW(A7))/1000</f>
        <v>1.4087190299999999</v>
      </c>
      <c r="AY98" s="263">
        <f t="shared" si="123"/>
        <v>1.4958997172792203</v>
      </c>
      <c r="AZ98" s="214">
        <f t="shared" si="124"/>
        <v>7.3507993630628043E-2</v>
      </c>
      <c r="BA98" s="214">
        <f t="shared" si="124"/>
        <v>0.14191080995742306</v>
      </c>
      <c r="BB98" s="214">
        <f t="shared" si="124"/>
        <v>0.22306996791832684</v>
      </c>
      <c r="BC98" s="214">
        <f t="shared" si="124"/>
        <v>0.291241823817733</v>
      </c>
      <c r="BD98" s="214">
        <f t="shared" si="124"/>
        <v>0.3711853484068805</v>
      </c>
      <c r="BE98" s="214">
        <f t="shared" si="124"/>
        <v>0.43963487188194411</v>
      </c>
      <c r="BF98" s="214">
        <f t="shared" si="124"/>
        <v>0.51291621855840286</v>
      </c>
      <c r="BG98" s="214">
        <f t="shared" si="124"/>
        <v>0.58773518271345837</v>
      </c>
      <c r="BH98" s="214">
        <f t="shared" si="124"/>
        <v>0.66044752555273067</v>
      </c>
      <c r="BI98" s="214">
        <f t="shared" si="124"/>
        <v>0.73451956241384586</v>
      </c>
      <c r="BJ98" s="214">
        <f t="shared" si="124"/>
        <v>0.80691983785107124</v>
      </c>
      <c r="BK98" s="214">
        <f t="shared" si="124"/>
        <v>0.88043252626736968</v>
      </c>
      <c r="BL98" s="214">
        <f t="shared" si="124"/>
        <v>0.95399422175281057</v>
      </c>
      <c r="BM98" s="214">
        <f t="shared" si="124"/>
        <v>1.027225332796875</v>
      </c>
      <c r="BN98" s="214">
        <f t="shared" si="124"/>
        <v>1.1005895608832708</v>
      </c>
      <c r="BO98" s="214">
        <f t="shared" si="124"/>
        <v>1.173778251923411</v>
      </c>
      <c r="BP98" s="214">
        <f t="shared" si="125"/>
        <v>1.2471620041476055</v>
      </c>
      <c r="BQ98" s="214">
        <f t="shared" si="125"/>
        <v>1.3205132069391945</v>
      </c>
      <c r="BR98" s="214">
        <f t="shared" si="125"/>
        <v>1.3938137596587592</v>
      </c>
    </row>
    <row r="99" spans="1:70">
      <c r="A99" s="287" t="s">
        <v>191</v>
      </c>
      <c r="B99" s="263"/>
      <c r="C99" s="263"/>
      <c r="D99" s="263"/>
      <c r="E99" s="263"/>
      <c r="F99" s="263"/>
      <c r="G99" s="263"/>
      <c r="H99" s="263"/>
      <c r="I99" s="263"/>
      <c r="J99" s="263"/>
      <c r="K99" s="263"/>
      <c r="L99" s="263"/>
      <c r="M99" s="263"/>
      <c r="N99" s="263"/>
      <c r="O99" s="263"/>
      <c r="P99" s="263"/>
      <c r="Q99" s="263"/>
      <c r="R99" s="263"/>
      <c r="S99" s="263"/>
      <c r="T99" s="263" cm="1">
        <f t="array" ref="T99">INDEX('[8]Barley Imports'!$AD$290:$OW$290,1,ROW(A5))/1000</f>
        <v>0</v>
      </c>
      <c r="U99" s="263" cm="1">
        <f t="array" ref="U99">INDEX('[8]Barley Imports'!$AM$290:$MP$290,1,ROW(A8))/1000</f>
        <v>0</v>
      </c>
      <c r="V99" s="263" cm="1">
        <f t="array" ref="V99">INDEX('[8]Barley Imports'!$AY$290:$MP$290,1,ROW(B8))/1000</f>
        <v>0</v>
      </c>
      <c r="W99" s="263" cm="1">
        <f t="array" ref="W99">INDEX('[8]Barley Imports'!$BK$290:$MP$290,1,ROW(A8))/1000</f>
        <v>0</v>
      </c>
      <c r="X99" s="263" cm="1">
        <f t="array" ref="X99">INDEX('[8]Barley Imports'!$BW$290:$MP$290,1,ROW(A8))/1000</f>
        <v>0</v>
      </c>
      <c r="Y99" s="263" cm="1">
        <f t="array" ref="Y99">INDEX('[8]Barley Imports'!$CI$290:$MP$290,1,ROW(A8))/1000</f>
        <v>0</v>
      </c>
      <c r="Z99" s="263" cm="1">
        <f t="array" ref="Z99">INDEX('[8]Barley Imports'!$CU$290:$MP$290,1,ROW(A8))/1000</f>
        <v>0</v>
      </c>
      <c r="AA99" s="263" cm="1">
        <f t="array" ref="AA99">INDEX('[8]Barley Imports'!$DG$290:$MP$290,1,ROW(A8))/1000</f>
        <v>0</v>
      </c>
      <c r="AB99" s="263" cm="1">
        <f t="array" ref="AB99">INDEX('[8]Barley Imports'!$DS$290:$MP$290,1,ROW(A8))/1000</f>
        <v>0</v>
      </c>
      <c r="AC99" s="263" cm="1">
        <f t="array" ref="AC99">INDEX('[8]Barley Imports'!$EE$290:$MP$290,1,ROW(A8))/1000</f>
        <v>0</v>
      </c>
      <c r="AD99" s="263" cm="1">
        <f t="array" ref="AD99">INDEX('[8]Barley Imports'!$EQ$290:$MP$290,1,ROW(A8))/1000</f>
        <v>0</v>
      </c>
      <c r="AE99" s="263" cm="1">
        <f t="array" ref="AE99">INDEX('[8]Barley Imports'!$FC$290:$MP$290,1,ROW(A8))/1000</f>
        <v>0</v>
      </c>
      <c r="AF99" s="263" cm="1">
        <f t="array" ref="AF99">INDEX('[8]Barley Imports'!$FO$290:$MP$290,1,ROW(A8))/1000</f>
        <v>0</v>
      </c>
      <c r="AG99" s="263" cm="1">
        <f t="array" ref="AG99">INDEX('[8]Barley Imports'!$GA$290:$MP$290,1,ROW(A8))/1000</f>
        <v>0</v>
      </c>
      <c r="AH99" s="263" cm="1">
        <f t="array" ref="AH99">INDEX('[8]Barley Imports'!$GM$290:$MP$290,1,ROW(A8))/1000</f>
        <v>0</v>
      </c>
      <c r="AI99" s="263" cm="1">
        <f t="array" ref="AI99">INDEX('[8]Barley Imports'!$GY$290:$MP$290,1,ROW(A8))/1000</f>
        <v>0</v>
      </c>
      <c r="AJ99" s="263" cm="1">
        <f t="array" ref="AJ99">INDEX('[8]Barley Imports'!$HK$290:$MP$290,1,ROW(A8))/1000</f>
        <v>0</v>
      </c>
      <c r="AK99" s="263" cm="1">
        <f t="array" ref="AK99">INDEX('[8]Barley Imports'!$HW$290:$MP$290,1,ROW(A8))/1000</f>
        <v>0</v>
      </c>
      <c r="AL99" s="263" cm="1">
        <f t="array" ref="AL99">INDEX('[8]Barley Imports'!$II$290:$PO$290,1,ROW(A8))/1000</f>
        <v>1.98812598</v>
      </c>
      <c r="AM99" s="263" cm="1">
        <f t="array" ref="AM99">INDEX('[8]Barley Imports'!$IU$290:$PO$290,1,ROW(A8))/1000</f>
        <v>2.6335343399999998</v>
      </c>
      <c r="AN99" s="263" cm="1">
        <f t="array" ref="AN99">INDEX('[8]Barley Imports'!$JG$290:$MP$290,1,ROW(A8))/1000</f>
        <v>1.31626194</v>
      </c>
      <c r="AO99" s="263" cm="1">
        <f t="array" ref="AO99">INDEX('[8]Barley Imports'!$JS$290:$MP$290,1,ROW(A8))/1000</f>
        <v>3.1732577700000002</v>
      </c>
      <c r="AP99" s="263" cm="1">
        <f t="array" ref="AP99">INDEX('[8]Barley Imports'!$KE$290:$MP$290,1,ROW(A8))/1000</f>
        <v>2.3167551300000002</v>
      </c>
      <c r="AQ99" s="263" cm="1">
        <f t="array" ref="AQ99">INDEX('[8]Barley Imports'!$KQ$290:$OW$290,1,ROW(A8))/1000</f>
        <v>0.81934527000000001</v>
      </c>
      <c r="AR99" s="263" cm="1">
        <f t="array" ref="AR99">INDEX('[8]Barley Imports'!$LC$290:$OW$290,1,ROW(A8))/1000</f>
        <v>0.63351248999999998</v>
      </c>
      <c r="AS99" s="263" cm="1">
        <f t="array" ref="AS99">INDEX('[8]Barley Imports'!$LO$290:$OW$290,1,ROW(A8))/1000</f>
        <v>0.65698272000000002</v>
      </c>
      <c r="AT99" s="263" cm="1">
        <f t="array" ref="AT99">INDEX('[8]Barley Imports'!$MA$290:$OW$290,1,ROW(A8))/1000</f>
        <v>0.70419876000000003</v>
      </c>
      <c r="AU99" s="263" cm="1">
        <f t="array" ref="AU99">INDEX('[8]Barley Imports'!$MM$290:$OW$290,1,ROW(A8))/1000</f>
        <v>0.72619922999999997</v>
      </c>
      <c r="AV99" s="263" cm="1">
        <f t="array" ref="AV99">INDEX('[8]Barley Imports'!$MY$290:$OW$290,1,ROW(A8))/1000</f>
        <v>0.73602824999999994</v>
      </c>
      <c r="AW99" s="263" cm="1">
        <f t="array" ref="AW99">INDEX('[8]Barley Imports'!$NK$290:$OW$290,1,ROW(A8))/1000</f>
        <v>2.29535175</v>
      </c>
      <c r="AX99" s="263" cm="1">
        <f t="array" ref="AX99">INDEX('[8]Barley Imports'!$NW$290:$OW$290,1,ROW(A8))/1000</f>
        <v>1.1380994699999998</v>
      </c>
      <c r="AY99" s="263">
        <f t="shared" si="123"/>
        <v>1.5588564362648689</v>
      </c>
      <c r="AZ99" s="214">
        <f t="shared" si="124"/>
        <v>7.6918916361631839E-2</v>
      </c>
      <c r="BA99" s="214">
        <f t="shared" si="124"/>
        <v>0.14723552649526142</v>
      </c>
      <c r="BB99" s="214">
        <f t="shared" si="124"/>
        <v>0.23589534140298432</v>
      </c>
      <c r="BC99" s="214">
        <f t="shared" si="124"/>
        <v>0.27502917269181476</v>
      </c>
      <c r="BD99" s="214">
        <f t="shared" si="124"/>
        <v>0.38257710785669008</v>
      </c>
      <c r="BE99" s="214">
        <f t="shared" si="124"/>
        <v>0.44631979730886234</v>
      </c>
      <c r="BF99" s="214">
        <f t="shared" si="124"/>
        <v>0.51991367529909471</v>
      </c>
      <c r="BG99" s="214">
        <f t="shared" si="124"/>
        <v>0.59466978472739185</v>
      </c>
      <c r="BH99" s="214">
        <f t="shared" si="124"/>
        <v>0.66518372500277956</v>
      </c>
      <c r="BI99" s="214">
        <f t="shared" si="124"/>
        <v>0.74501362461769283</v>
      </c>
      <c r="BJ99" s="214">
        <f t="shared" si="124"/>
        <v>0.81677447397212477</v>
      </c>
      <c r="BK99" s="214">
        <f t="shared" si="124"/>
        <v>0.89083416107136959</v>
      </c>
      <c r="BL99" s="214">
        <f t="shared" si="124"/>
        <v>0.96502117402160992</v>
      </c>
      <c r="BM99" s="214">
        <f t="shared" si="124"/>
        <v>1.0390628245810161</v>
      </c>
      <c r="BN99" s="214">
        <f t="shared" si="124"/>
        <v>1.1139910230897558</v>
      </c>
      <c r="BO99" s="214">
        <f t="shared" si="124"/>
        <v>1.1876893980682763</v>
      </c>
      <c r="BP99" s="214">
        <f t="shared" si="125"/>
        <v>1.2618721179151007</v>
      </c>
      <c r="BQ99" s="214">
        <f t="shared" si="125"/>
        <v>1.3360843976487728</v>
      </c>
      <c r="BR99" s="214">
        <f t="shared" si="125"/>
        <v>1.4103020919721241</v>
      </c>
    </row>
    <row r="100" spans="1:70">
      <c r="A100" s="287" t="s">
        <v>193</v>
      </c>
      <c r="B100" s="263"/>
      <c r="C100" s="263"/>
      <c r="D100" s="263"/>
      <c r="E100" s="263"/>
      <c r="F100" s="263"/>
      <c r="G100" s="263"/>
      <c r="H100" s="263"/>
      <c r="I100" s="263"/>
      <c r="J100" s="263"/>
      <c r="K100" s="263"/>
      <c r="L100" s="263"/>
      <c r="M100" s="263"/>
      <c r="N100" s="263"/>
      <c r="O100" s="263"/>
      <c r="P100" s="263"/>
      <c r="Q100" s="263"/>
      <c r="R100" s="263"/>
      <c r="S100" s="263"/>
      <c r="T100" s="263" cm="1">
        <f t="array" ref="T100">INDEX('[8]Barley Imports'!$AD$290:$OW$290,1,ROW(A6))/1000</f>
        <v>0</v>
      </c>
      <c r="U100" s="263" cm="1">
        <f t="array" ref="U100">INDEX('[8]Barley Imports'!$AM$290:$MP$290,1,ROW(A9))/1000</f>
        <v>0</v>
      </c>
      <c r="V100" s="263" cm="1">
        <f t="array" ref="V100">INDEX('[8]Barley Imports'!$AY$290:$MP$290,1,ROW(B9))/1000</f>
        <v>0</v>
      </c>
      <c r="W100" s="263" cm="1">
        <f t="array" ref="W100">INDEX('[8]Barley Imports'!$BK$290:$MP$290,1,ROW(A9))/1000</f>
        <v>0</v>
      </c>
      <c r="X100" s="263" cm="1">
        <f t="array" ref="X100">INDEX('[8]Barley Imports'!$BW$290:$MP$290,1,ROW(A9))/1000</f>
        <v>0</v>
      </c>
      <c r="Y100" s="263" cm="1">
        <f t="array" ref="Y100">INDEX('[8]Barley Imports'!$CI$290:$MP$290,1,ROW(A9))/1000</f>
        <v>0</v>
      </c>
      <c r="Z100" s="263" cm="1">
        <f t="array" ref="Z100">INDEX('[8]Barley Imports'!$CU$290:$MP$290,1,ROW(A9))/1000</f>
        <v>0</v>
      </c>
      <c r="AA100" s="263" cm="1">
        <f t="array" ref="AA100">INDEX('[8]Barley Imports'!$DG$290:$MP$290,1,ROW(A9))/1000</f>
        <v>0</v>
      </c>
      <c r="AB100" s="263" cm="1">
        <f t="array" ref="AB100">INDEX('[8]Barley Imports'!$DS$290:$MP$290,1,ROW(A9))/1000</f>
        <v>0</v>
      </c>
      <c r="AC100" s="263" cm="1">
        <f t="array" ref="AC100">INDEX('[8]Barley Imports'!$EE$290:$MP$290,1,ROW(A9))/1000</f>
        <v>0</v>
      </c>
      <c r="AD100" s="263" cm="1">
        <f t="array" ref="AD100">INDEX('[8]Barley Imports'!$EQ$290:$MP$290,1,ROW(A9))/1000</f>
        <v>0</v>
      </c>
      <c r="AE100" s="263" cm="1">
        <f t="array" ref="AE100">INDEX('[8]Barley Imports'!$FC$290:$MP$290,1,ROW(A9))/1000</f>
        <v>0</v>
      </c>
      <c r="AF100" s="263" cm="1">
        <f t="array" ref="AF100">INDEX('[8]Barley Imports'!$FO$290:$MP$290,1,ROW(A9))/1000</f>
        <v>0</v>
      </c>
      <c r="AG100" s="263" cm="1">
        <f t="array" ref="AG100">INDEX('[8]Barley Imports'!$GA$290:$MP$290,1,ROW(A9))/1000</f>
        <v>0</v>
      </c>
      <c r="AH100" s="263" cm="1">
        <f t="array" ref="AH100">INDEX('[8]Barley Imports'!$GM$290:$MP$290,1,ROW(A9))/1000</f>
        <v>0</v>
      </c>
      <c r="AI100" s="263" cm="1">
        <f t="array" ref="AI100">INDEX('[8]Barley Imports'!$GY$290:$MP$290,1,ROW(A9))/1000</f>
        <v>0</v>
      </c>
      <c r="AJ100" s="263" cm="1">
        <f t="array" ref="AJ100">INDEX('[8]Barley Imports'!$HK$290:$MP$290,1,ROW(A9))/1000</f>
        <v>0</v>
      </c>
      <c r="AK100" s="263" cm="1">
        <f t="array" ref="AK100">INDEX('[8]Barley Imports'!$HW$290:$MP$290,1,ROW(A9))/1000</f>
        <v>0</v>
      </c>
      <c r="AL100" s="263" cm="1">
        <f t="array" ref="AL100">INDEX('[8]Barley Imports'!$II$290:$PO$290,1,ROW(A9))/1000</f>
        <v>2.9625768599999995</v>
      </c>
      <c r="AM100" s="263" cm="1">
        <f t="array" ref="AM100">INDEX('[8]Barley Imports'!$IU$290:$PO$290,1,ROW(A9))/1000</f>
        <v>1.61600112</v>
      </c>
      <c r="AN100" s="263" cm="1">
        <f t="array" ref="AN100">INDEX('[8]Barley Imports'!$JG$290:$MP$290,1,ROW(A9))/1000</f>
        <v>1.5355776899999998</v>
      </c>
      <c r="AO100" s="263" cm="1">
        <f t="array" ref="AO100">INDEX('[8]Barley Imports'!$JS$290:$MP$290,1,ROW(A9))/1000</f>
        <v>1.5787978199999999</v>
      </c>
      <c r="AP100" s="263" cm="1">
        <f t="array" ref="AP100">INDEX('[8]Barley Imports'!$KE$290:$MP$290,1,ROW(A9))/1000</f>
        <v>2.2166277300000004</v>
      </c>
      <c r="AQ100" s="263" cm="1">
        <f t="array" ref="AQ100">INDEX('[8]Barley Imports'!$KQ$290:$OW$290,1,ROW(A9))/1000</f>
        <v>0.89444081999999991</v>
      </c>
      <c r="AR100" s="263" cm="1">
        <f t="array" ref="AR100">INDEX('[8]Barley Imports'!$LC$290:$OW$290,1,ROW(A9))/1000</f>
        <v>0.65238972000000006</v>
      </c>
      <c r="AS100" s="263" cm="1">
        <f t="array" ref="AS100">INDEX('[8]Barley Imports'!$LO$290:$OW$290,1,ROW(A9))/1000</f>
        <v>0.37070102999999993</v>
      </c>
      <c r="AT100" s="263" cm="1">
        <f t="array" ref="AT100">INDEX('[8]Barley Imports'!$MA$290:$OW$290,1,ROW(A9))/1000</f>
        <v>0.68118782999999994</v>
      </c>
      <c r="AU100" s="263" cm="1">
        <f t="array" ref="AU100">INDEX('[8]Barley Imports'!$MM$290:$OW$290,1,ROW(A9))/1000</f>
        <v>0.45135410999999998</v>
      </c>
      <c r="AV100" s="263" cm="1">
        <f t="array" ref="AV100">INDEX('[8]Barley Imports'!$MY$290:$OW$290,1,ROW(A9))/1000</f>
        <v>0.62552067</v>
      </c>
      <c r="AW100" s="263" cm="1">
        <f t="array" ref="AW100">INDEX('[8]Barley Imports'!$NK$290:$OW$290,1,ROW(A9))/1000</f>
        <v>2.4575305800000002</v>
      </c>
      <c r="AX100" s="263" cm="1">
        <f t="array" ref="AX100">INDEX('[8]Barley Imports'!$NW$290:$OW$290,1,ROW(A9))/1000</f>
        <v>1.01284836</v>
      </c>
      <c r="AY100" s="263">
        <f t="shared" si="123"/>
        <v>1.4554585917407139</v>
      </c>
      <c r="AZ100" s="214">
        <f t="shared" si="124"/>
        <v>7.1534528281600229E-2</v>
      </c>
      <c r="BA100" s="214">
        <f t="shared" si="124"/>
        <v>0.14261037574172272</v>
      </c>
      <c r="BB100" s="214">
        <f t="shared" si="124"/>
        <v>0.23243682949293071</v>
      </c>
      <c r="BC100" s="214">
        <f t="shared" si="124"/>
        <v>0.25393664192657922</v>
      </c>
      <c r="BD100" s="214">
        <f t="shared" si="124"/>
        <v>0.35956872854825467</v>
      </c>
      <c r="BE100" s="214">
        <f t="shared" si="124"/>
        <v>0.42333046478315189</v>
      </c>
      <c r="BF100" s="214">
        <f t="shared" si="124"/>
        <v>0.49363092837174077</v>
      </c>
      <c r="BG100" s="214">
        <f t="shared" si="124"/>
        <v>0.56370689744161617</v>
      </c>
      <c r="BH100" s="214">
        <f t="shared" si="124"/>
        <v>0.62790365012488536</v>
      </c>
      <c r="BI100" s="214">
        <f t="shared" si="124"/>
        <v>0.70488125818514069</v>
      </c>
      <c r="BJ100" s="214">
        <f t="shared" si="124"/>
        <v>0.77343619775183392</v>
      </c>
      <c r="BK100" s="214">
        <f t="shared" si="124"/>
        <v>0.84338163755430329</v>
      </c>
      <c r="BL100" s="214">
        <f t="shared" si="124"/>
        <v>0.91324991868454986</v>
      </c>
      <c r="BM100" s="214">
        <f t="shared" si="124"/>
        <v>0.98308021432939119</v>
      </c>
      <c r="BN100" s="214">
        <f t="shared" si="124"/>
        <v>1.0543317017459339</v>
      </c>
      <c r="BO100" s="214">
        <f t="shared" si="124"/>
        <v>1.1241406536165544</v>
      </c>
      <c r="BP100" s="214">
        <f t="shared" si="125"/>
        <v>1.1942656956756856</v>
      </c>
      <c r="BQ100" s="214">
        <f t="shared" si="125"/>
        <v>1.2644359492975161</v>
      </c>
      <c r="BR100" s="214">
        <f t="shared" si="125"/>
        <v>1.3346787335513204</v>
      </c>
    </row>
    <row r="101" spans="1:70">
      <c r="A101" s="287" t="s">
        <v>194</v>
      </c>
      <c r="B101" s="263"/>
      <c r="C101" s="263"/>
      <c r="D101" s="263"/>
      <c r="E101" s="263"/>
      <c r="F101" s="263"/>
      <c r="G101" s="263"/>
      <c r="H101" s="263"/>
      <c r="I101" s="263"/>
      <c r="J101" s="263"/>
      <c r="K101" s="263"/>
      <c r="L101" s="263"/>
      <c r="M101" s="263"/>
      <c r="N101" s="263"/>
      <c r="O101" s="263"/>
      <c r="P101" s="263"/>
      <c r="Q101" s="263"/>
      <c r="R101" s="263"/>
      <c r="S101" s="263"/>
      <c r="T101" s="263" cm="1">
        <f t="array" ref="T101">INDEX('[8]Barley Imports'!$AD$290:$OW$290,1,ROW(A7))/1000</f>
        <v>0</v>
      </c>
      <c r="U101" s="263" cm="1">
        <f t="array" ref="U101">INDEX('[8]Barley Imports'!$AM$290:$MP$290,1,ROW(A10))/1000</f>
        <v>0</v>
      </c>
      <c r="V101" s="263" cm="1">
        <f t="array" ref="V101">INDEX('[8]Barley Imports'!$AY$290:$MP$290,1,ROW(B10))/1000</f>
        <v>0</v>
      </c>
      <c r="W101" s="263" cm="1">
        <f t="array" ref="W101">INDEX('[8]Barley Imports'!$BK$290:$MP$290,1,ROW(A10))/1000</f>
        <v>0</v>
      </c>
      <c r="X101" s="263" cm="1">
        <f t="array" ref="X101">INDEX('[8]Barley Imports'!$BW$290:$MP$290,1,ROW(A10))/1000</f>
        <v>0</v>
      </c>
      <c r="Y101" s="263" cm="1">
        <f t="array" ref="Y101">INDEX('[8]Barley Imports'!$CI$290:$MP$290,1,ROW(A10))/1000</f>
        <v>0</v>
      </c>
      <c r="Z101" s="263" cm="1">
        <f t="array" ref="Z101">INDEX('[8]Barley Imports'!$CU$290:$MP$290,1,ROW(A10))/1000</f>
        <v>0</v>
      </c>
      <c r="AA101" s="263" cm="1">
        <f t="array" ref="AA101">INDEX('[8]Barley Imports'!$DG$290:$MP$290,1,ROW(A10))/1000</f>
        <v>0</v>
      </c>
      <c r="AB101" s="263" cm="1">
        <f t="array" ref="AB101">INDEX('[8]Barley Imports'!$DS$290:$MP$290,1,ROW(A10))/1000</f>
        <v>0</v>
      </c>
      <c r="AC101" s="263" cm="1">
        <f t="array" ref="AC101">INDEX('[8]Barley Imports'!$EE$290:$MP$290,1,ROW(A10))/1000</f>
        <v>0</v>
      </c>
      <c r="AD101" s="263" cm="1">
        <f t="array" ref="AD101">INDEX('[8]Barley Imports'!$EQ$290:$MP$290,1,ROW(A10))/1000</f>
        <v>0</v>
      </c>
      <c r="AE101" s="263" cm="1">
        <f t="array" ref="AE101">INDEX('[8]Barley Imports'!$FC$290:$MP$290,1,ROW(A10))/1000</f>
        <v>0</v>
      </c>
      <c r="AF101" s="263" cm="1">
        <f t="array" ref="AF101">INDEX('[8]Barley Imports'!$FO$290:$MP$290,1,ROW(A10))/1000</f>
        <v>0</v>
      </c>
      <c r="AG101" s="263" cm="1">
        <f t="array" ref="AG101">INDEX('[8]Barley Imports'!$GA$290:$MP$290,1,ROW(A10))/1000</f>
        <v>0</v>
      </c>
      <c r="AH101" s="263" cm="1">
        <f t="array" ref="AH101">INDEX('[8]Barley Imports'!$GM$290:$MP$290,1,ROW(A10))/1000</f>
        <v>0</v>
      </c>
      <c r="AI101" s="263" cm="1">
        <f t="array" ref="AI101">INDEX('[8]Barley Imports'!$GY$290:$MP$290,1,ROW(A10))/1000</f>
        <v>0</v>
      </c>
      <c r="AJ101" s="263" cm="1">
        <f t="array" ref="AJ101">INDEX('[8]Barley Imports'!$HK$290:$MP$290,1,ROW(A10))/1000</f>
        <v>0</v>
      </c>
      <c r="AK101" s="263" cm="1">
        <f t="array" ref="AK101">INDEX('[8]Barley Imports'!$HW$290:$MP$290,1,ROW(A10))/1000</f>
        <v>0</v>
      </c>
      <c r="AL101" s="263" cm="1">
        <f t="array" ref="AL101">INDEX('[8]Barley Imports'!$II$290:$PO$290,1,ROW(A10))/1000</f>
        <v>2.5286761499999999</v>
      </c>
      <c r="AM101" s="263" cm="1">
        <f t="array" ref="AM101">INDEX('[8]Barley Imports'!$IU$290:$PO$290,1,ROW(A10))/1000</f>
        <v>1.9944183899999999</v>
      </c>
      <c r="AN101" s="263" cm="1">
        <f t="array" ref="AN101">INDEX('[8]Barley Imports'!$JG$290:$MP$290,1,ROW(A10))/1000</f>
        <v>2.04811056</v>
      </c>
      <c r="AO101" s="263" cm="1">
        <f t="array" ref="AO101">INDEX('[8]Barley Imports'!$JS$290:$MP$290,1,ROW(A10))/1000</f>
        <v>2.4150453299999999</v>
      </c>
      <c r="AP101" s="263" cm="1">
        <f t="array" ref="AP101">INDEX('[8]Barley Imports'!$KE$290:$MP$290,1,ROW(A10))/1000</f>
        <v>1.94026692</v>
      </c>
      <c r="AQ101" s="263" cm="1">
        <f t="array" ref="AQ101">INDEX('[8]Barley Imports'!$KQ$290:$OW$290,1,ROW(A10))/1000</f>
        <v>1.42447302</v>
      </c>
      <c r="AR101" s="263" cm="1">
        <f t="array" ref="AR101">INDEX('[8]Barley Imports'!$LC$290:$OW$290,1,ROW(A10))/1000</f>
        <v>1.0401307799999999</v>
      </c>
      <c r="AS101" s="263" cm="1">
        <f t="array" ref="AS101">INDEX('[8]Barley Imports'!$LO$290:$OW$290,1,ROW(A10))/1000</f>
        <v>0.53839145999999993</v>
      </c>
      <c r="AT101" s="263" cm="1">
        <f t="array" ref="AT101">INDEX('[8]Barley Imports'!$MA$290:$OW$290,1,ROW(A10))/1000</f>
        <v>0.83753354999999996</v>
      </c>
      <c r="AU101" s="263" cm="1">
        <f t="array" ref="AU101">INDEX('[8]Barley Imports'!$MM$290:$OW$290,1,ROW(A10))/1000</f>
        <v>0.62184627000000003</v>
      </c>
      <c r="AV101" s="263" cm="1">
        <f t="array" ref="AV101">INDEX('[8]Barley Imports'!$MY$290:$OW$290,1,ROW(A10))/1000</f>
        <v>3.6294804599999999</v>
      </c>
      <c r="AW101" s="263" cm="1">
        <f t="array" ref="AW101">INDEX('[8]Barley Imports'!$NK$290:$OW$290,1,ROW(A10))/1000</f>
        <v>2.99835633</v>
      </c>
      <c r="AX101" s="263" cm="1">
        <f t="array" ref="AX101">INDEX('[8]Barley Imports'!$NW$290:$OW$290,1,ROW(A10))/1000</f>
        <v>0.46164242999999999</v>
      </c>
      <c r="AY101" s="263">
        <f t="shared" si="123"/>
        <v>2.3797742062064882</v>
      </c>
      <c r="AZ101" s="214">
        <f t="shared" si="124"/>
        <v>0.12025598081701158</v>
      </c>
      <c r="BA101" s="214">
        <f t="shared" si="124"/>
        <v>0.24321352111388742</v>
      </c>
      <c r="BB101" s="214">
        <f t="shared" si="124"/>
        <v>0.28051885972163437</v>
      </c>
      <c r="BC101" s="214">
        <f t="shared" si="124"/>
        <v>0.30363836718259124</v>
      </c>
      <c r="BD101" s="214">
        <f t="shared" si="124"/>
        <v>0.5549360414300426</v>
      </c>
      <c r="BE101" s="214">
        <f t="shared" si="124"/>
        <v>0.6000267275278176</v>
      </c>
      <c r="BF101" s="214">
        <f t="shared" si="124"/>
        <v>0.69307520967588898</v>
      </c>
      <c r="BG101" s="214">
        <f t="shared" si="124"/>
        <v>0.77771990404627467</v>
      </c>
      <c r="BH101" s="214">
        <f t="shared" si="124"/>
        <v>0.87833145461770934</v>
      </c>
      <c r="BI101" s="214">
        <f t="shared" si="124"/>
        <v>1.0007399220071416</v>
      </c>
      <c r="BJ101" s="214">
        <f t="shared" si="124"/>
        <v>1.0858507947266394</v>
      </c>
      <c r="BK101" s="214">
        <f t="shared" si="124"/>
        <v>1.1825297357099798</v>
      </c>
      <c r="BL101" s="214">
        <f t="shared" si="124"/>
        <v>1.280249455794441</v>
      </c>
      <c r="BM101" s="214">
        <f t="shared" si="124"/>
        <v>1.3813278127813136</v>
      </c>
      <c r="BN101" s="214">
        <f t="shared" si="124"/>
        <v>1.4824275236053777</v>
      </c>
      <c r="BO101" s="214">
        <f t="shared" si="124"/>
        <v>1.5782058265197574</v>
      </c>
      <c r="BP101" s="214">
        <f t="shared" si="125"/>
        <v>1.6766542959104769</v>
      </c>
      <c r="BQ101" s="214">
        <f t="shared" si="125"/>
        <v>1.7755304078900824</v>
      </c>
      <c r="BR101" s="214">
        <f t="shared" si="125"/>
        <v>1.8746747398638377</v>
      </c>
    </row>
    <row r="102" spans="1:70">
      <c r="A102" s="287" t="s">
        <v>195</v>
      </c>
      <c r="B102" s="263"/>
      <c r="C102" s="263"/>
      <c r="D102" s="263"/>
      <c r="E102" s="263"/>
      <c r="F102" s="263"/>
      <c r="G102" s="263"/>
      <c r="H102" s="263"/>
      <c r="I102" s="263"/>
      <c r="J102" s="263"/>
      <c r="K102" s="263"/>
      <c r="L102" s="263"/>
      <c r="M102" s="263"/>
      <c r="N102" s="263"/>
      <c r="O102" s="263"/>
      <c r="P102" s="263"/>
      <c r="Q102" s="263"/>
      <c r="R102" s="263"/>
      <c r="S102" s="263"/>
      <c r="T102" s="263" cm="1">
        <f t="array" ref="T102">INDEX('[8]Barley Imports'!$AD$290:$OW$290,1,ROW(A8))/1000</f>
        <v>0</v>
      </c>
      <c r="U102" s="263" cm="1">
        <f t="array" ref="U102">INDEX('[8]Barley Imports'!$AM$290:$MP$290,1,ROW(A11))/1000</f>
        <v>0</v>
      </c>
      <c r="V102" s="263" cm="1">
        <f t="array" ref="V102">INDEX('[8]Barley Imports'!$AY$290:$MP$290,1,ROW(B11))/1000</f>
        <v>0</v>
      </c>
      <c r="W102" s="263" cm="1">
        <f t="array" ref="W102">INDEX('[8]Barley Imports'!$BK$290:$MP$290,1,ROW(A11))/1000</f>
        <v>0</v>
      </c>
      <c r="X102" s="263" cm="1">
        <f t="array" ref="X102">INDEX('[8]Barley Imports'!$BW$290:$MP$290,1,ROW(A11))/1000</f>
        <v>0</v>
      </c>
      <c r="Y102" s="263" cm="1">
        <f t="array" ref="Y102">INDEX('[8]Barley Imports'!$CI$290:$MP$290,1,ROW(A11))/1000</f>
        <v>0</v>
      </c>
      <c r="Z102" s="263" cm="1">
        <f t="array" ref="Z102">INDEX('[8]Barley Imports'!$CU$290:$MP$290,1,ROW(A11))/1000</f>
        <v>0</v>
      </c>
      <c r="AA102" s="263" cm="1">
        <f t="array" ref="AA102">INDEX('[8]Barley Imports'!$DG$290:$MP$290,1,ROW(A11))/1000</f>
        <v>0</v>
      </c>
      <c r="AB102" s="263" cm="1">
        <f t="array" ref="AB102">INDEX('[8]Barley Imports'!$DS$290:$MP$290,1,ROW(A11))/1000</f>
        <v>0</v>
      </c>
      <c r="AC102" s="263" cm="1">
        <f t="array" ref="AC102">INDEX('[8]Barley Imports'!$EE$290:$MP$290,1,ROW(A11))/1000</f>
        <v>0</v>
      </c>
      <c r="AD102" s="263" cm="1">
        <f t="array" ref="AD102">INDEX('[8]Barley Imports'!$EQ$290:$MP$290,1,ROW(A11))/1000</f>
        <v>0</v>
      </c>
      <c r="AE102" s="263" cm="1">
        <f t="array" ref="AE102">INDEX('[8]Barley Imports'!$FC$290:$MP$290,1,ROW(A11))/1000</f>
        <v>0</v>
      </c>
      <c r="AF102" s="263" cm="1">
        <f t="array" ref="AF102">INDEX('[8]Barley Imports'!$FO$290:$MP$290,1,ROW(A11))/1000</f>
        <v>0</v>
      </c>
      <c r="AG102" s="263" cm="1">
        <f t="array" ref="AG102">INDEX('[8]Barley Imports'!$GA$290:$MP$290,1,ROW(A11))/1000</f>
        <v>0</v>
      </c>
      <c r="AH102" s="263" cm="1">
        <f t="array" ref="AH102">INDEX('[8]Barley Imports'!$GM$290:$MP$290,1,ROW(A11))/1000</f>
        <v>0</v>
      </c>
      <c r="AI102" s="263" cm="1">
        <f t="array" ref="AI102">INDEX('[8]Barley Imports'!$GY$290:$MP$290,1,ROW(A11))/1000</f>
        <v>0</v>
      </c>
      <c r="AJ102" s="263" cm="1">
        <f t="array" ref="AJ102">INDEX('[8]Barley Imports'!$HK$290:$MP$290,1,ROW(A11))/1000</f>
        <v>0</v>
      </c>
      <c r="AK102" s="263" cm="1">
        <f t="array" ref="AK102">INDEX('[8]Barley Imports'!$HW$290:$MP$290,1,ROW(A11))/1000</f>
        <v>0</v>
      </c>
      <c r="AL102" s="263" cm="1">
        <f t="array" ref="AL102">INDEX('[8]Barley Imports'!$II$290:$PO$290,1,ROW(A11))/1000</f>
        <v>1.2160886100000001</v>
      </c>
      <c r="AM102" s="263" cm="1">
        <f t="array" ref="AM102">INDEX('[8]Barley Imports'!$IU$290:$PO$290,1,ROW(A11))/1000</f>
        <v>2.3620880400000002</v>
      </c>
      <c r="AN102" s="263" cm="1">
        <f t="array" ref="AN102">INDEX('[8]Barley Imports'!$JG$290:$MP$290,1,ROW(A11))/1000</f>
        <v>3.2643828900000003</v>
      </c>
      <c r="AO102" s="263" cm="1">
        <f t="array" ref="AO102">INDEX('[8]Barley Imports'!$JS$290:$MP$290,1,ROW(A11))/1000</f>
        <v>1.76210445</v>
      </c>
      <c r="AP102" s="263" cm="1">
        <f t="array" ref="AP102">INDEX('[8]Barley Imports'!$KE$290:$MP$290,1,ROW(A11))/1000</f>
        <v>1.1060862600000001</v>
      </c>
      <c r="AQ102" s="263" cm="1">
        <f t="array" ref="AQ102">INDEX('[8]Barley Imports'!$KQ$290:$OW$290,1,ROW(A11))/1000</f>
        <v>0.82187142000000002</v>
      </c>
      <c r="AR102" s="263" cm="1">
        <f t="array" ref="AR102">INDEX('[8]Barley Imports'!$LC$290:$OW$290,1,ROW(A11))/1000</f>
        <v>0.90270821999999995</v>
      </c>
      <c r="AS102" s="263" cm="1">
        <f t="array" ref="AS102">INDEX('[8]Barley Imports'!$LO$290:$OW$290,1,ROW(A11))/1000</f>
        <v>0.81801330000000005</v>
      </c>
      <c r="AT102" s="263" cm="1">
        <f t="array" ref="AT102">INDEX('[8]Barley Imports'!$MA$290:$OW$290,1,ROW(A11))/1000</f>
        <v>0.61798815000000007</v>
      </c>
      <c r="AU102" s="263" cm="1">
        <f t="array" ref="AU102">INDEX('[8]Barley Imports'!$MM$290:$OW$290,1,ROW(A11))/1000</f>
        <v>0.48217314</v>
      </c>
      <c r="AV102" s="263" cm="1">
        <f t="array" ref="AV102">INDEX('[8]Barley Imports'!$MY$290:$OW$290,1,ROW(A11))/1000</f>
        <v>1.86824868</v>
      </c>
      <c r="AW102" s="263" cm="1">
        <f t="array" ref="AW102">INDEX('[8]Barley Imports'!$NK$290:$OW$290,1,ROW(A11))/1000</f>
        <v>1.5004412399999998</v>
      </c>
      <c r="AX102" s="263" cm="1">
        <f t="array" ref="AX102">INDEX('[8]Barley Imports'!$NW$290:$OW$290,1,ROW(A11))/1000</f>
        <v>0</v>
      </c>
      <c r="AY102" s="263">
        <f t="shared" si="123"/>
        <v>1.2440089129054881</v>
      </c>
      <c r="AZ102" s="214">
        <f t="shared" si="124"/>
        <v>6.0715763859629526E-2</v>
      </c>
      <c r="BA102" s="214">
        <f t="shared" si="124"/>
        <v>0.11852927730294441</v>
      </c>
      <c r="BB102" s="214">
        <f t="shared" si="124"/>
        <v>0.13221337812059722</v>
      </c>
      <c r="BC102" s="214">
        <f t="shared" si="124"/>
        <v>0.1355077993064637</v>
      </c>
      <c r="BD102" s="214">
        <f t="shared" si="124"/>
        <v>0.2820168245269829</v>
      </c>
      <c r="BE102" s="214">
        <f t="shared" si="124"/>
        <v>0.29110884313161944</v>
      </c>
      <c r="BF102" s="214">
        <f t="shared" si="124"/>
        <v>0.33542277396230125</v>
      </c>
      <c r="BG102" s="214">
        <f t="shared" si="124"/>
        <v>0.37612453686922936</v>
      </c>
      <c r="BH102" s="214">
        <f t="shared" si="124"/>
        <v>0.42581793038094301</v>
      </c>
      <c r="BI102" s="214">
        <f t="shared" si="124"/>
        <v>0.48850253916688935</v>
      </c>
      <c r="BJ102" s="214">
        <f t="shared" si="124"/>
        <v>0.52698907927230754</v>
      </c>
      <c r="BK102" s="214">
        <f t="shared" si="124"/>
        <v>0.573935868688492</v>
      </c>
      <c r="BL102" s="214">
        <f t="shared" si="124"/>
        <v>0.62161284927983973</v>
      </c>
      <c r="BM102" s="214">
        <f t="shared" si="124"/>
        <v>0.67106965154780174</v>
      </c>
      <c r="BN102" s="214">
        <f t="shared" si="124"/>
        <v>0.7204075090626062</v>
      </c>
      <c r="BO102" s="214">
        <f t="shared" si="124"/>
        <v>0.76641628708985809</v>
      </c>
      <c r="BP102" s="214">
        <f t="shared" si="125"/>
        <v>0.81430479997177518</v>
      </c>
      <c r="BQ102" s="214">
        <f t="shared" si="125"/>
        <v>0.86241889215327616</v>
      </c>
      <c r="BR102" s="214">
        <f t="shared" si="125"/>
        <v>0.91063175300536237</v>
      </c>
    </row>
    <row r="103" spans="1:70">
      <c r="A103" s="287" t="s">
        <v>62</v>
      </c>
      <c r="B103" s="263"/>
      <c r="C103" s="263"/>
      <c r="D103" s="263"/>
      <c r="E103" s="263"/>
      <c r="F103" s="263"/>
      <c r="G103" s="263"/>
      <c r="H103" s="263"/>
      <c r="I103" s="263"/>
      <c r="J103" s="263"/>
      <c r="K103" s="263"/>
      <c r="L103" s="263"/>
      <c r="M103" s="263"/>
      <c r="N103" s="263"/>
      <c r="O103" s="263"/>
      <c r="P103" s="263"/>
      <c r="Q103" s="263"/>
      <c r="R103" s="263"/>
      <c r="S103" s="263"/>
      <c r="T103" s="263" cm="1">
        <f t="array" ref="T103">INDEX('[8]Barley Imports'!$AD$290:$OW$290,1,ROW(A9))/1000</f>
        <v>0</v>
      </c>
      <c r="U103" s="263" cm="1">
        <f t="array" ref="U103">INDEX('[8]Barley Imports'!$AM$290:$MP$290,1,ROW(A12))/1000</f>
        <v>0</v>
      </c>
      <c r="V103" s="263" cm="1">
        <f t="array" ref="V103">INDEX('[8]Barley Imports'!$AY$290:$MP$290,1,ROW(B12))/1000</f>
        <v>0</v>
      </c>
      <c r="W103" s="263" cm="1">
        <f t="array" ref="W103">INDEX('[8]Barley Imports'!$BK$290:$MP$290,1,ROW(A12))/1000</f>
        <v>0</v>
      </c>
      <c r="X103" s="263" cm="1">
        <f t="array" ref="X103">INDEX('[8]Barley Imports'!$BW$290:$MP$290,1,ROW(A12))/1000</f>
        <v>0</v>
      </c>
      <c r="Y103" s="263" cm="1">
        <f t="array" ref="Y103">INDEX('[8]Barley Imports'!$CI$290:$MP$290,1,ROW(A12))/1000</f>
        <v>0</v>
      </c>
      <c r="Z103" s="263" cm="1">
        <f t="array" ref="Z103">INDEX('[8]Barley Imports'!$CU$290:$MP$290,1,ROW(A12))/1000</f>
        <v>0</v>
      </c>
      <c r="AA103" s="263" cm="1">
        <f t="array" ref="AA103">INDEX('[8]Barley Imports'!$DG$290:$MP$290,1,ROW(A12))/1000</f>
        <v>0</v>
      </c>
      <c r="AB103" s="263" cm="1">
        <f t="array" ref="AB103">INDEX('[8]Barley Imports'!$DS$290:$MP$290,1,ROW(A12))/1000</f>
        <v>0</v>
      </c>
      <c r="AC103" s="263" cm="1">
        <f t="array" ref="AC103">INDEX('[8]Barley Imports'!$EE$290:$MP$290,1,ROW(A12))/1000</f>
        <v>0</v>
      </c>
      <c r="AD103" s="263" cm="1">
        <f t="array" ref="AD103">INDEX('[8]Barley Imports'!$EQ$290:$MP$290,1,ROW(A12))/1000</f>
        <v>0</v>
      </c>
      <c r="AE103" s="263" cm="1">
        <f t="array" ref="AE103">INDEX('[8]Barley Imports'!$FC$290:$MP$290,1,ROW(A12))/1000</f>
        <v>0</v>
      </c>
      <c r="AF103" s="263" cm="1">
        <f t="array" ref="AF103">INDEX('[8]Barley Imports'!$FO$290:$MP$290,1,ROW(A12))/1000</f>
        <v>0</v>
      </c>
      <c r="AG103" s="263" cm="1">
        <f t="array" ref="AG103">INDEX('[8]Barley Imports'!$GA$290:$MP$290,1,ROW(A12))/1000</f>
        <v>0</v>
      </c>
      <c r="AH103" s="263" cm="1">
        <f t="array" ref="AH103">INDEX('[8]Barley Imports'!$GM$290:$MP$290,1,ROW(A12))/1000</f>
        <v>0</v>
      </c>
      <c r="AI103" s="263" cm="1">
        <f t="array" ref="AI103">INDEX('[8]Barley Imports'!$GY$290:$MP$290,1,ROW(A12))/1000</f>
        <v>0</v>
      </c>
      <c r="AJ103" s="263" cm="1">
        <f t="array" ref="AJ103">INDEX('[8]Barley Imports'!$HK$290:$MP$290,1,ROW(A12))/1000</f>
        <v>0</v>
      </c>
      <c r="AK103" s="263" cm="1">
        <f t="array" ref="AK103">INDEX('[8]Barley Imports'!$HW$290:$MP$290,1,ROW(A12))/1000</f>
        <v>0</v>
      </c>
      <c r="AL103" s="263" cm="1">
        <f t="array" ref="AL103">INDEX('[8]Barley Imports'!$II$290:$PO$290,1,ROW(A12))/1000</f>
        <v>1.5204667199999999</v>
      </c>
      <c r="AM103" s="263" cm="1">
        <f t="array" ref="AM103">INDEX('[8]Barley Imports'!$IU$290:$PO$290,1,ROW(A12))/1000</f>
        <v>1.2413960400000001</v>
      </c>
      <c r="AN103" s="263" cm="1">
        <f t="array" ref="AN103">INDEX('[8]Barley Imports'!$JG$290:$MP$290,1,ROW(A12))/1000</f>
        <v>2.5040576700000003</v>
      </c>
      <c r="AO103" s="263" cm="1">
        <f t="array" ref="AO103">INDEX('[8]Barley Imports'!$JS$290:$MP$290,1,ROW(A12))/1000</f>
        <v>1.3295357099999998</v>
      </c>
      <c r="AP103" s="263" cm="1">
        <f t="array" ref="AP103">INDEX('[8]Barley Imports'!$KE$290:$MP$290,1,ROW(A12))/1000</f>
        <v>0.51694214999999999</v>
      </c>
      <c r="AQ103" s="263" cm="1">
        <f t="array" ref="AQ103">INDEX('[8]Barley Imports'!$KQ$290:$OW$290,1,ROW(A12))/1000</f>
        <v>0.77001644999999996</v>
      </c>
      <c r="AR103" s="263" cm="1">
        <f t="array" ref="AR103">INDEX('[8]Barley Imports'!$LC$290:$OW$290,1,ROW(A12))/1000</f>
        <v>0.74300960999999999</v>
      </c>
      <c r="AS103" s="263" cm="1">
        <f t="array" ref="AS103">INDEX('[8]Barley Imports'!$LO$290:$OW$290,1,ROW(A12))/1000</f>
        <v>0.44170880999999995</v>
      </c>
      <c r="AT103" s="263" cm="1">
        <f t="array" ref="AT103">INDEX('[8]Barley Imports'!$MA$290:$OW$290,1,ROW(A12))/1000</f>
        <v>0.53614088999999998</v>
      </c>
      <c r="AU103" s="263" cm="1">
        <f t="array" ref="AU103">INDEX('[8]Barley Imports'!$MM$290:$OW$290,1,ROW(A12))/1000</f>
        <v>0.53425775999999991</v>
      </c>
      <c r="AV103" s="263" cm="1">
        <f t="array" ref="AV103">INDEX('[8]Barley Imports'!$MY$290:$OW$290,1,ROW(A12))/1000</f>
        <v>1.8954851699999999</v>
      </c>
      <c r="AW103" s="263" cm="1">
        <f t="array" ref="AW103">INDEX('[8]Barley Imports'!$NK$290:$OW$290,1,ROW(A12))/1000</f>
        <v>1.45492461</v>
      </c>
      <c r="AX103" s="263" cm="1">
        <f t="array" ref="AX103">INDEX('[8]Barley Imports'!$NW$290:$OW$290,1,ROW(A12))/1000</f>
        <v>0</v>
      </c>
      <c r="AY103" s="263">
        <f t="shared" ref="AY103:BR103" si="126">AY104-SUM(AY92:AY102)</f>
        <v>3.6065383322531197</v>
      </c>
      <c r="AZ103" s="214">
        <f t="shared" si="126"/>
        <v>0.19098428912945375</v>
      </c>
      <c r="BA103" s="214">
        <f t="shared" si="126"/>
        <v>0.39775651861685457</v>
      </c>
      <c r="BB103" s="214">
        <f t="shared" si="126"/>
        <v>0.64147163828094644</v>
      </c>
      <c r="BC103" s="214">
        <f t="shared" si="126"/>
        <v>1.1649040572431955</v>
      </c>
      <c r="BD103" s="214">
        <f t="shared" si="126"/>
        <v>1.0009417685077588</v>
      </c>
      <c r="BE103" s="214">
        <f t="shared" si="126"/>
        <v>1.3561667915871789</v>
      </c>
      <c r="BF103" s="214">
        <f t="shared" si="126"/>
        <v>1.5947280711917138</v>
      </c>
      <c r="BG103" s="214">
        <f t="shared" si="126"/>
        <v>1.8412487320460862</v>
      </c>
      <c r="BH103" s="214">
        <f t="shared" si="126"/>
        <v>2.0862390908282569</v>
      </c>
      <c r="BI103" s="214">
        <f t="shared" si="126"/>
        <v>2.2502721194337099</v>
      </c>
      <c r="BJ103" s="214">
        <f t="shared" si="126"/>
        <v>2.5095253284396328</v>
      </c>
      <c r="BK103" s="214">
        <f t="shared" si="126"/>
        <v>2.7411094392162525</v>
      </c>
      <c r="BL103" s="214">
        <f t="shared" si="126"/>
        <v>2.9706976059266896</v>
      </c>
      <c r="BM103" s="214">
        <f t="shared" si="126"/>
        <v>3.1959198657522627</v>
      </c>
      <c r="BN103" s="214">
        <f t="shared" si="126"/>
        <v>3.416312083682195</v>
      </c>
      <c r="BO103" s="214">
        <f t="shared" si="126"/>
        <v>3.6508126796541518</v>
      </c>
      <c r="BP103" s="214">
        <f t="shared" si="126"/>
        <v>3.8791181581538687</v>
      </c>
      <c r="BQ103" s="214">
        <f t="shared" si="126"/>
        <v>4.1066304554427315</v>
      </c>
      <c r="BR103" s="214">
        <f t="shared" si="126"/>
        <v>4.3336609561954553</v>
      </c>
    </row>
    <row r="104" spans="1:70" ht="13.5" thickBot="1">
      <c r="A104" s="310" t="s">
        <v>192</v>
      </c>
      <c r="B104" s="311"/>
      <c r="C104" s="311"/>
      <c r="D104" s="311"/>
      <c r="E104" s="311"/>
      <c r="F104" s="311"/>
      <c r="G104" s="311"/>
      <c r="H104" s="311"/>
      <c r="I104" s="311"/>
      <c r="J104" s="311"/>
      <c r="K104" s="311"/>
      <c r="L104" s="311"/>
      <c r="M104" s="311"/>
      <c r="N104" s="311"/>
      <c r="O104" s="311"/>
      <c r="P104" s="311"/>
      <c r="Q104" s="311"/>
      <c r="R104" s="311"/>
      <c r="S104" s="311"/>
      <c r="T104" s="311">
        <f t="shared" ref="T104:AW104" si="127">SUM(T92:T103)</f>
        <v>0</v>
      </c>
      <c r="U104" s="311">
        <f t="shared" si="127"/>
        <v>0</v>
      </c>
      <c r="V104" s="311">
        <f t="shared" si="127"/>
        <v>0</v>
      </c>
      <c r="W104" s="311">
        <f t="shared" si="127"/>
        <v>0</v>
      </c>
      <c r="X104" s="311">
        <f t="shared" si="127"/>
        <v>0</v>
      </c>
      <c r="Y104" s="311">
        <f t="shared" si="127"/>
        <v>0</v>
      </c>
      <c r="Z104" s="311">
        <f t="shared" si="127"/>
        <v>0</v>
      </c>
      <c r="AA104" s="311">
        <f t="shared" si="127"/>
        <v>0</v>
      </c>
      <c r="AB104" s="311">
        <f t="shared" si="127"/>
        <v>0</v>
      </c>
      <c r="AC104" s="311">
        <f t="shared" si="127"/>
        <v>0</v>
      </c>
      <c r="AD104" s="311">
        <f t="shared" si="127"/>
        <v>0</v>
      </c>
      <c r="AE104" s="311">
        <f t="shared" si="127"/>
        <v>0</v>
      </c>
      <c r="AF104" s="311">
        <f t="shared" si="127"/>
        <v>0</v>
      </c>
      <c r="AG104" s="311">
        <f t="shared" si="127"/>
        <v>0</v>
      </c>
      <c r="AH104" s="311">
        <f t="shared" si="127"/>
        <v>0</v>
      </c>
      <c r="AI104" s="311">
        <f t="shared" si="127"/>
        <v>0</v>
      </c>
      <c r="AJ104" s="311">
        <f t="shared" si="127"/>
        <v>0</v>
      </c>
      <c r="AK104" s="311">
        <f t="shared" si="127"/>
        <v>0</v>
      </c>
      <c r="AL104" s="311">
        <f t="shared" si="127"/>
        <v>10.215934320000001</v>
      </c>
      <c r="AM104" s="311">
        <f t="shared" si="127"/>
        <v>23.290322190000001</v>
      </c>
      <c r="AN104" s="311">
        <f t="shared" si="127"/>
        <v>18.748717860000003</v>
      </c>
      <c r="AO104" s="311">
        <f t="shared" si="127"/>
        <v>23.569301009999997</v>
      </c>
      <c r="AP104" s="311">
        <f t="shared" si="127"/>
        <v>18.581165219999999</v>
      </c>
      <c r="AQ104" s="311">
        <f t="shared" si="127"/>
        <v>9.6348738899999997</v>
      </c>
      <c r="AR104" s="311">
        <f t="shared" si="127"/>
        <v>9.1331804999999999</v>
      </c>
      <c r="AS104" s="311">
        <f t="shared" si="127"/>
        <v>5.8734365400000002</v>
      </c>
      <c r="AT104" s="311">
        <f t="shared" si="127"/>
        <v>7.0933373399999997</v>
      </c>
      <c r="AU104" s="311">
        <f t="shared" si="127"/>
        <v>6.5116338899999997</v>
      </c>
      <c r="AV104" s="311">
        <f t="shared" si="127"/>
        <v>14.699483130000001</v>
      </c>
      <c r="AW104" s="312">
        <f t="shared" si="127"/>
        <v>23.54151336</v>
      </c>
      <c r="AX104" s="312">
        <f t="shared" ref="AX104:BR104" si="128">AX10</f>
        <v>20</v>
      </c>
      <c r="AY104" s="312">
        <f t="shared" si="128"/>
        <v>20</v>
      </c>
      <c r="AZ104" s="214">
        <f t="shared" si="128"/>
        <v>1.01</v>
      </c>
      <c r="BA104" s="214">
        <f t="shared" si="128"/>
        <v>2.0099999999999998</v>
      </c>
      <c r="BB104" s="214">
        <f t="shared" si="128"/>
        <v>3.01</v>
      </c>
      <c r="BC104" s="214">
        <f t="shared" si="128"/>
        <v>4.01</v>
      </c>
      <c r="BD104" s="214">
        <f t="shared" si="128"/>
        <v>5.01</v>
      </c>
      <c r="BE104" s="214">
        <f t="shared" si="128"/>
        <v>6.01</v>
      </c>
      <c r="BF104" s="214">
        <f t="shared" si="128"/>
        <v>7.01</v>
      </c>
      <c r="BG104" s="214">
        <f t="shared" si="128"/>
        <v>8.01</v>
      </c>
      <c r="BH104" s="214">
        <f t="shared" si="128"/>
        <v>9.01</v>
      </c>
      <c r="BI104" s="214">
        <f t="shared" si="128"/>
        <v>10.01</v>
      </c>
      <c r="BJ104" s="214">
        <f t="shared" si="128"/>
        <v>11.01</v>
      </c>
      <c r="BK104" s="214">
        <f t="shared" si="128"/>
        <v>12.01</v>
      </c>
      <c r="BL104" s="214">
        <f t="shared" si="128"/>
        <v>13.01</v>
      </c>
      <c r="BM104" s="214">
        <f t="shared" si="128"/>
        <v>14.01</v>
      </c>
      <c r="BN104" s="214">
        <f t="shared" si="128"/>
        <v>15.01</v>
      </c>
      <c r="BO104" s="214">
        <f t="shared" si="128"/>
        <v>16.010000000000002</v>
      </c>
      <c r="BP104" s="214">
        <f t="shared" si="128"/>
        <v>17.010000000000002</v>
      </c>
      <c r="BQ104" s="214">
        <f t="shared" si="128"/>
        <v>18.010000000000002</v>
      </c>
      <c r="BR104" s="214">
        <f t="shared" si="128"/>
        <v>19.010000000000002</v>
      </c>
    </row>
    <row r="105" spans="1:70" ht="13.5" thickBot="1">
      <c r="A105" s="183"/>
      <c r="B105" s="183"/>
      <c r="C105" s="183"/>
      <c r="D105" s="183"/>
      <c r="E105" s="183"/>
      <c r="F105" s="183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3"/>
      <c r="V105" s="183"/>
      <c r="W105" s="183"/>
      <c r="X105" s="183"/>
      <c r="Y105" s="183"/>
      <c r="Z105" s="183"/>
      <c r="AA105" s="183"/>
      <c r="AB105" s="183"/>
      <c r="AC105" s="183"/>
      <c r="AD105" s="183"/>
      <c r="AE105" s="183"/>
      <c r="AF105" s="183"/>
      <c r="AG105" s="183"/>
      <c r="AH105" s="183"/>
      <c r="AI105" s="183"/>
      <c r="AJ105" s="183"/>
      <c r="AK105" s="183"/>
      <c r="AL105" s="183"/>
      <c r="AM105" s="183"/>
      <c r="AN105" s="183"/>
      <c r="AO105" s="183"/>
      <c r="AP105" s="183"/>
      <c r="AQ105" s="183"/>
      <c r="AR105" s="183"/>
      <c r="AS105" s="183"/>
      <c r="AT105" s="183"/>
      <c r="AU105" s="183"/>
      <c r="AV105" s="183"/>
      <c r="AW105" s="183"/>
      <c r="AX105" s="183"/>
      <c r="AY105" s="183"/>
      <c r="AZ105" s="183"/>
      <c r="BA105" s="183"/>
      <c r="BB105" s="183"/>
      <c r="BC105" s="183"/>
      <c r="BD105" s="183"/>
      <c r="BE105" s="183"/>
      <c r="BF105" s="183"/>
      <c r="BG105" s="183"/>
      <c r="BH105" s="183"/>
      <c r="BI105" s="183"/>
      <c r="BJ105" s="183"/>
      <c r="BK105" s="183"/>
      <c r="BL105" s="183"/>
      <c r="BM105" s="183"/>
      <c r="BN105" s="183"/>
      <c r="BO105" s="183"/>
      <c r="BP105" s="183"/>
      <c r="BQ105" s="183"/>
      <c r="BR105" s="183"/>
    </row>
    <row r="106" spans="1:70" ht="17.25" thickBot="1">
      <c r="A106" s="283" t="s">
        <v>340</v>
      </c>
      <c r="B106" s="284"/>
      <c r="C106" s="284"/>
      <c r="D106" s="284"/>
      <c r="E106" s="284"/>
      <c r="F106" s="284"/>
      <c r="G106" s="284"/>
      <c r="H106" s="284"/>
      <c r="I106" s="284"/>
      <c r="J106" s="284"/>
      <c r="K106" s="284"/>
      <c r="L106" s="284"/>
      <c r="M106" s="284"/>
      <c r="N106" s="284"/>
      <c r="O106" s="284"/>
      <c r="P106" s="284"/>
      <c r="Q106" s="284"/>
      <c r="R106" s="284"/>
      <c r="S106" s="284"/>
      <c r="T106" s="284"/>
      <c r="U106" s="284"/>
      <c r="V106" s="284"/>
      <c r="W106" s="284"/>
      <c r="X106" s="284"/>
      <c r="Y106" s="284"/>
      <c r="Z106" s="284"/>
      <c r="AA106" s="284"/>
      <c r="AB106" s="284"/>
      <c r="AC106" s="284"/>
      <c r="AD106" s="284"/>
      <c r="AE106" s="284"/>
      <c r="AF106" s="284"/>
      <c r="AG106" s="284"/>
      <c r="AH106" s="284"/>
      <c r="AI106" s="284"/>
      <c r="AJ106" s="284"/>
      <c r="AK106" s="284"/>
      <c r="AL106" s="284"/>
      <c r="AM106" s="284"/>
      <c r="AN106" s="284"/>
      <c r="AO106" s="284"/>
      <c r="AP106" s="284"/>
      <c r="AQ106" s="284"/>
      <c r="AR106" s="284"/>
      <c r="AS106" s="284"/>
      <c r="AT106" s="284"/>
      <c r="AU106" s="284"/>
      <c r="AV106" s="284"/>
      <c r="AW106" s="284"/>
      <c r="AX106" s="284"/>
      <c r="AY106" s="284"/>
    </row>
    <row r="107" spans="1:70" ht="17.25" thickBot="1">
      <c r="A107" s="283"/>
      <c r="B107" s="284" t="str">
        <f t="shared" ref="B107:BM107" si="129">B2</f>
        <v xml:space="preserve">75/76 </v>
      </c>
      <c r="C107" s="284" t="str">
        <f t="shared" si="129"/>
        <v xml:space="preserve">76/77 </v>
      </c>
      <c r="D107" s="284" t="str">
        <f t="shared" si="129"/>
        <v xml:space="preserve">77/78 </v>
      </c>
      <c r="E107" s="284" t="str">
        <f t="shared" si="129"/>
        <v xml:space="preserve">78/79 </v>
      </c>
      <c r="F107" s="284" t="str">
        <f t="shared" si="129"/>
        <v xml:space="preserve">79/80 </v>
      </c>
      <c r="G107" s="284" t="str">
        <f t="shared" si="129"/>
        <v xml:space="preserve">80/81 </v>
      </c>
      <c r="H107" s="284" t="str">
        <f t="shared" si="129"/>
        <v xml:space="preserve">81/82 </v>
      </c>
      <c r="I107" s="284" t="str">
        <f t="shared" si="129"/>
        <v xml:space="preserve">82/83 </v>
      </c>
      <c r="J107" s="284" t="str">
        <f t="shared" si="129"/>
        <v xml:space="preserve">83/84 </v>
      </c>
      <c r="K107" s="284" t="str">
        <f t="shared" si="129"/>
        <v xml:space="preserve">84/85 </v>
      </c>
      <c r="L107" s="284" t="str">
        <f t="shared" si="129"/>
        <v xml:space="preserve">85/86 </v>
      </c>
      <c r="M107" s="284" t="str">
        <f t="shared" si="129"/>
        <v xml:space="preserve">86/87 </v>
      </c>
      <c r="N107" s="284" t="str">
        <f t="shared" si="129"/>
        <v xml:space="preserve">87/88 </v>
      </c>
      <c r="O107" s="284" t="str">
        <f t="shared" si="129"/>
        <v xml:space="preserve">88/89 </v>
      </c>
      <c r="P107" s="284" t="str">
        <f t="shared" si="129"/>
        <v xml:space="preserve">89/90 </v>
      </c>
      <c r="Q107" s="284" t="str">
        <f t="shared" si="129"/>
        <v xml:space="preserve">90/91 </v>
      </c>
      <c r="R107" s="284" t="str">
        <f t="shared" si="129"/>
        <v xml:space="preserve">91/92 </v>
      </c>
      <c r="S107" s="284" t="str">
        <f t="shared" si="129"/>
        <v xml:space="preserve">92/93 </v>
      </c>
      <c r="T107" s="284" t="str">
        <f t="shared" si="129"/>
        <v xml:space="preserve">93/94 </v>
      </c>
      <c r="U107" s="284" t="str">
        <f t="shared" si="129"/>
        <v xml:space="preserve">94/95 </v>
      </c>
      <c r="V107" s="284" t="str">
        <f t="shared" si="129"/>
        <v xml:space="preserve">95/96 </v>
      </c>
      <c r="W107" s="284" t="str">
        <f t="shared" si="129"/>
        <v xml:space="preserve">96/97 </v>
      </c>
      <c r="X107" s="284" t="str">
        <f t="shared" si="129"/>
        <v xml:space="preserve">97/98 </v>
      </c>
      <c r="Y107" s="284" t="str">
        <f t="shared" si="129"/>
        <v xml:space="preserve">98/99 </v>
      </c>
      <c r="Z107" s="284" t="str">
        <f t="shared" si="129"/>
        <v xml:space="preserve">99/00 </v>
      </c>
      <c r="AA107" s="284" t="str">
        <f t="shared" si="129"/>
        <v xml:space="preserve">00/01 </v>
      </c>
      <c r="AB107" s="284" t="str">
        <f t="shared" si="129"/>
        <v xml:space="preserve">01/02 </v>
      </c>
      <c r="AC107" s="284" t="str">
        <f t="shared" si="129"/>
        <v xml:space="preserve">02/03 </v>
      </c>
      <c r="AD107" s="284" t="str">
        <f t="shared" si="129"/>
        <v xml:space="preserve">03/04 </v>
      </c>
      <c r="AE107" s="284" t="str">
        <f t="shared" si="129"/>
        <v xml:space="preserve">04/05 </v>
      </c>
      <c r="AF107" s="284" t="str">
        <f t="shared" si="129"/>
        <v xml:space="preserve">05/06 </v>
      </c>
      <c r="AG107" s="284" t="str">
        <f t="shared" si="129"/>
        <v xml:space="preserve">06/07 </v>
      </c>
      <c r="AH107" s="284" t="str">
        <f t="shared" si="129"/>
        <v xml:space="preserve">07/08 </v>
      </c>
      <c r="AI107" s="284" t="str">
        <f t="shared" si="129"/>
        <v xml:space="preserve">08/09 </v>
      </c>
      <c r="AJ107" s="284" t="str">
        <f t="shared" si="129"/>
        <v xml:space="preserve">09/10 </v>
      </c>
      <c r="AK107" s="284" t="str">
        <f t="shared" si="129"/>
        <v xml:space="preserve">10/11 </v>
      </c>
      <c r="AL107" s="284" t="str">
        <f t="shared" si="129"/>
        <v xml:space="preserve">11/12 </v>
      </c>
      <c r="AM107" s="284" t="str">
        <f t="shared" si="129"/>
        <v xml:space="preserve">12/13 </v>
      </c>
      <c r="AN107" s="284" t="str">
        <f t="shared" si="129"/>
        <v xml:space="preserve">13/14 </v>
      </c>
      <c r="AO107" s="284" t="str">
        <f t="shared" si="129"/>
        <v xml:space="preserve">14/15 </v>
      </c>
      <c r="AP107" s="284" t="str">
        <f t="shared" si="129"/>
        <v xml:space="preserve">15/16 </v>
      </c>
      <c r="AQ107" s="284" t="str">
        <f t="shared" si="129"/>
        <v xml:space="preserve">16/17 </v>
      </c>
      <c r="AR107" s="284" t="str">
        <f t="shared" si="129"/>
        <v xml:space="preserve">17/18 </v>
      </c>
      <c r="AS107" s="284" t="str">
        <f t="shared" si="129"/>
        <v xml:space="preserve">18/19 </v>
      </c>
      <c r="AT107" s="284" t="str">
        <f t="shared" si="129"/>
        <v>19/20</v>
      </c>
      <c r="AU107" s="284" t="str">
        <f t="shared" si="129"/>
        <v>20/21</v>
      </c>
      <c r="AV107" s="284" t="str">
        <f t="shared" si="129"/>
        <v>21/22</v>
      </c>
      <c r="AW107" s="284" t="str">
        <f t="shared" si="129"/>
        <v>22/23</v>
      </c>
      <c r="AX107" s="284" t="str">
        <f t="shared" si="129"/>
        <v>23/24</v>
      </c>
      <c r="AY107" s="284" t="str">
        <f t="shared" si="129"/>
        <v>24/25</v>
      </c>
      <c r="AZ107" s="187" t="str">
        <f t="shared" si="129"/>
        <v>25/26</v>
      </c>
      <c r="BA107" s="187" t="str">
        <f t="shared" si="129"/>
        <v>26/27</v>
      </c>
      <c r="BB107" s="187" t="str">
        <f t="shared" si="129"/>
        <v>27/28</v>
      </c>
      <c r="BC107" s="187" t="str">
        <f t="shared" si="129"/>
        <v>28/29</v>
      </c>
      <c r="BD107" s="187" t="str">
        <f t="shared" si="129"/>
        <v>29/30</v>
      </c>
      <c r="BE107" s="187" t="str">
        <f t="shared" si="129"/>
        <v>30/31</v>
      </c>
      <c r="BF107" s="187" t="str">
        <f t="shared" si="129"/>
        <v>31/32</v>
      </c>
      <c r="BG107" s="187" t="str">
        <f t="shared" si="129"/>
        <v>32/33</v>
      </c>
      <c r="BH107" s="187" t="str">
        <f t="shared" si="129"/>
        <v>33/34</v>
      </c>
      <c r="BI107" s="187" t="str">
        <f t="shared" si="129"/>
        <v>34/35</v>
      </c>
      <c r="BJ107" s="187" t="str">
        <f t="shared" si="129"/>
        <v>35/36</v>
      </c>
      <c r="BK107" s="187" t="str">
        <f t="shared" si="129"/>
        <v>36/37</v>
      </c>
      <c r="BL107" s="187" t="str">
        <f t="shared" si="129"/>
        <v>37/38</v>
      </c>
      <c r="BM107" s="187" t="str">
        <f t="shared" si="129"/>
        <v>38/39</v>
      </c>
      <c r="BN107" s="187" t="str">
        <f t="shared" ref="BN107:CX107" si="130">BN2</f>
        <v>39/40</v>
      </c>
      <c r="BO107" s="187" t="str">
        <f t="shared" si="130"/>
        <v>40/41</v>
      </c>
      <c r="BP107" s="187" t="str">
        <f t="shared" si="130"/>
        <v>41/42</v>
      </c>
      <c r="BQ107" s="187" t="str">
        <f t="shared" si="130"/>
        <v>42/43</v>
      </c>
      <c r="BR107" s="187" t="str">
        <f t="shared" si="130"/>
        <v>43/44</v>
      </c>
    </row>
    <row r="108" spans="1:70">
      <c r="A108" s="287" t="s">
        <v>196</v>
      </c>
      <c r="B108" s="263"/>
      <c r="C108" s="263"/>
      <c r="D108" s="263"/>
      <c r="E108" s="263"/>
      <c r="F108" s="263"/>
      <c r="G108" s="263"/>
      <c r="H108" s="263"/>
      <c r="I108" s="263"/>
      <c r="J108" s="263"/>
      <c r="K108" s="263"/>
      <c r="L108" s="263"/>
      <c r="M108" s="263"/>
      <c r="N108" s="263"/>
      <c r="O108" s="263"/>
      <c r="P108" s="263"/>
      <c r="Q108" s="263"/>
      <c r="R108" s="263"/>
      <c r="S108" s="263"/>
      <c r="T108" s="263">
        <f>'[8]Barley Exports'!AD$290/1000</f>
        <v>0</v>
      </c>
      <c r="U108" s="263" cm="1">
        <f t="array" ref="U108">INDEX('[8]Barley Exports'!$AM$290:$MP$290,1,ROW(A1))/1000</f>
        <v>0</v>
      </c>
      <c r="V108" s="263" cm="1">
        <f t="array" ref="V108">INDEX('[8]Barley Exports'!$AY$290:$MP$290,1,ROW(B17))/1000</f>
        <v>0</v>
      </c>
      <c r="W108" s="263" cm="1">
        <f t="array" ref="W108">INDEX('[8]Barley Exports'!$BK$290:$MP$290,1,ROW(A1))/1000</f>
        <v>0</v>
      </c>
      <c r="X108" s="263" cm="1">
        <f t="array" ref="X108">INDEX('[8]Barley Exports'!$BW$290:$MP$290,1,ROW(A1))/1000</f>
        <v>0</v>
      </c>
      <c r="Y108" s="263" cm="1">
        <f t="array" ref="Y108">INDEX('[8]Barley Exports'!$CI$290:$MP$290,1,ROW(A1))/1000</f>
        <v>0</v>
      </c>
      <c r="Z108" s="263" cm="1">
        <f t="array" ref="Z108">INDEX('[8]Barley Exports'!$CU$290:$MP$290,1,ROW(A1))/1000</f>
        <v>0</v>
      </c>
      <c r="AA108" s="263" cm="1">
        <f t="array" ref="AA108">INDEX('[8]Barley Exports'!$DG$290:$MP$290,1,ROW(A1))/1000</f>
        <v>0</v>
      </c>
      <c r="AB108" s="263" cm="1">
        <f t="array" ref="AB108">INDEX('[8]Barley Exports'!$DS$290:$MP$290,1,ROW(A1))/1000</f>
        <v>0</v>
      </c>
      <c r="AC108" s="263" cm="1">
        <f t="array" ref="AC108">INDEX('[8]Barley Exports'!$EE$290:$MP$290,1,ROW(A1))/1000</f>
        <v>0</v>
      </c>
      <c r="AD108" s="263" cm="1">
        <f t="array" ref="AD108">INDEX('[8]Barley Exports'!$EQ$290:$MP$290,1,ROW(A1))/1000</f>
        <v>0</v>
      </c>
      <c r="AE108" s="263" cm="1">
        <f t="array" ref="AE108">INDEX('[8]Barley Exports'!$FC$290:$MP$290,1,ROW(A1))/1000</f>
        <v>0</v>
      </c>
      <c r="AF108" s="263" cm="1">
        <f t="array" ref="AF108">INDEX('[8]Barley Exports'!$FO$290:$MP$290,1,ROW(A1))/1000</f>
        <v>0</v>
      </c>
      <c r="AG108" s="263" cm="1">
        <f t="array" ref="AG108">INDEX('[8]Barley Exports'!$GA$290:$MP$290,1,ROW(A1))/1000</f>
        <v>0</v>
      </c>
      <c r="AH108" s="263" cm="1">
        <f t="array" ref="AH108">INDEX('[8]Barley Exports'!$GM$290:$MP$290,1,ROW(A1))/1000</f>
        <v>0</v>
      </c>
      <c r="AI108" s="263" cm="1">
        <f t="array" ref="AI108">INDEX('[8]Barley Exports'!$GY$290:$MP$290,1,ROW(A1))/1000</f>
        <v>0</v>
      </c>
      <c r="AJ108" s="263" cm="1">
        <f t="array" ref="AJ108">INDEX('[8]Barley Exports'!$HK$290:$MP$290,1,ROW(A1))/1000</f>
        <v>0</v>
      </c>
      <c r="AK108" s="263" cm="1">
        <f t="array" ref="AK108">INDEX('[8]Barley Exports'!$HW$290:$MP$290,1,ROW(A1))/1000</f>
        <v>0</v>
      </c>
      <c r="AL108" s="263" cm="1">
        <f t="array" ref="AL108">INDEX('[8]Barley Exports'!$II$290:$PO$290,1,ROW(A1))/1000</f>
        <v>0</v>
      </c>
      <c r="AM108" s="263" cm="1">
        <f t="array" ref="AM108">INDEX('[8]Barley Exports'!$IU$290:$PO$290,1,ROW(A1))/1000</f>
        <v>0.22152038999999998</v>
      </c>
      <c r="AN108" s="263" cm="1">
        <f t="array" ref="AN108">INDEX('[8]Barley Exports'!$JG$290:$MP$290,1,ROW(A1))/1000</f>
        <v>0.27140037</v>
      </c>
      <c r="AO108" s="263" cm="1">
        <f t="array" ref="AO108">INDEX('[8]Barley Exports'!$JS$290:$MP$290,1,ROW(A1))/1000</f>
        <v>0.91713023999999999</v>
      </c>
      <c r="AP108" s="263" cm="1">
        <f t="array" ref="AP108">INDEX('[8]Barley Exports'!$KE$290:$MP$290,1,ROW(A1))/1000</f>
        <v>1.4247486</v>
      </c>
      <c r="AQ108" s="263" cm="1">
        <f t="array" ref="AQ108">INDEX('[8]Barley Exports'!$KQ$290:$OW$290,1,ROW(A1))/1000</f>
        <v>0.44239776000000003</v>
      </c>
      <c r="AR108" s="263" cm="1">
        <f t="array" ref="AR108">INDEX('[8]Barley Exports'!$LC$290:$OW$290,1,ROW(A1))/1000</f>
        <v>0.61996314000000008</v>
      </c>
      <c r="AS108" s="263" cm="1">
        <f t="array" ref="AS108">INDEX('[8]Barley Exports'!$LO$290:$OW$290,1,ROW(A1))/1000</f>
        <v>0.34470465</v>
      </c>
      <c r="AT108" s="263" cm="1">
        <f t="array" ref="AT108">INDEX('[8]Barley Exports'!$MA$290:$OW$290,1,ROW(A1))/1000</f>
        <v>0.27773871</v>
      </c>
      <c r="AU108" s="263" cm="1">
        <f t="array" ref="AU108">INDEX('[8]Barley Exports'!$MM$290:$OW$290,1,ROW(A1))/1000</f>
        <v>0.39141545999999999</v>
      </c>
      <c r="AV108" s="263" cm="1">
        <f t="array" ref="AV108">INDEX('[8]Barley Exports'!$MY$290:$OW$290,1,ROW(A1))/1000</f>
        <v>1.62720804</v>
      </c>
      <c r="AW108" s="263" cm="1">
        <f t="array" ref="AW108">INDEX('[8]Barley Exports'!$NK$290:$OW$290,1,ROW(A1))/1000</f>
        <v>0.17007879000000001</v>
      </c>
      <c r="AX108" s="263" cm="1">
        <f t="array" ref="AX108">INDEX('[8]Barley Exports'!$NW$290:$OW$290,1,ROW(A1))/1000</f>
        <v>9.92088E-2</v>
      </c>
      <c r="AY108" s="263">
        <f t="shared" ref="AY108:AY118" si="131">AY$120*SUM(AT108:AX108)/SUM(AT$120:AX$120)</f>
        <v>0.24028018530798179</v>
      </c>
      <c r="AZ108" s="122" t="e">
        <f t="shared" ref="AZ108:BO118" si="132">AZ$120*SUM(AU108:AY108)/SUM(AU$120:AY$120)</f>
        <v>#N/A</v>
      </c>
      <c r="BA108" s="122" t="e">
        <f t="shared" si="132"/>
        <v>#N/A</v>
      </c>
      <c r="BB108" s="122" t="e">
        <f t="shared" si="132"/>
        <v>#N/A</v>
      </c>
      <c r="BC108" s="122" t="e">
        <f t="shared" si="132"/>
        <v>#N/A</v>
      </c>
      <c r="BD108" s="122" t="e">
        <f t="shared" si="132"/>
        <v>#N/A</v>
      </c>
      <c r="BE108" s="122" t="e">
        <f t="shared" si="132"/>
        <v>#N/A</v>
      </c>
      <c r="BF108" s="122" t="e">
        <f t="shared" si="132"/>
        <v>#N/A</v>
      </c>
      <c r="BG108" s="122" t="e">
        <f t="shared" si="132"/>
        <v>#N/A</v>
      </c>
      <c r="BH108" s="122" t="e">
        <f t="shared" si="132"/>
        <v>#N/A</v>
      </c>
      <c r="BI108" s="122" t="e">
        <f t="shared" si="132"/>
        <v>#N/A</v>
      </c>
      <c r="BJ108" s="122" t="e">
        <f t="shared" si="132"/>
        <v>#N/A</v>
      </c>
      <c r="BK108" s="122" t="e">
        <f t="shared" si="132"/>
        <v>#N/A</v>
      </c>
      <c r="BL108" s="122" t="e">
        <f t="shared" si="132"/>
        <v>#N/A</v>
      </c>
      <c r="BM108" s="122" t="e">
        <f t="shared" si="132"/>
        <v>#N/A</v>
      </c>
      <c r="BN108" s="122" t="e">
        <f t="shared" si="132"/>
        <v>#N/A</v>
      </c>
      <c r="BO108" s="122" t="e">
        <f t="shared" si="132"/>
        <v>#N/A</v>
      </c>
      <c r="BP108" s="122" t="e">
        <f t="shared" ref="BP108:BR118" si="133">BP$120*SUM(BK108:BO108)/SUM(BK$120:BO$120)</f>
        <v>#N/A</v>
      </c>
      <c r="BQ108" s="122" t="e">
        <f t="shared" si="133"/>
        <v>#N/A</v>
      </c>
      <c r="BR108" s="122" t="e">
        <f t="shared" si="133"/>
        <v>#N/A</v>
      </c>
    </row>
    <row r="109" spans="1:70">
      <c r="A109" s="287" t="s">
        <v>197</v>
      </c>
      <c r="B109" s="263"/>
      <c r="C109" s="263"/>
      <c r="D109" s="263"/>
      <c r="E109" s="263"/>
      <c r="F109" s="263"/>
      <c r="G109" s="263"/>
      <c r="H109" s="263"/>
      <c r="I109" s="263"/>
      <c r="J109" s="263"/>
      <c r="K109" s="263"/>
      <c r="L109" s="263"/>
      <c r="M109" s="263"/>
      <c r="N109" s="263"/>
      <c r="O109" s="263"/>
      <c r="P109" s="263"/>
      <c r="Q109" s="263"/>
      <c r="R109" s="263"/>
      <c r="S109" s="263"/>
      <c r="T109" s="263">
        <f>'[8]Barley Exports'!$AE$290/1000</f>
        <v>0</v>
      </c>
      <c r="U109" s="263" cm="1">
        <f t="array" ref="U109">INDEX('[8]Barley Exports'!$AM$290:$MP$290,1,ROW(A2))/1000</f>
        <v>0</v>
      </c>
      <c r="V109" s="263" cm="1">
        <f t="array" ref="V109">INDEX('[8]Barley Exports'!$AY$290:$MP$290,1,ROW(B18))/1000</f>
        <v>0</v>
      </c>
      <c r="W109" s="263" cm="1">
        <f t="array" ref="W109">INDEX('[8]Barley Exports'!$BK$290:$MP$290,1,ROW(A2))/1000</f>
        <v>0</v>
      </c>
      <c r="X109" s="263" cm="1">
        <f t="array" ref="X109">INDEX('[8]Barley Exports'!$BW$290:$MP$290,1,ROW(A2))/1000</f>
        <v>0</v>
      </c>
      <c r="Y109" s="263" cm="1">
        <f t="array" ref="Y109">INDEX('[8]Barley Exports'!$CI$290:$MP$290,1,ROW(A2))/1000</f>
        <v>0</v>
      </c>
      <c r="Z109" s="263" cm="1">
        <f t="array" ref="Z109">INDEX('[8]Barley Exports'!$CU$290:$MP$290,1,ROW(A2))/1000</f>
        <v>0</v>
      </c>
      <c r="AA109" s="263" cm="1">
        <f t="array" ref="AA109">INDEX('[8]Barley Exports'!$DG$290:$MP$290,1,ROW(A2))/1000</f>
        <v>0</v>
      </c>
      <c r="AB109" s="263" cm="1">
        <f t="array" ref="AB109">INDEX('[8]Barley Exports'!$DS$290:$MP$290,1,ROW(A2))/1000</f>
        <v>0</v>
      </c>
      <c r="AC109" s="263" cm="1">
        <f t="array" ref="AC109">INDEX('[8]Barley Exports'!$EE$290:$MP$290,1,ROW(A2))/1000</f>
        <v>0</v>
      </c>
      <c r="AD109" s="263" cm="1">
        <f t="array" ref="AD109">INDEX('[8]Barley Exports'!$EQ$290:$MP$290,1,ROW(A2))/1000</f>
        <v>0</v>
      </c>
      <c r="AE109" s="263" cm="1">
        <f t="array" ref="AE109">INDEX('[8]Barley Exports'!$FC$290:$MP$290,1,ROW(A2))/1000</f>
        <v>0</v>
      </c>
      <c r="AF109" s="263" cm="1">
        <f t="array" ref="AF109">INDEX('[8]Barley Exports'!$FO$290:$MP$290,1,ROW(A2))/1000</f>
        <v>0</v>
      </c>
      <c r="AG109" s="263" cm="1">
        <f t="array" ref="AG109">INDEX('[8]Barley Exports'!$GA$290:$MP$290,1,ROW(A2))/1000</f>
        <v>0</v>
      </c>
      <c r="AH109" s="263" cm="1">
        <f t="array" ref="AH109">INDEX('[8]Barley Exports'!$GM$290:$MP$290,1,ROW(A2))/1000</f>
        <v>0</v>
      </c>
      <c r="AI109" s="263" cm="1">
        <f t="array" ref="AI109">INDEX('[8]Barley Exports'!$GY$290:$MP$290,1,ROW(A2))/1000</f>
        <v>0</v>
      </c>
      <c r="AJ109" s="263" cm="1">
        <f t="array" ref="AJ109">INDEX('[8]Barley Exports'!$HK$290:$MP$290,1,ROW(A2))/1000</f>
        <v>0</v>
      </c>
      <c r="AK109" s="263" cm="1">
        <f t="array" ref="AK109">INDEX('[8]Barley Exports'!$HW$290:$MP$290,1,ROW(A2))/1000</f>
        <v>0</v>
      </c>
      <c r="AL109" s="263" cm="1">
        <f t="array" ref="AL109">INDEX('[8]Barley Exports'!$II$290:$PO$290,1,ROW(A2))/1000</f>
        <v>0</v>
      </c>
      <c r="AM109" s="263" cm="1">
        <f t="array" ref="AM109">INDEX('[8]Barley Exports'!$IU$290:$PO$290,1,ROW(A2))/1000</f>
        <v>0.27406430999999998</v>
      </c>
      <c r="AN109" s="263" cm="1">
        <f t="array" ref="AN109">INDEX('[8]Barley Exports'!$JG$290:$MP$290,1,ROW(A2))/1000</f>
        <v>0.51432414000000004</v>
      </c>
      <c r="AO109" s="263" cm="1">
        <f t="array" ref="AO109">INDEX('[8]Barley Exports'!$JS$290:$MP$290,1,ROW(A2))/1000</f>
        <v>1.4554298400000001</v>
      </c>
      <c r="AP109" s="263" cm="1">
        <f t="array" ref="AP109">INDEX('[8]Barley Exports'!$KE$290:$MP$290,1,ROW(A2))/1000</f>
        <v>0.70318829999999999</v>
      </c>
      <c r="AQ109" s="263" cm="1">
        <f t="array" ref="AQ109">INDEX('[8]Barley Exports'!$KQ$290:$OW$290,1,ROW(A2))/1000</f>
        <v>0.10508784</v>
      </c>
      <c r="AR109" s="263" cm="1">
        <f t="array" ref="AR109">INDEX('[8]Barley Exports'!$LC$290:$OW$290,1,ROW(A2))/1000</f>
        <v>0.43661058000000003</v>
      </c>
      <c r="AS109" s="263" cm="1">
        <f t="array" ref="AS109">INDEX('[8]Barley Exports'!$LO$290:$OW$290,1,ROW(A2))/1000</f>
        <v>0.53338509000000001</v>
      </c>
      <c r="AT109" s="263" cm="1">
        <f t="array" ref="AT109">INDEX('[8]Barley Exports'!$MA$290:$OW$290,1,ROW(A2))/1000</f>
        <v>0.34415348999999995</v>
      </c>
      <c r="AU109" s="263" cm="1">
        <f t="array" ref="AU109">INDEX('[8]Barley Exports'!$MM$290:$OW$290,1,ROW(A2))/1000</f>
        <v>0.88667865000000001</v>
      </c>
      <c r="AV109" s="263" cm="1">
        <f t="array" ref="AV109">INDEX('[8]Barley Exports'!$MY$290:$OW$290,1,ROW(A2))/1000</f>
        <v>1.5610229099999999</v>
      </c>
      <c r="AW109" s="263" cm="1">
        <f t="array" ref="AW109">INDEX('[8]Barley Exports'!$NK$290:$OW$290,1,ROW(A2))/1000</f>
        <v>0.12437843999999999</v>
      </c>
      <c r="AX109" s="263" cm="1">
        <f t="array" ref="AX109">INDEX('[8]Barley Exports'!$NW$290:$OW$290,1,ROW(A2))/1000</f>
        <v>0.20117339999999997</v>
      </c>
      <c r="AY109" s="263">
        <f t="shared" si="131"/>
        <v>0.29195375971014409</v>
      </c>
      <c r="AZ109" s="122" t="e">
        <f t="shared" si="132"/>
        <v>#N/A</v>
      </c>
      <c r="BA109" s="122" t="e">
        <f t="shared" si="132"/>
        <v>#N/A</v>
      </c>
      <c r="BB109" s="122" t="e">
        <f t="shared" si="132"/>
        <v>#N/A</v>
      </c>
      <c r="BC109" s="122" t="e">
        <f t="shared" si="132"/>
        <v>#N/A</v>
      </c>
      <c r="BD109" s="122" t="e">
        <f t="shared" si="132"/>
        <v>#N/A</v>
      </c>
      <c r="BE109" s="122" t="e">
        <f t="shared" si="132"/>
        <v>#N/A</v>
      </c>
      <c r="BF109" s="122" t="e">
        <f t="shared" si="132"/>
        <v>#N/A</v>
      </c>
      <c r="BG109" s="122" t="e">
        <f t="shared" si="132"/>
        <v>#N/A</v>
      </c>
      <c r="BH109" s="122" t="e">
        <f t="shared" si="132"/>
        <v>#N/A</v>
      </c>
      <c r="BI109" s="122" t="e">
        <f t="shared" si="132"/>
        <v>#N/A</v>
      </c>
      <c r="BJ109" s="122" t="e">
        <f t="shared" si="132"/>
        <v>#N/A</v>
      </c>
      <c r="BK109" s="122" t="e">
        <f t="shared" si="132"/>
        <v>#N/A</v>
      </c>
      <c r="BL109" s="122" t="e">
        <f t="shared" si="132"/>
        <v>#N/A</v>
      </c>
      <c r="BM109" s="122" t="e">
        <f t="shared" si="132"/>
        <v>#N/A</v>
      </c>
      <c r="BN109" s="122" t="e">
        <f t="shared" si="132"/>
        <v>#N/A</v>
      </c>
      <c r="BO109" s="122" t="e">
        <f t="shared" si="132"/>
        <v>#N/A</v>
      </c>
      <c r="BP109" s="122" t="e">
        <f t="shared" si="133"/>
        <v>#N/A</v>
      </c>
      <c r="BQ109" s="122" t="e">
        <f t="shared" si="133"/>
        <v>#N/A</v>
      </c>
      <c r="BR109" s="122" t="e">
        <f t="shared" si="133"/>
        <v>#N/A</v>
      </c>
    </row>
    <row r="110" spans="1:70">
      <c r="A110" s="287" t="s">
        <v>198</v>
      </c>
      <c r="B110" s="263"/>
      <c r="C110" s="263"/>
      <c r="D110" s="263"/>
      <c r="E110" s="263"/>
      <c r="F110" s="263"/>
      <c r="G110" s="263"/>
      <c r="H110" s="263"/>
      <c r="I110" s="263"/>
      <c r="J110" s="263"/>
      <c r="K110" s="263"/>
      <c r="L110" s="263"/>
      <c r="M110" s="263"/>
      <c r="N110" s="263"/>
      <c r="O110" s="263"/>
      <c r="P110" s="263"/>
      <c r="Q110" s="263"/>
      <c r="R110" s="263"/>
      <c r="S110" s="263"/>
      <c r="T110" s="263">
        <f>'[8]Barley Exports'!$AF$290/1000</f>
        <v>0</v>
      </c>
      <c r="U110" s="263" cm="1">
        <f t="array" ref="U110">INDEX('[8]Barley Exports'!$AM$290:$MP$290,1,ROW(A3))/1000</f>
        <v>0</v>
      </c>
      <c r="V110" s="263" cm="1">
        <f t="array" ref="V110">INDEX('[8]Barley Exports'!$AY$290:$MP$290,1,ROW(B19))/1000</f>
        <v>0</v>
      </c>
      <c r="W110" s="263" cm="1">
        <f t="array" ref="W110">INDEX('[8]Barley Exports'!$BK$290:$MP$290,1,ROW(A3))/1000</f>
        <v>0</v>
      </c>
      <c r="X110" s="263" cm="1">
        <f t="array" ref="X110">INDEX('[8]Barley Exports'!$BW$290:$MP$290,1,ROW(A3))/1000</f>
        <v>0</v>
      </c>
      <c r="Y110" s="263" cm="1">
        <f t="array" ref="Y110">INDEX('[8]Barley Exports'!$CI$290:$MP$290,1,ROW(A3))/1000</f>
        <v>0</v>
      </c>
      <c r="Z110" s="263" cm="1">
        <f t="array" ref="Z110">INDEX('[8]Barley Exports'!$CU$290:$MP$290,1,ROW(A3))/1000</f>
        <v>0</v>
      </c>
      <c r="AA110" s="263" cm="1">
        <f t="array" ref="AA110">INDEX('[8]Barley Exports'!$DG$290:$MP$290,1,ROW(A3))/1000</f>
        <v>0</v>
      </c>
      <c r="AB110" s="263" cm="1">
        <f t="array" ref="AB110">INDEX('[8]Barley Exports'!$DS$290:$MP$290,1,ROW(A3))/1000</f>
        <v>0</v>
      </c>
      <c r="AC110" s="263" cm="1">
        <f t="array" ref="AC110">INDEX('[8]Barley Exports'!$EE$290:$MP$290,1,ROW(A3))/1000</f>
        <v>0</v>
      </c>
      <c r="AD110" s="263" cm="1">
        <f t="array" ref="AD110">INDEX('[8]Barley Exports'!$EQ$290:$MP$290,1,ROW(A3))/1000</f>
        <v>0</v>
      </c>
      <c r="AE110" s="263" cm="1">
        <f t="array" ref="AE110">INDEX('[8]Barley Exports'!$FC$290:$MP$290,1,ROW(A3))/1000</f>
        <v>0</v>
      </c>
      <c r="AF110" s="263" cm="1">
        <f t="array" ref="AF110">INDEX('[8]Barley Exports'!$FO$290:$MP$290,1,ROW(A3))/1000</f>
        <v>0</v>
      </c>
      <c r="AG110" s="263" cm="1">
        <f t="array" ref="AG110">INDEX('[8]Barley Exports'!$GA$290:$MP$290,1,ROW(A3))/1000</f>
        <v>0</v>
      </c>
      <c r="AH110" s="263" cm="1">
        <f t="array" ref="AH110">INDEX('[8]Barley Exports'!$GM$290:$MP$290,1,ROW(A3))/1000</f>
        <v>0</v>
      </c>
      <c r="AI110" s="263" cm="1">
        <f t="array" ref="AI110">INDEX('[8]Barley Exports'!$GY$290:$MP$290,1,ROW(A3))/1000</f>
        <v>0</v>
      </c>
      <c r="AJ110" s="263" cm="1">
        <f t="array" ref="AJ110">INDEX('[8]Barley Exports'!$HK$290:$MP$290,1,ROW(A3))/1000</f>
        <v>0</v>
      </c>
      <c r="AK110" s="263" cm="1">
        <f t="array" ref="AK110">INDEX('[8]Barley Exports'!$HW$290:$MP$290,1,ROW(A3))/1000</f>
        <v>0</v>
      </c>
      <c r="AL110" s="263" cm="1">
        <f t="array" ref="AL110">INDEX('[8]Barley Exports'!$II$290:$PO$290,1,ROW(A3))/1000</f>
        <v>0</v>
      </c>
      <c r="AM110" s="263" cm="1">
        <f t="array" ref="AM110">INDEX('[8]Barley Exports'!$IU$290:$PO$290,1,ROW(A3))/1000</f>
        <v>2.9517833100000002</v>
      </c>
      <c r="AN110" s="263" cm="1">
        <f t="array" ref="AN110">INDEX('[8]Barley Exports'!$JG$290:$MP$290,1,ROW(A3))/1000</f>
        <v>1.89465843</v>
      </c>
      <c r="AO110" s="263" cm="1">
        <f t="array" ref="AO110">INDEX('[8]Barley Exports'!$JS$290:$MP$290,1,ROW(A3))/1000</f>
        <v>1.18007949</v>
      </c>
      <c r="AP110" s="263" cm="1">
        <f t="array" ref="AP110">INDEX('[8]Barley Exports'!$KE$290:$MP$290,1,ROW(A3))/1000</f>
        <v>1.3529140799999999</v>
      </c>
      <c r="AQ110" s="263" cm="1">
        <f t="array" ref="AQ110">INDEX('[8]Barley Exports'!$KQ$290:$OW$290,1,ROW(A3))/1000</f>
        <v>0.17191598999999999</v>
      </c>
      <c r="AR110" s="263" cm="1">
        <f t="array" ref="AR110">INDEX('[8]Barley Exports'!$LC$290:$OW$290,1,ROW(A3))/1000</f>
        <v>0.58399994999999993</v>
      </c>
      <c r="AS110" s="263" cm="1">
        <f t="array" ref="AS110">INDEX('[8]Barley Exports'!$LO$290:$OW$290,1,ROW(A3))/1000</f>
        <v>0.39150731999999999</v>
      </c>
      <c r="AT110" s="263" cm="1">
        <f t="array" ref="AT110">INDEX('[8]Barley Exports'!$MA$290:$OW$290,1,ROW(A3))/1000</f>
        <v>0.35908074000000001</v>
      </c>
      <c r="AU110" s="263" cm="1">
        <f t="array" ref="AU110">INDEX('[8]Barley Exports'!$MM$290:$OW$290,1,ROW(A3))/1000</f>
        <v>1.0115163899999999</v>
      </c>
      <c r="AV110" s="263" cm="1">
        <f t="array" ref="AV110">INDEX('[8]Barley Exports'!$MY$290:$OW$290,1,ROW(A3))/1000</f>
        <v>1.1701126799999999</v>
      </c>
      <c r="AW110" s="263" cm="1">
        <f t="array" ref="AW110">INDEX('[8]Barley Exports'!$NK$290:$OW$290,1,ROW(A3))/1000</f>
        <v>0.28325031000000001</v>
      </c>
      <c r="AX110" s="263" cm="1">
        <f t="array" ref="AX110">INDEX('[8]Barley Exports'!$NW$290:$OW$290,1,ROW(A3))/1000</f>
        <v>0.72546434999999998</v>
      </c>
      <c r="AY110" s="263">
        <f t="shared" si="131"/>
        <v>0.33241339850367929</v>
      </c>
      <c r="AZ110" s="122" t="e">
        <f t="shared" si="132"/>
        <v>#N/A</v>
      </c>
      <c r="BA110" s="122" t="e">
        <f t="shared" si="132"/>
        <v>#N/A</v>
      </c>
      <c r="BB110" s="122" t="e">
        <f t="shared" si="132"/>
        <v>#N/A</v>
      </c>
      <c r="BC110" s="122" t="e">
        <f t="shared" si="132"/>
        <v>#N/A</v>
      </c>
      <c r="BD110" s="122" t="e">
        <f t="shared" si="132"/>
        <v>#N/A</v>
      </c>
      <c r="BE110" s="122" t="e">
        <f t="shared" si="132"/>
        <v>#N/A</v>
      </c>
      <c r="BF110" s="122" t="e">
        <f t="shared" si="132"/>
        <v>#N/A</v>
      </c>
      <c r="BG110" s="122" t="e">
        <f t="shared" si="132"/>
        <v>#N/A</v>
      </c>
      <c r="BH110" s="122" t="e">
        <f t="shared" si="132"/>
        <v>#N/A</v>
      </c>
      <c r="BI110" s="122" t="e">
        <f t="shared" si="132"/>
        <v>#N/A</v>
      </c>
      <c r="BJ110" s="122" t="e">
        <f t="shared" si="132"/>
        <v>#N/A</v>
      </c>
      <c r="BK110" s="122" t="e">
        <f t="shared" si="132"/>
        <v>#N/A</v>
      </c>
      <c r="BL110" s="122" t="e">
        <f t="shared" si="132"/>
        <v>#N/A</v>
      </c>
      <c r="BM110" s="122" t="e">
        <f t="shared" si="132"/>
        <v>#N/A</v>
      </c>
      <c r="BN110" s="122" t="e">
        <f t="shared" si="132"/>
        <v>#N/A</v>
      </c>
      <c r="BO110" s="122" t="e">
        <f t="shared" si="132"/>
        <v>#N/A</v>
      </c>
      <c r="BP110" s="122" t="e">
        <f t="shared" si="133"/>
        <v>#N/A</v>
      </c>
      <c r="BQ110" s="122" t="e">
        <f t="shared" si="133"/>
        <v>#N/A</v>
      </c>
      <c r="BR110" s="122" t="e">
        <f t="shared" si="133"/>
        <v>#N/A</v>
      </c>
    </row>
    <row r="111" spans="1:70">
      <c r="A111" s="287" t="s">
        <v>182</v>
      </c>
      <c r="B111" s="263"/>
      <c r="C111" s="263"/>
      <c r="D111" s="263"/>
      <c r="E111" s="263"/>
      <c r="F111" s="263"/>
      <c r="G111" s="263"/>
      <c r="H111" s="263"/>
      <c r="I111" s="263"/>
      <c r="J111" s="263"/>
      <c r="K111" s="263"/>
      <c r="L111" s="263"/>
      <c r="M111" s="263"/>
      <c r="N111" s="263"/>
      <c r="O111" s="263"/>
      <c r="P111" s="263"/>
      <c r="Q111" s="263"/>
      <c r="R111" s="263"/>
      <c r="S111" s="263"/>
      <c r="T111" s="263" cm="1">
        <f t="array" ref="T111">INDEX('[8]Barley Exports'!$AD$290:$OW$290,1,ROW(A1))/1000</f>
        <v>0</v>
      </c>
      <c r="U111" s="263" cm="1">
        <f t="array" ref="U111">INDEX('[8]Barley Exports'!$AM$290:$MP$290,1,ROW(A4))/1000</f>
        <v>0</v>
      </c>
      <c r="V111" s="263" cm="1">
        <f t="array" ref="V111">INDEX('[8]Barley Exports'!$AY$290:$MP$290,1,ROW(B20))/1000</f>
        <v>0</v>
      </c>
      <c r="W111" s="263" cm="1">
        <f t="array" ref="W111">INDEX('[8]Barley Exports'!$BK$290:$MP$290,1,ROW(A4))/1000</f>
        <v>0</v>
      </c>
      <c r="X111" s="263" cm="1">
        <f t="array" ref="X111">INDEX('[8]Barley Exports'!$BW$290:$MP$290,1,ROW(A4))/1000</f>
        <v>0</v>
      </c>
      <c r="Y111" s="263" cm="1">
        <f t="array" ref="Y111">INDEX('[8]Barley Exports'!$CI$290:$MP$290,1,ROW(A4))/1000</f>
        <v>0</v>
      </c>
      <c r="Z111" s="263" cm="1">
        <f t="array" ref="Z111">INDEX('[8]Barley Exports'!$CU$290:$MP$290,1,ROW(A4))/1000</f>
        <v>0</v>
      </c>
      <c r="AA111" s="263" cm="1">
        <f t="array" ref="AA111">INDEX('[8]Barley Exports'!$DG$290:$MP$290,1,ROW(A4))/1000</f>
        <v>0</v>
      </c>
      <c r="AB111" s="263" cm="1">
        <f t="array" ref="AB111">INDEX('[8]Barley Exports'!$DS$290:$MP$290,1,ROW(A4))/1000</f>
        <v>0</v>
      </c>
      <c r="AC111" s="263" cm="1">
        <f t="array" ref="AC111">INDEX('[8]Barley Exports'!$EE$290:$MP$290,1,ROW(A4))/1000</f>
        <v>0</v>
      </c>
      <c r="AD111" s="263" cm="1">
        <f t="array" ref="AD111">INDEX('[8]Barley Exports'!$EQ$290:$MP$290,1,ROW(A4))/1000</f>
        <v>0</v>
      </c>
      <c r="AE111" s="263" cm="1">
        <f t="array" ref="AE111">INDEX('[8]Barley Exports'!$FC$290:$MP$290,1,ROW(A4))/1000</f>
        <v>0</v>
      </c>
      <c r="AF111" s="263" cm="1">
        <f t="array" ref="AF111">INDEX('[8]Barley Exports'!$FO$290:$MP$290,1,ROW(A4))/1000</f>
        <v>0</v>
      </c>
      <c r="AG111" s="263" cm="1">
        <f t="array" ref="AG111">INDEX('[8]Barley Exports'!$GA$290:$MP$290,1,ROW(A4))/1000</f>
        <v>0</v>
      </c>
      <c r="AH111" s="263" cm="1">
        <f t="array" ref="AH111">INDEX('[8]Barley Exports'!$GM$290:$MP$290,1,ROW(A4))/1000</f>
        <v>0</v>
      </c>
      <c r="AI111" s="263" cm="1">
        <f t="array" ref="AI111">INDEX('[8]Barley Exports'!$GY$290:$MP$290,1,ROW(A4))/1000</f>
        <v>0</v>
      </c>
      <c r="AJ111" s="263" cm="1">
        <f t="array" ref="AJ111">INDEX('[8]Barley Exports'!$HK$290:$MP$290,1,ROW(A4))/1000</f>
        <v>0</v>
      </c>
      <c r="AK111" s="263" cm="1">
        <f t="array" ref="AK111">INDEX('[8]Barley Exports'!$HW$290:$MP$290,1,ROW(A4))/1000</f>
        <v>0</v>
      </c>
      <c r="AL111" s="263" cm="1">
        <f t="array" ref="AL111">INDEX('[8]Barley Exports'!$II$290:$PO$290,1,ROW(A4))/1000</f>
        <v>0</v>
      </c>
      <c r="AM111" s="263" cm="1">
        <f t="array" ref="AM111">INDEX('[8]Barley Exports'!$IU$290:$PO$290,1,ROW(A4))/1000</f>
        <v>1.93268847</v>
      </c>
      <c r="AN111" s="263" cm="1">
        <f t="array" ref="AN111">INDEX('[8]Barley Exports'!$JG$290:$MP$290,1,ROW(A4))/1000</f>
        <v>1.3158945000000002</v>
      </c>
      <c r="AO111" s="263" cm="1">
        <f t="array" ref="AO111">INDEX('[8]Barley Exports'!$JS$290:$MP$290,1,ROW(A4))/1000</f>
        <v>1.6041052500000001</v>
      </c>
      <c r="AP111" s="263" cm="1">
        <f t="array" ref="AP111">INDEX('[8]Barley Exports'!$KE$290:$MP$290,1,ROW(A4))/1000</f>
        <v>0.76331067000000008</v>
      </c>
      <c r="AQ111" s="263" cm="1">
        <f t="array" ref="AQ111">INDEX('[8]Barley Exports'!$KQ$290:$OW$290,1,ROW(A4))/1000</f>
        <v>0.10912967999999999</v>
      </c>
      <c r="AR111" s="263" cm="1">
        <f t="array" ref="AR111">INDEX('[8]Barley Exports'!$LC$290:$OW$290,1,ROW(A4))/1000</f>
        <v>0.54551061000000001</v>
      </c>
      <c r="AS111" s="263" cm="1">
        <f t="array" ref="AS111">INDEX('[8]Barley Exports'!$LO$290:$OW$290,1,ROW(A4))/1000</f>
        <v>0.50950149</v>
      </c>
      <c r="AT111" s="263" cm="1">
        <f t="array" ref="AT111">INDEX('[8]Barley Exports'!$MA$290:$OW$290,1,ROW(A4))/1000</f>
        <v>0.50518406999999999</v>
      </c>
      <c r="AU111" s="263" cm="1">
        <f t="array" ref="AU111">INDEX('[8]Barley Exports'!$MM$290:$OW$290,1,ROW(A4))/1000</f>
        <v>0.59777895000000003</v>
      </c>
      <c r="AV111" s="263" cm="1">
        <f t="array" ref="AV111">INDEX('[8]Barley Exports'!$MY$290:$OW$290,1,ROW(A4))/1000</f>
        <v>0.78351987000000001</v>
      </c>
      <c r="AW111" s="263" cm="1">
        <f t="array" ref="AW111">INDEX('[8]Barley Exports'!$NK$290:$OW$290,1,ROW(A4))/1000</f>
        <v>0.37001208000000002</v>
      </c>
      <c r="AX111" s="263" cm="1">
        <f t="array" ref="AX111">INDEX('[8]Barley Exports'!$NW$290:$OW$290,1,ROW(A4))/1000</f>
        <v>0.38053004999999995</v>
      </c>
      <c r="AY111" s="263">
        <f t="shared" si="131"/>
        <v>0.24696467166617378</v>
      </c>
      <c r="AZ111" s="122" t="e">
        <f t="shared" si="132"/>
        <v>#N/A</v>
      </c>
      <c r="BA111" s="122" t="e">
        <f t="shared" si="132"/>
        <v>#N/A</v>
      </c>
      <c r="BB111" s="122" t="e">
        <f t="shared" si="132"/>
        <v>#N/A</v>
      </c>
      <c r="BC111" s="122" t="e">
        <f t="shared" si="132"/>
        <v>#N/A</v>
      </c>
      <c r="BD111" s="122" t="e">
        <f t="shared" si="132"/>
        <v>#N/A</v>
      </c>
      <c r="BE111" s="122" t="e">
        <f t="shared" si="132"/>
        <v>#N/A</v>
      </c>
      <c r="BF111" s="122" t="e">
        <f t="shared" si="132"/>
        <v>#N/A</v>
      </c>
      <c r="BG111" s="122" t="e">
        <f t="shared" si="132"/>
        <v>#N/A</v>
      </c>
      <c r="BH111" s="122" t="e">
        <f t="shared" si="132"/>
        <v>#N/A</v>
      </c>
      <c r="BI111" s="122" t="e">
        <f t="shared" si="132"/>
        <v>#N/A</v>
      </c>
      <c r="BJ111" s="122" t="e">
        <f t="shared" si="132"/>
        <v>#N/A</v>
      </c>
      <c r="BK111" s="122" t="e">
        <f t="shared" si="132"/>
        <v>#N/A</v>
      </c>
      <c r="BL111" s="122" t="e">
        <f t="shared" si="132"/>
        <v>#N/A</v>
      </c>
      <c r="BM111" s="122" t="e">
        <f t="shared" si="132"/>
        <v>#N/A</v>
      </c>
      <c r="BN111" s="122" t="e">
        <f t="shared" si="132"/>
        <v>#N/A</v>
      </c>
      <c r="BO111" s="122" t="e">
        <f t="shared" si="132"/>
        <v>#N/A</v>
      </c>
      <c r="BP111" s="122" t="e">
        <f t="shared" si="133"/>
        <v>#N/A</v>
      </c>
      <c r="BQ111" s="122" t="e">
        <f t="shared" si="133"/>
        <v>#N/A</v>
      </c>
      <c r="BR111" s="122" t="e">
        <f t="shared" si="133"/>
        <v>#N/A</v>
      </c>
    </row>
    <row r="112" spans="1:70">
      <c r="A112" s="287" t="s">
        <v>184</v>
      </c>
      <c r="B112" s="263"/>
      <c r="C112" s="263"/>
      <c r="D112" s="263"/>
      <c r="E112" s="263"/>
      <c r="F112" s="263"/>
      <c r="G112" s="263"/>
      <c r="H112" s="263"/>
      <c r="I112" s="263"/>
      <c r="J112" s="263"/>
      <c r="K112" s="263"/>
      <c r="L112" s="263"/>
      <c r="M112" s="263"/>
      <c r="N112" s="263"/>
      <c r="O112" s="263"/>
      <c r="P112" s="263"/>
      <c r="Q112" s="263"/>
      <c r="R112" s="263"/>
      <c r="S112" s="263"/>
      <c r="T112" s="263" cm="1">
        <f t="array" ref="T112">INDEX('[8]Barley Exports'!$AD$290:$OW$290,1,ROW(A2))/1000</f>
        <v>0</v>
      </c>
      <c r="U112" s="263" cm="1">
        <f t="array" ref="U112">INDEX('[8]Barley Exports'!$AM$290:$MP$290,1,ROW(A5))/1000</f>
        <v>0</v>
      </c>
      <c r="V112" s="263" cm="1">
        <f t="array" ref="V112">INDEX('[8]Barley Exports'!$AY$290:$MP$290,1,ROW(B21))/1000</f>
        <v>0</v>
      </c>
      <c r="W112" s="263" cm="1">
        <f t="array" ref="W112">INDEX('[8]Barley Exports'!$BK$290:$MP$290,1,ROW(A5))/1000</f>
        <v>0</v>
      </c>
      <c r="X112" s="263" cm="1">
        <f t="array" ref="X112">INDEX('[8]Barley Exports'!$BW$290:$MP$290,1,ROW(A5))/1000</f>
        <v>0</v>
      </c>
      <c r="Y112" s="263" cm="1">
        <f t="array" ref="Y112">INDEX('[8]Barley Exports'!$CI$290:$MP$290,1,ROW(A5))/1000</f>
        <v>0</v>
      </c>
      <c r="Z112" s="263" cm="1">
        <f t="array" ref="Z112">INDEX('[8]Barley Exports'!$CU$290:$MP$290,1,ROW(A5))/1000</f>
        <v>0</v>
      </c>
      <c r="AA112" s="263" cm="1">
        <f t="array" ref="AA112">INDEX('[8]Barley Exports'!$DG$290:$MP$290,1,ROW(A5))/1000</f>
        <v>0</v>
      </c>
      <c r="AB112" s="263" cm="1">
        <f t="array" ref="AB112">INDEX('[8]Barley Exports'!$DS$290:$MP$290,1,ROW(A5))/1000</f>
        <v>0</v>
      </c>
      <c r="AC112" s="263" cm="1">
        <f t="array" ref="AC112">INDEX('[8]Barley Exports'!$EE$290:$MP$290,1,ROW(A5))/1000</f>
        <v>0</v>
      </c>
      <c r="AD112" s="263" cm="1">
        <f t="array" ref="AD112">INDEX('[8]Barley Exports'!$EQ$290:$MP$290,1,ROW(A5))/1000</f>
        <v>0</v>
      </c>
      <c r="AE112" s="263" cm="1">
        <f t="array" ref="AE112">INDEX('[8]Barley Exports'!$FC$290:$MP$290,1,ROW(A5))/1000</f>
        <v>0</v>
      </c>
      <c r="AF112" s="263" cm="1">
        <f t="array" ref="AF112">INDEX('[8]Barley Exports'!$FO$290:$MP$290,1,ROW(A5))/1000</f>
        <v>0</v>
      </c>
      <c r="AG112" s="263" cm="1">
        <f t="array" ref="AG112">INDEX('[8]Barley Exports'!$GA$290:$MP$290,1,ROW(A5))/1000</f>
        <v>0</v>
      </c>
      <c r="AH112" s="263" cm="1">
        <f t="array" ref="AH112">INDEX('[8]Barley Exports'!$GM$290:$MP$290,1,ROW(A5))/1000</f>
        <v>0</v>
      </c>
      <c r="AI112" s="263" cm="1">
        <f t="array" ref="AI112">INDEX('[8]Barley Exports'!$GY$290:$MP$290,1,ROW(A5))/1000</f>
        <v>0</v>
      </c>
      <c r="AJ112" s="263" cm="1">
        <f t="array" ref="AJ112">INDEX('[8]Barley Exports'!$HK$290:$MP$290,1,ROW(A5))/1000</f>
        <v>0</v>
      </c>
      <c r="AK112" s="263" cm="1">
        <f t="array" ref="AK112">INDEX('[8]Barley Exports'!$HW$290:$MP$290,1,ROW(A5))/1000</f>
        <v>0</v>
      </c>
      <c r="AL112" s="263" cm="1">
        <f t="array" ref="AL112">INDEX('[8]Barley Exports'!$II$290:$PO$290,1,ROW(A5))/1000</f>
        <v>0</v>
      </c>
      <c r="AM112" s="263" cm="1">
        <f t="array" ref="AM112">INDEX('[8]Barley Exports'!$IU$290:$PO$290,1,ROW(A5))/1000</f>
        <v>1.2005642700000001</v>
      </c>
      <c r="AN112" s="263" cm="1">
        <f t="array" ref="AN112">INDEX('[8]Barley Exports'!$JG$290:$MP$290,1,ROW(A5))/1000</f>
        <v>1.0170279900000001</v>
      </c>
      <c r="AO112" s="263" cm="1">
        <f t="array" ref="AO112">INDEX('[8]Barley Exports'!$JS$290:$MP$290,1,ROW(A5))/1000</f>
        <v>0.32206115999999996</v>
      </c>
      <c r="AP112" s="263" cm="1">
        <f t="array" ref="AP112">INDEX('[8]Barley Exports'!$KE$290:$MP$290,1,ROW(A5))/1000</f>
        <v>0.98377466999999996</v>
      </c>
      <c r="AQ112" s="263" cm="1">
        <f t="array" ref="AQ112">INDEX('[8]Barley Exports'!$KQ$290:$OW$290,1,ROW(A5))/1000</f>
        <v>0.27838172999999999</v>
      </c>
      <c r="AR112" s="263" cm="1">
        <f t="array" ref="AR112">INDEX('[8]Barley Exports'!$LC$290:$OW$290,1,ROW(A5))/1000</f>
        <v>0.37520216999999995</v>
      </c>
      <c r="AS112" s="263" cm="1">
        <f t="array" ref="AS112">INDEX('[8]Barley Exports'!$LO$290:$OW$290,1,ROW(A5))/1000</f>
        <v>0.28233171000000007</v>
      </c>
      <c r="AT112" s="263" cm="1">
        <f t="array" ref="AT112">INDEX('[8]Barley Exports'!$MA$290:$OW$290,1,ROW(A5))/1000</f>
        <v>0.58767435000000001</v>
      </c>
      <c r="AU112" s="263" cm="1">
        <f t="array" ref="AU112">INDEX('[8]Barley Exports'!$MM$290:$OW$290,1,ROW(A5))/1000</f>
        <v>0.89388966000000003</v>
      </c>
      <c r="AV112" s="263" cm="1">
        <f t="array" ref="AV112">INDEX('[8]Barley Exports'!$MY$290:$OW$290,1,ROW(A5))/1000</f>
        <v>0.67365531000000001</v>
      </c>
      <c r="AW112" s="263" cm="1">
        <f t="array" ref="AW112">INDEX('[8]Barley Exports'!$NK$290:$OW$290,1,ROW(A5))/1000</f>
        <v>0.20916522000000001</v>
      </c>
      <c r="AX112" s="263" cm="1">
        <f t="array" ref="AX112">INDEX('[8]Barley Exports'!$NW$290:$OW$290,1,ROW(A5))/1000</f>
        <v>0.33106343999999999</v>
      </c>
      <c r="AY112" s="263">
        <f t="shared" si="131"/>
        <v>0.25243614312538881</v>
      </c>
      <c r="AZ112" s="122" t="e">
        <f t="shared" si="132"/>
        <v>#N/A</v>
      </c>
      <c r="BA112" s="122" t="e">
        <f t="shared" si="132"/>
        <v>#N/A</v>
      </c>
      <c r="BB112" s="122" t="e">
        <f t="shared" si="132"/>
        <v>#N/A</v>
      </c>
      <c r="BC112" s="122" t="e">
        <f t="shared" si="132"/>
        <v>#N/A</v>
      </c>
      <c r="BD112" s="122" t="e">
        <f t="shared" si="132"/>
        <v>#N/A</v>
      </c>
      <c r="BE112" s="122" t="e">
        <f t="shared" si="132"/>
        <v>#N/A</v>
      </c>
      <c r="BF112" s="122" t="e">
        <f t="shared" si="132"/>
        <v>#N/A</v>
      </c>
      <c r="BG112" s="122" t="e">
        <f t="shared" si="132"/>
        <v>#N/A</v>
      </c>
      <c r="BH112" s="122" t="e">
        <f t="shared" si="132"/>
        <v>#N/A</v>
      </c>
      <c r="BI112" s="122" t="e">
        <f t="shared" si="132"/>
        <v>#N/A</v>
      </c>
      <c r="BJ112" s="122" t="e">
        <f t="shared" si="132"/>
        <v>#N/A</v>
      </c>
      <c r="BK112" s="122" t="e">
        <f t="shared" si="132"/>
        <v>#N/A</v>
      </c>
      <c r="BL112" s="122" t="e">
        <f t="shared" si="132"/>
        <v>#N/A</v>
      </c>
      <c r="BM112" s="122" t="e">
        <f t="shared" si="132"/>
        <v>#N/A</v>
      </c>
      <c r="BN112" s="122" t="e">
        <f t="shared" si="132"/>
        <v>#N/A</v>
      </c>
      <c r="BO112" s="122" t="e">
        <f t="shared" si="132"/>
        <v>#N/A</v>
      </c>
      <c r="BP112" s="122" t="e">
        <f t="shared" si="133"/>
        <v>#N/A</v>
      </c>
      <c r="BQ112" s="122" t="e">
        <f t="shared" si="133"/>
        <v>#N/A</v>
      </c>
      <c r="BR112" s="122" t="e">
        <f t="shared" si="133"/>
        <v>#N/A</v>
      </c>
    </row>
    <row r="113" spans="1:70">
      <c r="A113" s="287" t="s">
        <v>186</v>
      </c>
      <c r="B113" s="263"/>
      <c r="C113" s="263"/>
      <c r="D113" s="263"/>
      <c r="E113" s="263"/>
      <c r="F113" s="263"/>
      <c r="G113" s="263"/>
      <c r="H113" s="263"/>
      <c r="I113" s="263"/>
      <c r="J113" s="263"/>
      <c r="K113" s="263"/>
      <c r="L113" s="263"/>
      <c r="M113" s="263"/>
      <c r="N113" s="263"/>
      <c r="O113" s="263"/>
      <c r="P113" s="263"/>
      <c r="Q113" s="263"/>
      <c r="R113" s="263"/>
      <c r="S113" s="263"/>
      <c r="T113" s="263" cm="1">
        <f t="array" ref="T113">INDEX('[8]Barley Exports'!$AD$290:$OW$290,1,ROW(A3))/1000</f>
        <v>0</v>
      </c>
      <c r="U113" s="263" cm="1">
        <f t="array" ref="U113">INDEX('[8]Barley Exports'!$AM$290:$MP$290,1,ROW(A6))/1000</f>
        <v>0</v>
      </c>
      <c r="V113" s="263" cm="1">
        <f t="array" ref="V113">INDEX('[8]Barley Exports'!$AY$290:$MP$290,1,ROW(B22))/1000</f>
        <v>0</v>
      </c>
      <c r="W113" s="263" cm="1">
        <f t="array" ref="W113">INDEX('[8]Barley Exports'!$BK$290:$MP$290,1,ROW(A6))/1000</f>
        <v>0</v>
      </c>
      <c r="X113" s="263" cm="1">
        <f t="array" ref="X113">INDEX('[8]Barley Exports'!$BW$290:$MP$290,1,ROW(A6))/1000</f>
        <v>0</v>
      </c>
      <c r="Y113" s="263" cm="1">
        <f t="array" ref="Y113">INDEX('[8]Barley Exports'!$CI$290:$MP$290,1,ROW(A6))/1000</f>
        <v>0</v>
      </c>
      <c r="Z113" s="263" cm="1">
        <f t="array" ref="Z113">INDEX('[8]Barley Exports'!$CU$290:$MP$290,1,ROW(A6))/1000</f>
        <v>0</v>
      </c>
      <c r="AA113" s="263" cm="1">
        <f t="array" ref="AA113">INDEX('[8]Barley Exports'!$DG$290:$MP$290,1,ROW(A6))/1000</f>
        <v>0</v>
      </c>
      <c r="AB113" s="263" cm="1">
        <f t="array" ref="AB113">INDEX('[8]Barley Exports'!$DS$290:$MP$290,1,ROW(A6))/1000</f>
        <v>0</v>
      </c>
      <c r="AC113" s="263" cm="1">
        <f t="array" ref="AC113">INDEX('[8]Barley Exports'!$EE$290:$MP$290,1,ROW(A6))/1000</f>
        <v>0</v>
      </c>
      <c r="AD113" s="263" cm="1">
        <f t="array" ref="AD113">INDEX('[8]Barley Exports'!$EQ$290:$MP$290,1,ROW(A6))/1000</f>
        <v>0</v>
      </c>
      <c r="AE113" s="263" cm="1">
        <f t="array" ref="AE113">INDEX('[8]Barley Exports'!$FC$290:$MP$290,1,ROW(A6))/1000</f>
        <v>0</v>
      </c>
      <c r="AF113" s="263" cm="1">
        <f t="array" ref="AF113">INDEX('[8]Barley Exports'!$FO$290:$MP$290,1,ROW(A6))/1000</f>
        <v>0</v>
      </c>
      <c r="AG113" s="263" cm="1">
        <f t="array" ref="AG113">INDEX('[8]Barley Exports'!$GA$290:$MP$290,1,ROW(A6))/1000</f>
        <v>0</v>
      </c>
      <c r="AH113" s="263" cm="1">
        <f t="array" ref="AH113">INDEX('[8]Barley Exports'!$GM$290:$MP$290,1,ROW(A6))/1000</f>
        <v>0</v>
      </c>
      <c r="AI113" s="263" cm="1">
        <f t="array" ref="AI113">INDEX('[8]Barley Exports'!$GY$290:$MP$290,1,ROW(A6))/1000</f>
        <v>0</v>
      </c>
      <c r="AJ113" s="263" cm="1">
        <f t="array" ref="AJ113">INDEX('[8]Barley Exports'!$HK$290:$MP$290,1,ROW(A6))/1000</f>
        <v>0</v>
      </c>
      <c r="AK113" s="263" cm="1">
        <f t="array" ref="AK113">INDEX('[8]Barley Exports'!$HW$290:$MP$290,1,ROW(A6))/1000</f>
        <v>0</v>
      </c>
      <c r="AL113" s="263" cm="1">
        <f t="array" ref="AL113">INDEX('[8]Barley Exports'!$II$290:$PO$290,1,ROW(A6))/1000</f>
        <v>0</v>
      </c>
      <c r="AM113" s="263" cm="1">
        <f t="array" ref="AM113">INDEX('[8]Barley Exports'!$IU$290:$PO$290,1,ROW(A6))/1000</f>
        <v>0.26841492</v>
      </c>
      <c r="AN113" s="263" cm="1">
        <f t="array" ref="AN113">INDEX('[8]Barley Exports'!$JG$290:$MP$290,1,ROW(A6))/1000</f>
        <v>0.84410154000000004</v>
      </c>
      <c r="AO113" s="263" cm="1">
        <f t="array" ref="AO113">INDEX('[8]Barley Exports'!$JS$290:$MP$290,1,ROW(A6))/1000</f>
        <v>1.90738104</v>
      </c>
      <c r="AP113" s="263" cm="1">
        <f t="array" ref="AP113">INDEX('[8]Barley Exports'!$KE$290:$MP$290,1,ROW(A6))/1000</f>
        <v>1.8933264599999999</v>
      </c>
      <c r="AQ113" s="263" cm="1">
        <f t="array" ref="AQ113">INDEX('[8]Barley Exports'!$KQ$290:$OW$290,1,ROW(A6))/1000</f>
        <v>0.29128805999999996</v>
      </c>
      <c r="AR113" s="263" cm="1">
        <f t="array" ref="AR113">INDEX('[8]Barley Exports'!$LC$290:$OW$290,1,ROW(A6))/1000</f>
        <v>0.58275983999999992</v>
      </c>
      <c r="AS113" s="263" cm="1">
        <f t="array" ref="AS113">INDEX('[8]Barley Exports'!$LO$290:$OW$290,1,ROW(A6))/1000</f>
        <v>0.43279839000000003</v>
      </c>
      <c r="AT113" s="263" cm="1">
        <f t="array" ref="AT113">INDEX('[8]Barley Exports'!$MA$290:$OW$290,1,ROW(A6))/1000</f>
        <v>0.65151705000000004</v>
      </c>
      <c r="AU113" s="263" cm="1">
        <f t="array" ref="AU113">INDEX('[8]Barley Exports'!$MM$290:$OW$290,1,ROW(A6))/1000</f>
        <v>1.2635343000000001</v>
      </c>
      <c r="AV113" s="263" cm="1">
        <f t="array" ref="AV113">INDEX('[8]Barley Exports'!$MY$290:$OW$290,1,ROW(A6))/1000</f>
        <v>0.51000672000000002</v>
      </c>
      <c r="AW113" s="263" cm="1">
        <f t="array" ref="AW113">INDEX('[8]Barley Exports'!$NK$290:$OW$290,1,ROW(A6))/1000</f>
        <v>0.23102789999999998</v>
      </c>
      <c r="AX113" s="263" cm="1">
        <f t="array" ref="AX113">INDEX('[8]Barley Exports'!$NW$290:$OW$290,1,ROW(A6))/1000</f>
        <v>0.43537046999999995</v>
      </c>
      <c r="AY113" s="263">
        <f t="shared" si="131"/>
        <v>0.28952342844091733</v>
      </c>
      <c r="AZ113" s="122" t="e">
        <f t="shared" si="132"/>
        <v>#N/A</v>
      </c>
      <c r="BA113" s="122" t="e">
        <f t="shared" si="132"/>
        <v>#N/A</v>
      </c>
      <c r="BB113" s="122" t="e">
        <f t="shared" si="132"/>
        <v>#N/A</v>
      </c>
      <c r="BC113" s="122" t="e">
        <f t="shared" si="132"/>
        <v>#N/A</v>
      </c>
      <c r="BD113" s="122" t="e">
        <f t="shared" si="132"/>
        <v>#N/A</v>
      </c>
      <c r="BE113" s="122" t="e">
        <f t="shared" si="132"/>
        <v>#N/A</v>
      </c>
      <c r="BF113" s="122" t="e">
        <f t="shared" si="132"/>
        <v>#N/A</v>
      </c>
      <c r="BG113" s="122" t="e">
        <f t="shared" si="132"/>
        <v>#N/A</v>
      </c>
      <c r="BH113" s="122" t="e">
        <f t="shared" si="132"/>
        <v>#N/A</v>
      </c>
      <c r="BI113" s="122" t="e">
        <f t="shared" si="132"/>
        <v>#N/A</v>
      </c>
      <c r="BJ113" s="122" t="e">
        <f t="shared" si="132"/>
        <v>#N/A</v>
      </c>
      <c r="BK113" s="122" t="e">
        <f t="shared" si="132"/>
        <v>#N/A</v>
      </c>
      <c r="BL113" s="122" t="e">
        <f t="shared" si="132"/>
        <v>#N/A</v>
      </c>
      <c r="BM113" s="122" t="e">
        <f t="shared" si="132"/>
        <v>#N/A</v>
      </c>
      <c r="BN113" s="122" t="e">
        <f t="shared" si="132"/>
        <v>#N/A</v>
      </c>
      <c r="BO113" s="122" t="e">
        <f t="shared" si="132"/>
        <v>#N/A</v>
      </c>
      <c r="BP113" s="122" t="e">
        <f t="shared" si="133"/>
        <v>#N/A</v>
      </c>
      <c r="BQ113" s="122" t="e">
        <f t="shared" si="133"/>
        <v>#N/A</v>
      </c>
      <c r="BR113" s="122" t="e">
        <f t="shared" si="133"/>
        <v>#N/A</v>
      </c>
    </row>
    <row r="114" spans="1:70">
      <c r="A114" s="287" t="s">
        <v>189</v>
      </c>
      <c r="B114" s="263"/>
      <c r="C114" s="263"/>
      <c r="D114" s="263"/>
      <c r="E114" s="263"/>
      <c r="F114" s="263"/>
      <c r="G114" s="263"/>
      <c r="H114" s="263"/>
      <c r="I114" s="263"/>
      <c r="J114" s="263"/>
      <c r="K114" s="263"/>
      <c r="L114" s="263"/>
      <c r="M114" s="263"/>
      <c r="N114" s="263"/>
      <c r="O114" s="263"/>
      <c r="P114" s="263"/>
      <c r="Q114" s="263"/>
      <c r="R114" s="263"/>
      <c r="S114" s="263"/>
      <c r="T114" s="263" cm="1">
        <f t="array" ref="T114">INDEX('[8]Barley Exports'!$AD$290:$OW$290,1,ROW(A4))/1000</f>
        <v>0</v>
      </c>
      <c r="U114" s="263" cm="1">
        <f t="array" ref="U114">INDEX('[8]Barley Exports'!$AM$290:$MP$290,1,ROW(A7))/1000</f>
        <v>0</v>
      </c>
      <c r="V114" s="263" cm="1">
        <f t="array" ref="V114">INDEX('[8]Barley Exports'!$AY$290:$MP$290,1,ROW(B23))/1000</f>
        <v>0</v>
      </c>
      <c r="W114" s="263" cm="1">
        <f t="array" ref="W114">INDEX('[8]Barley Exports'!$BK$290:$MP$290,1,ROW(A7))/1000</f>
        <v>0</v>
      </c>
      <c r="X114" s="263" cm="1">
        <f t="array" ref="X114">INDEX('[8]Barley Exports'!$BW$290:$MP$290,1,ROW(A7))/1000</f>
        <v>0</v>
      </c>
      <c r="Y114" s="263" cm="1">
        <f t="array" ref="Y114">INDEX('[8]Barley Exports'!$CI$290:$MP$290,1,ROW(A7))/1000</f>
        <v>0</v>
      </c>
      <c r="Z114" s="263" cm="1">
        <f t="array" ref="Z114">INDEX('[8]Barley Exports'!$CU$290:$MP$290,1,ROW(A7))/1000</f>
        <v>0</v>
      </c>
      <c r="AA114" s="263" cm="1">
        <f t="array" ref="AA114">INDEX('[8]Barley Exports'!$DG$290:$MP$290,1,ROW(A7))/1000</f>
        <v>0</v>
      </c>
      <c r="AB114" s="263" cm="1">
        <f t="array" ref="AB114">INDEX('[8]Barley Exports'!$DS$290:$MP$290,1,ROW(A7))/1000</f>
        <v>0</v>
      </c>
      <c r="AC114" s="263" cm="1">
        <f t="array" ref="AC114">INDEX('[8]Barley Exports'!$EE$290:$MP$290,1,ROW(A7))/1000</f>
        <v>0</v>
      </c>
      <c r="AD114" s="263" cm="1">
        <f t="array" ref="AD114">INDEX('[8]Barley Exports'!$EQ$290:$MP$290,1,ROW(A7))/1000</f>
        <v>0</v>
      </c>
      <c r="AE114" s="263" cm="1">
        <f t="array" ref="AE114">INDEX('[8]Barley Exports'!$FC$290:$MP$290,1,ROW(A7))/1000</f>
        <v>0</v>
      </c>
      <c r="AF114" s="263" cm="1">
        <f t="array" ref="AF114">INDEX('[8]Barley Exports'!$FO$290:$MP$290,1,ROW(A7))/1000</f>
        <v>0</v>
      </c>
      <c r="AG114" s="263" cm="1">
        <f t="array" ref="AG114">INDEX('[8]Barley Exports'!$GA$290:$MP$290,1,ROW(A7))/1000</f>
        <v>0</v>
      </c>
      <c r="AH114" s="263" cm="1">
        <f t="array" ref="AH114">INDEX('[8]Barley Exports'!$GM$290:$MP$290,1,ROW(A7))/1000</f>
        <v>0</v>
      </c>
      <c r="AI114" s="263" cm="1">
        <f t="array" ref="AI114">INDEX('[8]Barley Exports'!$GY$290:$MP$290,1,ROW(A7))/1000</f>
        <v>0</v>
      </c>
      <c r="AJ114" s="263" cm="1">
        <f t="array" ref="AJ114">INDEX('[8]Barley Exports'!$HK$290:$MP$290,1,ROW(A7))/1000</f>
        <v>0</v>
      </c>
      <c r="AK114" s="263" cm="1">
        <f t="array" ref="AK114">INDEX('[8]Barley Exports'!$HW$290:$MP$290,1,ROW(A7))/1000</f>
        <v>0</v>
      </c>
      <c r="AL114" s="263" cm="1">
        <f t="array" ref="AL114">INDEX('[8]Barley Exports'!$II$290:$PO$290,1,ROW(A7))/1000</f>
        <v>0</v>
      </c>
      <c r="AM114" s="263" cm="1">
        <f t="array" ref="AM114">INDEX('[8]Barley Exports'!$IU$290:$PO$290,1,ROW(A7))/1000</f>
        <v>0.17402876999999997</v>
      </c>
      <c r="AN114" s="263" cm="1">
        <f t="array" ref="AN114">INDEX('[8]Barley Exports'!$JG$290:$MP$290,1,ROW(A7))/1000</f>
        <v>0.90881690999999998</v>
      </c>
      <c r="AO114" s="263" cm="1">
        <f t="array" ref="AO114">INDEX('[8]Barley Exports'!$JS$290:$MP$290,1,ROW(A7))/1000</f>
        <v>0.46573020000000004</v>
      </c>
      <c r="AP114" s="263" cm="1">
        <f t="array" ref="AP114">INDEX('[8]Barley Exports'!$KE$290:$MP$290,1,ROW(A7))/1000</f>
        <v>1.3096020900000001</v>
      </c>
      <c r="AQ114" s="263" cm="1">
        <f t="array" ref="AQ114">INDEX('[8]Barley Exports'!$KQ$290:$OW$290,1,ROW(A7))/1000</f>
        <v>0.34732266000000001</v>
      </c>
      <c r="AR114" s="263" cm="1">
        <f t="array" ref="AR114">INDEX('[8]Barley Exports'!$LC$290:$OW$290,1,ROW(A7))/1000</f>
        <v>0.59718186000000006</v>
      </c>
      <c r="AS114" s="263" cm="1">
        <f t="array" ref="AS114">INDEX('[8]Barley Exports'!$LO$290:$OW$290,1,ROW(A7))/1000</f>
        <v>0.35145635999999997</v>
      </c>
      <c r="AT114" s="263" cm="1">
        <f t="array" ref="AT114">INDEX('[8]Barley Exports'!$MA$290:$OW$290,1,ROW(A7))/1000</f>
        <v>0.65344610999999997</v>
      </c>
      <c r="AU114" s="263" cm="1">
        <f t="array" ref="AU114">INDEX('[8]Barley Exports'!$MM$290:$OW$290,1,ROW(A7))/1000</f>
        <v>1.2172368600000003</v>
      </c>
      <c r="AV114" s="263" cm="1">
        <f t="array" ref="AV114">INDEX('[8]Barley Exports'!$MY$290:$OW$290,1,ROW(A7))/1000</f>
        <v>0.36463827000000004</v>
      </c>
      <c r="AW114" s="263" cm="1">
        <f t="array" ref="AW114">INDEX('[8]Barley Exports'!$NK$290:$OW$290,1,ROW(A7))/1000</f>
        <v>0.12768539999999998</v>
      </c>
      <c r="AX114" s="263" cm="1">
        <f t="array" ref="AX114">INDEX('[8]Barley Exports'!$NW$290:$OW$290,1,ROW(A7))/1000</f>
        <v>0.46940459999999995</v>
      </c>
      <c r="AY114" s="263">
        <f t="shared" si="131"/>
        <v>0.26526313046137889</v>
      </c>
      <c r="AZ114" s="122" t="e">
        <f t="shared" si="132"/>
        <v>#N/A</v>
      </c>
      <c r="BA114" s="122" t="e">
        <f t="shared" si="132"/>
        <v>#N/A</v>
      </c>
      <c r="BB114" s="122" t="e">
        <f t="shared" si="132"/>
        <v>#N/A</v>
      </c>
      <c r="BC114" s="122" t="e">
        <f t="shared" si="132"/>
        <v>#N/A</v>
      </c>
      <c r="BD114" s="122" t="e">
        <f t="shared" si="132"/>
        <v>#N/A</v>
      </c>
      <c r="BE114" s="122" t="e">
        <f t="shared" si="132"/>
        <v>#N/A</v>
      </c>
      <c r="BF114" s="122" t="e">
        <f t="shared" si="132"/>
        <v>#N/A</v>
      </c>
      <c r="BG114" s="122" t="e">
        <f t="shared" si="132"/>
        <v>#N/A</v>
      </c>
      <c r="BH114" s="122" t="e">
        <f t="shared" si="132"/>
        <v>#N/A</v>
      </c>
      <c r="BI114" s="122" t="e">
        <f t="shared" si="132"/>
        <v>#N/A</v>
      </c>
      <c r="BJ114" s="122" t="e">
        <f t="shared" si="132"/>
        <v>#N/A</v>
      </c>
      <c r="BK114" s="122" t="e">
        <f t="shared" si="132"/>
        <v>#N/A</v>
      </c>
      <c r="BL114" s="122" t="e">
        <f t="shared" si="132"/>
        <v>#N/A</v>
      </c>
      <c r="BM114" s="122" t="e">
        <f t="shared" si="132"/>
        <v>#N/A</v>
      </c>
      <c r="BN114" s="122" t="e">
        <f t="shared" si="132"/>
        <v>#N/A</v>
      </c>
      <c r="BO114" s="122" t="e">
        <f t="shared" si="132"/>
        <v>#N/A</v>
      </c>
      <c r="BP114" s="122" t="e">
        <f t="shared" si="133"/>
        <v>#N/A</v>
      </c>
      <c r="BQ114" s="122" t="e">
        <f t="shared" si="133"/>
        <v>#N/A</v>
      </c>
      <c r="BR114" s="122" t="e">
        <f t="shared" si="133"/>
        <v>#N/A</v>
      </c>
    </row>
    <row r="115" spans="1:70">
      <c r="A115" s="287" t="s">
        <v>191</v>
      </c>
      <c r="B115" s="263"/>
      <c r="C115" s="263"/>
      <c r="D115" s="263"/>
      <c r="E115" s="263"/>
      <c r="F115" s="263"/>
      <c r="G115" s="263"/>
      <c r="H115" s="263"/>
      <c r="I115" s="263"/>
      <c r="J115" s="263"/>
      <c r="K115" s="263"/>
      <c r="L115" s="263"/>
      <c r="M115" s="263"/>
      <c r="N115" s="263"/>
      <c r="O115" s="263"/>
      <c r="P115" s="263"/>
      <c r="Q115" s="263"/>
      <c r="R115" s="263"/>
      <c r="S115" s="263"/>
      <c r="T115" s="263" cm="1">
        <f t="array" ref="T115">INDEX('[8]Barley Exports'!$AD$290:$OW$290,1,ROW(A5))/1000</f>
        <v>0</v>
      </c>
      <c r="U115" s="263" cm="1">
        <f t="array" ref="U115">INDEX('[8]Barley Exports'!$AM$290:$MP$290,1,ROW(A8))/1000</f>
        <v>0</v>
      </c>
      <c r="V115" s="263" cm="1">
        <f t="array" ref="V115">INDEX('[8]Barley Exports'!$AY$290:$MP$290,1,ROW(B24))/1000</f>
        <v>0</v>
      </c>
      <c r="W115" s="263" cm="1">
        <f t="array" ref="W115">INDEX('[8]Barley Exports'!$BK$290:$MP$290,1,ROW(A8))/1000</f>
        <v>0</v>
      </c>
      <c r="X115" s="263" cm="1">
        <f t="array" ref="X115">INDEX('[8]Barley Exports'!$BW$290:$MP$290,1,ROW(A8))/1000</f>
        <v>0</v>
      </c>
      <c r="Y115" s="263" cm="1">
        <f t="array" ref="Y115">INDEX('[8]Barley Exports'!$CI$290:$MP$290,1,ROW(A8))/1000</f>
        <v>0</v>
      </c>
      <c r="Z115" s="263" cm="1">
        <f t="array" ref="Z115">INDEX('[8]Barley Exports'!$CU$290:$MP$290,1,ROW(A8))/1000</f>
        <v>0</v>
      </c>
      <c r="AA115" s="263" cm="1">
        <f t="array" ref="AA115">INDEX('[8]Barley Exports'!$DG$290:$MP$290,1,ROW(A8))/1000</f>
        <v>0</v>
      </c>
      <c r="AB115" s="263" cm="1">
        <f t="array" ref="AB115">INDEX('[8]Barley Exports'!$DS$290:$MP$290,1,ROW(A8))/1000</f>
        <v>0</v>
      </c>
      <c r="AC115" s="263" cm="1">
        <f t="array" ref="AC115">INDEX('[8]Barley Exports'!$EE$290:$MP$290,1,ROW(A8))/1000</f>
        <v>0</v>
      </c>
      <c r="AD115" s="263" cm="1">
        <f t="array" ref="AD115">INDEX('[8]Barley Exports'!$EQ$290:$MP$290,1,ROW(A8))/1000</f>
        <v>0</v>
      </c>
      <c r="AE115" s="263" cm="1">
        <f t="array" ref="AE115">INDEX('[8]Barley Exports'!$FC$290:$MP$290,1,ROW(A8))/1000</f>
        <v>0</v>
      </c>
      <c r="AF115" s="263" cm="1">
        <f t="array" ref="AF115">INDEX('[8]Barley Exports'!$FO$290:$MP$290,1,ROW(A8))/1000</f>
        <v>0</v>
      </c>
      <c r="AG115" s="263" cm="1">
        <f t="array" ref="AG115">INDEX('[8]Barley Exports'!$GA$290:$MP$290,1,ROW(A8))/1000</f>
        <v>0</v>
      </c>
      <c r="AH115" s="263" cm="1">
        <f t="array" ref="AH115">INDEX('[8]Barley Exports'!$GM$290:$MP$290,1,ROW(A8))/1000</f>
        <v>0</v>
      </c>
      <c r="AI115" s="263" cm="1">
        <f t="array" ref="AI115">INDEX('[8]Barley Exports'!$GY$290:$MP$290,1,ROW(A8))/1000</f>
        <v>0</v>
      </c>
      <c r="AJ115" s="263" cm="1">
        <f t="array" ref="AJ115">INDEX('[8]Barley Exports'!$HK$290:$MP$290,1,ROW(A8))/1000</f>
        <v>0</v>
      </c>
      <c r="AK115" s="263" cm="1">
        <f t="array" ref="AK115">INDEX('[8]Barley Exports'!$HW$290:$MP$290,1,ROW(A8))/1000</f>
        <v>0</v>
      </c>
      <c r="AL115" s="263" cm="1">
        <f t="array" ref="AL115">INDEX('[8]Barley Exports'!$II$290:$PO$290,1,ROW(A8))/1000</f>
        <v>0.24411795</v>
      </c>
      <c r="AM115" s="263" cm="1">
        <f t="array" ref="AM115">INDEX('[8]Barley Exports'!$IU$290:$PO$290,1,ROW(A8))/1000</f>
        <v>0.44937912000000002</v>
      </c>
      <c r="AN115" s="263" cm="1">
        <f t="array" ref="AN115">INDEX('[8]Barley Exports'!$JG$290:$MP$290,1,ROW(A8))/1000</f>
        <v>2.9293235399999999</v>
      </c>
      <c r="AO115" s="263" cm="1">
        <f t="array" ref="AO115">INDEX('[8]Barley Exports'!$JS$290:$MP$290,1,ROW(A8))/1000</f>
        <v>1.0674132000000001</v>
      </c>
      <c r="AP115" s="263" cm="1">
        <f t="array" ref="AP115">INDEX('[8]Barley Exports'!$KE$290:$MP$290,1,ROW(A8))/1000</f>
        <v>0.81034298999999999</v>
      </c>
      <c r="AQ115" s="263" cm="1">
        <f t="array" ref="AQ115">INDEX('[8]Barley Exports'!$KQ$290:$OW$290,1,ROW(A8))/1000</f>
        <v>0.30662867999999999</v>
      </c>
      <c r="AR115" s="263" cm="1">
        <f t="array" ref="AR115">INDEX('[8]Barley Exports'!$LC$290:$OW$290,1,ROW(A8))/1000</f>
        <v>0.26120390999999998</v>
      </c>
      <c r="AS115" s="263" cm="1">
        <f t="array" ref="AS115">INDEX('[8]Barley Exports'!$LO$290:$OW$290,1,ROW(A8))/1000</f>
        <v>0.48056559000000004</v>
      </c>
      <c r="AT115" s="263" cm="1">
        <f t="array" ref="AT115">INDEX('[8]Barley Exports'!$MA$290:$OW$290,1,ROW(A8))/1000</f>
        <v>0.50711313000000002</v>
      </c>
      <c r="AU115" s="263" cm="1">
        <f t="array" ref="AU115">INDEX('[8]Barley Exports'!$MM$290:$OW$290,1,ROW(A8))/1000</f>
        <v>1.2019421700000001</v>
      </c>
      <c r="AV115" s="263" cm="1">
        <f t="array" ref="AV115">INDEX('[8]Barley Exports'!$MY$290:$OW$290,1,ROW(A8))/1000</f>
        <v>0.23575868999999999</v>
      </c>
      <c r="AW115" s="263" cm="1">
        <f t="array" ref="AW115">INDEX('[8]Barley Exports'!$NK$290:$OW$290,1,ROW(A8))/1000</f>
        <v>9.92088E-2</v>
      </c>
      <c r="AX115" s="263" cm="1">
        <f t="array" ref="AX115">INDEX('[8]Barley Exports'!$NW$290:$OW$290,1,ROW(A8))/1000</f>
        <v>0.30777693</v>
      </c>
      <c r="AY115" s="263">
        <f t="shared" si="131"/>
        <v>0.2202525350610437</v>
      </c>
      <c r="AZ115" s="122" t="e">
        <f t="shared" si="132"/>
        <v>#N/A</v>
      </c>
      <c r="BA115" s="122" t="e">
        <f t="shared" si="132"/>
        <v>#N/A</v>
      </c>
      <c r="BB115" s="122" t="e">
        <f t="shared" si="132"/>
        <v>#N/A</v>
      </c>
      <c r="BC115" s="122" t="e">
        <f t="shared" si="132"/>
        <v>#N/A</v>
      </c>
      <c r="BD115" s="122" t="e">
        <f t="shared" si="132"/>
        <v>#N/A</v>
      </c>
      <c r="BE115" s="122" t="e">
        <f t="shared" si="132"/>
        <v>#N/A</v>
      </c>
      <c r="BF115" s="122" t="e">
        <f t="shared" si="132"/>
        <v>#N/A</v>
      </c>
      <c r="BG115" s="122" t="e">
        <f t="shared" si="132"/>
        <v>#N/A</v>
      </c>
      <c r="BH115" s="122" t="e">
        <f t="shared" si="132"/>
        <v>#N/A</v>
      </c>
      <c r="BI115" s="122" t="e">
        <f t="shared" si="132"/>
        <v>#N/A</v>
      </c>
      <c r="BJ115" s="122" t="e">
        <f t="shared" si="132"/>
        <v>#N/A</v>
      </c>
      <c r="BK115" s="122" t="e">
        <f t="shared" si="132"/>
        <v>#N/A</v>
      </c>
      <c r="BL115" s="122" t="e">
        <f t="shared" si="132"/>
        <v>#N/A</v>
      </c>
      <c r="BM115" s="122" t="e">
        <f t="shared" si="132"/>
        <v>#N/A</v>
      </c>
      <c r="BN115" s="122" t="e">
        <f t="shared" si="132"/>
        <v>#N/A</v>
      </c>
      <c r="BO115" s="122" t="e">
        <f t="shared" si="132"/>
        <v>#N/A</v>
      </c>
      <c r="BP115" s="122" t="e">
        <f t="shared" si="133"/>
        <v>#N/A</v>
      </c>
      <c r="BQ115" s="122" t="e">
        <f t="shared" si="133"/>
        <v>#N/A</v>
      </c>
      <c r="BR115" s="122" t="e">
        <f t="shared" si="133"/>
        <v>#N/A</v>
      </c>
    </row>
    <row r="116" spans="1:70">
      <c r="A116" s="287" t="s">
        <v>193</v>
      </c>
      <c r="B116" s="263"/>
      <c r="C116" s="263"/>
      <c r="D116" s="263"/>
      <c r="E116" s="263"/>
      <c r="F116" s="263"/>
      <c r="G116" s="263"/>
      <c r="H116" s="263"/>
      <c r="I116" s="263"/>
      <c r="J116" s="263"/>
      <c r="K116" s="263"/>
      <c r="L116" s="263"/>
      <c r="M116" s="263"/>
      <c r="N116" s="263"/>
      <c r="O116" s="263"/>
      <c r="P116" s="263"/>
      <c r="Q116" s="263"/>
      <c r="R116" s="263"/>
      <c r="S116" s="263"/>
      <c r="T116" s="263" cm="1">
        <f t="array" ref="T116">INDEX('[8]Barley Exports'!$AD$290:$OW$290,1,ROW(A6))/1000</f>
        <v>0</v>
      </c>
      <c r="U116" s="263" cm="1">
        <f t="array" ref="U116">INDEX('[8]Barley Exports'!$AM$290:$MP$290,1,ROW(A9))/1000</f>
        <v>0</v>
      </c>
      <c r="V116" s="263" cm="1">
        <f t="array" ref="V116">INDEX('[8]Barley Exports'!$AY$290:$MP$290,1,ROW(B25))/1000</f>
        <v>0</v>
      </c>
      <c r="W116" s="263" cm="1">
        <f t="array" ref="W116">INDEX('[8]Barley Exports'!$BK$290:$MP$290,1,ROW(A9))/1000</f>
        <v>0</v>
      </c>
      <c r="X116" s="263" cm="1">
        <f t="array" ref="X116">INDEX('[8]Barley Exports'!$BW$290:$MP$290,1,ROW(A9))/1000</f>
        <v>0</v>
      </c>
      <c r="Y116" s="263" cm="1">
        <f t="array" ref="Y116">INDEX('[8]Barley Exports'!$CI$290:$MP$290,1,ROW(A9))/1000</f>
        <v>0</v>
      </c>
      <c r="Z116" s="263" cm="1">
        <f t="array" ref="Z116">INDEX('[8]Barley Exports'!$CU$290:$MP$290,1,ROW(A9))/1000</f>
        <v>0</v>
      </c>
      <c r="AA116" s="263" cm="1">
        <f t="array" ref="AA116">INDEX('[8]Barley Exports'!$DG$290:$MP$290,1,ROW(A9))/1000</f>
        <v>0</v>
      </c>
      <c r="AB116" s="263" cm="1">
        <f t="array" ref="AB116">INDEX('[8]Barley Exports'!$DS$290:$MP$290,1,ROW(A9))/1000</f>
        <v>0</v>
      </c>
      <c r="AC116" s="263" cm="1">
        <f t="array" ref="AC116">INDEX('[8]Barley Exports'!$EE$290:$MP$290,1,ROW(A9))/1000</f>
        <v>0</v>
      </c>
      <c r="AD116" s="263" cm="1">
        <f t="array" ref="AD116">INDEX('[8]Barley Exports'!$EQ$290:$MP$290,1,ROW(A9))/1000</f>
        <v>0</v>
      </c>
      <c r="AE116" s="263" cm="1">
        <f t="array" ref="AE116">INDEX('[8]Barley Exports'!$FC$290:$MP$290,1,ROW(A9))/1000</f>
        <v>0</v>
      </c>
      <c r="AF116" s="263" cm="1">
        <f t="array" ref="AF116">INDEX('[8]Barley Exports'!$FO$290:$MP$290,1,ROW(A9))/1000</f>
        <v>0</v>
      </c>
      <c r="AG116" s="263" cm="1">
        <f t="array" ref="AG116">INDEX('[8]Barley Exports'!$GA$290:$MP$290,1,ROW(A9))/1000</f>
        <v>0</v>
      </c>
      <c r="AH116" s="263" cm="1">
        <f t="array" ref="AH116">INDEX('[8]Barley Exports'!$GM$290:$MP$290,1,ROW(A9))/1000</f>
        <v>0</v>
      </c>
      <c r="AI116" s="263" cm="1">
        <f t="array" ref="AI116">INDEX('[8]Barley Exports'!$GY$290:$MP$290,1,ROW(A9))/1000</f>
        <v>0</v>
      </c>
      <c r="AJ116" s="263" cm="1">
        <f t="array" ref="AJ116">INDEX('[8]Barley Exports'!$HK$290:$MP$290,1,ROW(A9))/1000</f>
        <v>0</v>
      </c>
      <c r="AK116" s="263" cm="1">
        <f t="array" ref="AK116">INDEX('[8]Barley Exports'!$HW$290:$MP$290,1,ROW(A9))/1000</f>
        <v>0</v>
      </c>
      <c r="AL116" s="263" cm="1">
        <f t="array" ref="AL116">INDEX('[8]Barley Exports'!$II$290:$PO$290,1,ROW(A9))/1000</f>
        <v>0.47652375000000002</v>
      </c>
      <c r="AM116" s="263" cm="1">
        <f t="array" ref="AM116">INDEX('[8]Barley Exports'!$IU$290:$PO$290,1,ROW(A9))/1000</f>
        <v>0.10357214999999999</v>
      </c>
      <c r="AN116" s="263" cm="1">
        <f t="array" ref="AN116">INDEX('[8]Barley Exports'!$JG$290:$MP$290,1,ROW(A9))/1000</f>
        <v>0.42205077000000002</v>
      </c>
      <c r="AO116" s="263" cm="1">
        <f t="array" ref="AO116">INDEX('[8]Barley Exports'!$JS$290:$MP$290,1,ROW(A9))/1000</f>
        <v>1.4674635</v>
      </c>
      <c r="AP116" s="263" cm="1">
        <f t="array" ref="AP116">INDEX('[8]Barley Exports'!$KE$290:$MP$290,1,ROW(A9))/1000</f>
        <v>0.84240213000000008</v>
      </c>
      <c r="AQ116" s="263" cm="1">
        <f t="array" ref="AQ116">INDEX('[8]Barley Exports'!$KQ$290:$OW$290,1,ROW(A9))/1000</f>
        <v>0.63479853000000008</v>
      </c>
      <c r="AR116" s="263" cm="1">
        <f t="array" ref="AR116">INDEX('[8]Barley Exports'!$LC$290:$OW$290,1,ROW(A9))/1000</f>
        <v>0.37896843000000002</v>
      </c>
      <c r="AS116" s="263" cm="1">
        <f t="array" ref="AS116">INDEX('[8]Barley Exports'!$LO$290:$OW$290,1,ROW(A9))/1000</f>
        <v>0.38833815000000005</v>
      </c>
      <c r="AT116" s="263" cm="1">
        <f t="array" ref="AT116">INDEX('[8]Barley Exports'!$MA$290:$OW$290,1,ROW(A9))/1000</f>
        <v>0.78976634999999995</v>
      </c>
      <c r="AU116" s="263" cm="1">
        <f t="array" ref="AU116">INDEX('[8]Barley Exports'!$MM$290:$OW$290,1,ROW(A9))/1000</f>
        <v>1.5415945200000001</v>
      </c>
      <c r="AV116" s="263" cm="1">
        <f t="array" ref="AV116">INDEX('[8]Barley Exports'!$MY$290:$OW$290,1,ROW(A9))/1000</f>
        <v>8.0607149999999989E-2</v>
      </c>
      <c r="AW116" s="263" cm="1">
        <f t="array" ref="AW116">INDEX('[8]Barley Exports'!$NK$290:$OW$290,1,ROW(A9))/1000</f>
        <v>0.19511064</v>
      </c>
      <c r="AX116" s="263" cm="1">
        <f t="array" ref="AX116">INDEX('[8]Barley Exports'!$NW$290:$OW$290,1,ROW(A9))/1000</f>
        <v>0.27847358999999999</v>
      </c>
      <c r="AY116" s="263">
        <f t="shared" si="131"/>
        <v>0.2702399327242026</v>
      </c>
      <c r="AZ116" s="122" t="e">
        <f t="shared" si="132"/>
        <v>#N/A</v>
      </c>
      <c r="BA116" s="122" t="e">
        <f t="shared" si="132"/>
        <v>#N/A</v>
      </c>
      <c r="BB116" s="122" t="e">
        <f t="shared" si="132"/>
        <v>#N/A</v>
      </c>
      <c r="BC116" s="122" t="e">
        <f t="shared" si="132"/>
        <v>#N/A</v>
      </c>
      <c r="BD116" s="122" t="e">
        <f t="shared" si="132"/>
        <v>#N/A</v>
      </c>
      <c r="BE116" s="122" t="e">
        <f t="shared" si="132"/>
        <v>#N/A</v>
      </c>
      <c r="BF116" s="122" t="e">
        <f t="shared" si="132"/>
        <v>#N/A</v>
      </c>
      <c r="BG116" s="122" t="e">
        <f t="shared" si="132"/>
        <v>#N/A</v>
      </c>
      <c r="BH116" s="122" t="e">
        <f t="shared" si="132"/>
        <v>#N/A</v>
      </c>
      <c r="BI116" s="122" t="e">
        <f t="shared" si="132"/>
        <v>#N/A</v>
      </c>
      <c r="BJ116" s="122" t="e">
        <f t="shared" si="132"/>
        <v>#N/A</v>
      </c>
      <c r="BK116" s="122" t="e">
        <f t="shared" si="132"/>
        <v>#N/A</v>
      </c>
      <c r="BL116" s="122" t="e">
        <f t="shared" si="132"/>
        <v>#N/A</v>
      </c>
      <c r="BM116" s="122" t="e">
        <f t="shared" si="132"/>
        <v>#N/A</v>
      </c>
      <c r="BN116" s="122" t="e">
        <f t="shared" si="132"/>
        <v>#N/A</v>
      </c>
      <c r="BO116" s="122" t="e">
        <f t="shared" si="132"/>
        <v>#N/A</v>
      </c>
      <c r="BP116" s="122" t="e">
        <f t="shared" si="133"/>
        <v>#N/A</v>
      </c>
      <c r="BQ116" s="122" t="e">
        <f t="shared" si="133"/>
        <v>#N/A</v>
      </c>
      <c r="BR116" s="122" t="e">
        <f t="shared" si="133"/>
        <v>#N/A</v>
      </c>
    </row>
    <row r="117" spans="1:70">
      <c r="A117" s="287" t="s">
        <v>194</v>
      </c>
      <c r="B117" s="263"/>
      <c r="C117" s="263"/>
      <c r="D117" s="263"/>
      <c r="E117" s="263"/>
      <c r="F117" s="263"/>
      <c r="G117" s="263"/>
      <c r="H117" s="263"/>
      <c r="I117" s="263"/>
      <c r="J117" s="263"/>
      <c r="K117" s="263"/>
      <c r="L117" s="263"/>
      <c r="M117" s="263"/>
      <c r="N117" s="263"/>
      <c r="O117" s="263"/>
      <c r="P117" s="263"/>
      <c r="Q117" s="263"/>
      <c r="R117" s="263"/>
      <c r="S117" s="263"/>
      <c r="T117" s="263" cm="1">
        <f t="array" ref="T117">INDEX('[8]Barley Exports'!$AD$290:$OW$290,1,ROW(A7))/1000</f>
        <v>0</v>
      </c>
      <c r="U117" s="263" cm="1">
        <f t="array" ref="U117">INDEX('[8]Barley Exports'!$AM$290:$MP$290,1,ROW(A10))/1000</f>
        <v>0</v>
      </c>
      <c r="V117" s="263" cm="1">
        <f t="array" ref="V117">INDEX('[8]Barley Exports'!$AY$290:$MP$290,1,ROW(B26))/1000</f>
        <v>0</v>
      </c>
      <c r="W117" s="263" cm="1">
        <f t="array" ref="W117">INDEX('[8]Barley Exports'!$BK$290:$MP$290,1,ROW(A10))/1000</f>
        <v>0</v>
      </c>
      <c r="X117" s="263" cm="1">
        <f t="array" ref="X117">INDEX('[8]Barley Exports'!$BW$290:$MP$290,1,ROW(A10))/1000</f>
        <v>0</v>
      </c>
      <c r="Y117" s="263" cm="1">
        <f t="array" ref="Y117">INDEX('[8]Barley Exports'!$CI$290:$MP$290,1,ROW(A10))/1000</f>
        <v>0</v>
      </c>
      <c r="Z117" s="263" cm="1">
        <f t="array" ref="Z117">INDEX('[8]Barley Exports'!$CU$290:$MP$290,1,ROW(A10))/1000</f>
        <v>0</v>
      </c>
      <c r="AA117" s="263" cm="1">
        <f t="array" ref="AA117">INDEX('[8]Barley Exports'!$DG$290:$MP$290,1,ROW(A10))/1000</f>
        <v>0</v>
      </c>
      <c r="AB117" s="263" cm="1">
        <f t="array" ref="AB117">INDEX('[8]Barley Exports'!$DS$290:$MP$290,1,ROW(A10))/1000</f>
        <v>0</v>
      </c>
      <c r="AC117" s="263" cm="1">
        <f t="array" ref="AC117">INDEX('[8]Barley Exports'!$EE$290:$MP$290,1,ROW(A10))/1000</f>
        <v>0</v>
      </c>
      <c r="AD117" s="263" cm="1">
        <f t="array" ref="AD117">INDEX('[8]Barley Exports'!$EQ$290:$MP$290,1,ROW(A10))/1000</f>
        <v>0</v>
      </c>
      <c r="AE117" s="263" cm="1">
        <f t="array" ref="AE117">INDEX('[8]Barley Exports'!$FC$290:$MP$290,1,ROW(A10))/1000</f>
        <v>0</v>
      </c>
      <c r="AF117" s="263" cm="1">
        <f t="array" ref="AF117">INDEX('[8]Barley Exports'!$FO$290:$MP$290,1,ROW(A10))/1000</f>
        <v>0</v>
      </c>
      <c r="AG117" s="263" cm="1">
        <f t="array" ref="AG117">INDEX('[8]Barley Exports'!$GA$290:$MP$290,1,ROW(A10))/1000</f>
        <v>0</v>
      </c>
      <c r="AH117" s="263" cm="1">
        <f t="array" ref="AH117">INDEX('[8]Barley Exports'!$GM$290:$MP$290,1,ROW(A10))/1000</f>
        <v>0</v>
      </c>
      <c r="AI117" s="263" cm="1">
        <f t="array" ref="AI117">INDEX('[8]Barley Exports'!$GY$290:$MP$290,1,ROW(A10))/1000</f>
        <v>0</v>
      </c>
      <c r="AJ117" s="263" cm="1">
        <f t="array" ref="AJ117">INDEX('[8]Barley Exports'!$HK$290:$MP$290,1,ROW(A10))/1000</f>
        <v>0</v>
      </c>
      <c r="AK117" s="263" cm="1">
        <f t="array" ref="AK117">INDEX('[8]Barley Exports'!$HW$290:$MP$290,1,ROW(A10))/1000</f>
        <v>0</v>
      </c>
      <c r="AL117" s="263" cm="1">
        <f t="array" ref="AL117">INDEX('[8]Barley Exports'!$II$290:$PO$290,1,ROW(A10))/1000</f>
        <v>0.45098666999999998</v>
      </c>
      <c r="AM117" s="263" cm="1">
        <f t="array" ref="AM117">INDEX('[8]Barley Exports'!$IU$290:$PO$290,1,ROW(A10))/1000</f>
        <v>0.78531114000000002</v>
      </c>
      <c r="AN117" s="263" cm="1">
        <f t="array" ref="AN117">INDEX('[8]Barley Exports'!$JG$290:$MP$290,1,ROW(A10))/1000</f>
        <v>1.0129402199999999</v>
      </c>
      <c r="AO117" s="263" cm="1">
        <f t="array" ref="AO117">INDEX('[8]Barley Exports'!$JS$290:$MP$290,1,ROW(A10))/1000</f>
        <v>2.0698354500000002</v>
      </c>
      <c r="AP117" s="263" cm="1">
        <f t="array" ref="AP117">INDEX('[8]Barley Exports'!$KE$290:$MP$290,1,ROW(A10))/1000</f>
        <v>0.35191566000000002</v>
      </c>
      <c r="AQ117" s="263" cm="1">
        <f t="array" ref="AQ117">INDEX('[8]Barley Exports'!$KQ$290:$OW$290,1,ROW(A10))/1000</f>
        <v>0.55483440000000006</v>
      </c>
      <c r="AR117" s="263" cm="1">
        <f t="array" ref="AR117">INDEX('[8]Barley Exports'!$LC$290:$OW$290,1,ROW(A10))/1000</f>
        <v>0.28481192999999999</v>
      </c>
      <c r="AS117" s="263" cm="1">
        <f t="array" ref="AS117">INDEX('[8]Barley Exports'!$LO$290:$OW$290,1,ROW(A10))/1000</f>
        <v>0.40427585999999999</v>
      </c>
      <c r="AT117" s="263" cm="1">
        <f t="array" ref="AT117">INDEX('[8]Barley Exports'!$MA$290:$OW$290,1,ROW(A10))/1000</f>
        <v>0.53710542000000006</v>
      </c>
      <c r="AU117" s="263" cm="1">
        <f t="array" ref="AU117">INDEX('[8]Barley Exports'!$MM$290:$OW$290,1,ROW(A10))/1000</f>
        <v>1.7963682300000001</v>
      </c>
      <c r="AV117" s="263" cm="1">
        <f t="array" ref="AV117">INDEX('[8]Barley Exports'!$MY$290:$OW$290,1,ROW(A10))/1000</f>
        <v>8.391411E-2</v>
      </c>
      <c r="AW117" s="263" cm="1">
        <f t="array" ref="AW117">INDEX('[8]Barley Exports'!$NK$290:$OW$290,1,ROW(A10))/1000</f>
        <v>9.0206519999999998E-2</v>
      </c>
      <c r="AX117" s="263" cm="1">
        <f t="array" ref="AX117">INDEX('[8]Barley Exports'!$NW$290:$OW$290,1,ROW(A10))/1000</f>
        <v>0.58468889999999996</v>
      </c>
      <c r="AY117" s="263">
        <f t="shared" si="131"/>
        <v>0.28960085492383075</v>
      </c>
      <c r="AZ117" s="122" t="e">
        <f t="shared" si="132"/>
        <v>#N/A</v>
      </c>
      <c r="BA117" s="122" t="e">
        <f t="shared" si="132"/>
        <v>#N/A</v>
      </c>
      <c r="BB117" s="122" t="e">
        <f t="shared" si="132"/>
        <v>#N/A</v>
      </c>
      <c r="BC117" s="122" t="e">
        <f t="shared" si="132"/>
        <v>#N/A</v>
      </c>
      <c r="BD117" s="122" t="e">
        <f t="shared" si="132"/>
        <v>#N/A</v>
      </c>
      <c r="BE117" s="122" t="e">
        <f t="shared" si="132"/>
        <v>#N/A</v>
      </c>
      <c r="BF117" s="122" t="e">
        <f t="shared" si="132"/>
        <v>#N/A</v>
      </c>
      <c r="BG117" s="122" t="e">
        <f t="shared" si="132"/>
        <v>#N/A</v>
      </c>
      <c r="BH117" s="122" t="e">
        <f t="shared" si="132"/>
        <v>#N/A</v>
      </c>
      <c r="BI117" s="122" t="e">
        <f t="shared" si="132"/>
        <v>#N/A</v>
      </c>
      <c r="BJ117" s="122" t="e">
        <f t="shared" si="132"/>
        <v>#N/A</v>
      </c>
      <c r="BK117" s="122" t="e">
        <f t="shared" si="132"/>
        <v>#N/A</v>
      </c>
      <c r="BL117" s="122" t="e">
        <f t="shared" si="132"/>
        <v>#N/A</v>
      </c>
      <c r="BM117" s="122" t="e">
        <f t="shared" si="132"/>
        <v>#N/A</v>
      </c>
      <c r="BN117" s="122" t="e">
        <f t="shared" si="132"/>
        <v>#N/A</v>
      </c>
      <c r="BO117" s="122" t="e">
        <f t="shared" si="132"/>
        <v>#N/A</v>
      </c>
      <c r="BP117" s="122" t="e">
        <f t="shared" si="133"/>
        <v>#N/A</v>
      </c>
      <c r="BQ117" s="122" t="e">
        <f t="shared" si="133"/>
        <v>#N/A</v>
      </c>
      <c r="BR117" s="122" t="e">
        <f t="shared" si="133"/>
        <v>#N/A</v>
      </c>
    </row>
    <row r="118" spans="1:70">
      <c r="A118" s="287" t="s">
        <v>195</v>
      </c>
      <c r="B118" s="263"/>
      <c r="C118" s="263"/>
      <c r="D118" s="263"/>
      <c r="E118" s="263"/>
      <c r="F118" s="263"/>
      <c r="G118" s="263"/>
      <c r="H118" s="263"/>
      <c r="I118" s="263"/>
      <c r="J118" s="263"/>
      <c r="K118" s="263"/>
      <c r="L118" s="263"/>
      <c r="M118" s="263"/>
      <c r="N118" s="263"/>
      <c r="O118" s="263"/>
      <c r="P118" s="263"/>
      <c r="Q118" s="263"/>
      <c r="R118" s="263"/>
      <c r="S118" s="263"/>
      <c r="T118" s="263" cm="1">
        <f t="array" ref="T118">INDEX('[8]Barley Exports'!$AD$290:$OW$290,1,ROW(A8))/1000</f>
        <v>0</v>
      </c>
      <c r="U118" s="263" cm="1">
        <f t="array" ref="U118">INDEX('[8]Barley Exports'!$AM$290:$MP$290,1,ROW(A11))/1000</f>
        <v>0</v>
      </c>
      <c r="V118" s="263" cm="1">
        <f t="array" ref="V118">INDEX('[8]Barley Exports'!$AY$290:$MP$290,1,ROW(B27))/1000</f>
        <v>0</v>
      </c>
      <c r="W118" s="263" cm="1">
        <f t="array" ref="W118">INDEX('[8]Barley Exports'!$BK$290:$MP$290,1,ROW(A11))/1000</f>
        <v>0</v>
      </c>
      <c r="X118" s="263" cm="1">
        <f t="array" ref="X118">INDEX('[8]Barley Exports'!$BW$290:$MP$290,1,ROW(A11))/1000</f>
        <v>0</v>
      </c>
      <c r="Y118" s="263" cm="1">
        <f t="array" ref="Y118">INDEX('[8]Barley Exports'!$CI$290:$MP$290,1,ROW(A11))/1000</f>
        <v>0</v>
      </c>
      <c r="Z118" s="263" cm="1">
        <f t="array" ref="Z118">INDEX('[8]Barley Exports'!$CU$290:$MP$290,1,ROW(A11))/1000</f>
        <v>0</v>
      </c>
      <c r="AA118" s="263" cm="1">
        <f t="array" ref="AA118">INDEX('[8]Barley Exports'!$DG$290:$MP$290,1,ROW(A11))/1000</f>
        <v>0</v>
      </c>
      <c r="AB118" s="263" cm="1">
        <f t="array" ref="AB118">INDEX('[8]Barley Exports'!$DS$290:$MP$290,1,ROW(A11))/1000</f>
        <v>0</v>
      </c>
      <c r="AC118" s="263" cm="1">
        <f t="array" ref="AC118">INDEX('[8]Barley Exports'!$EE$290:$MP$290,1,ROW(A11))/1000</f>
        <v>0</v>
      </c>
      <c r="AD118" s="263" cm="1">
        <f t="array" ref="AD118">INDEX('[8]Barley Exports'!$EQ$290:$MP$290,1,ROW(A11))/1000</f>
        <v>0</v>
      </c>
      <c r="AE118" s="263" cm="1">
        <f t="array" ref="AE118">INDEX('[8]Barley Exports'!$FC$290:$MP$290,1,ROW(A11))/1000</f>
        <v>0</v>
      </c>
      <c r="AF118" s="263" cm="1">
        <f t="array" ref="AF118">INDEX('[8]Barley Exports'!$FO$290:$MP$290,1,ROW(A11))/1000</f>
        <v>0</v>
      </c>
      <c r="AG118" s="263" cm="1">
        <f t="array" ref="AG118">INDEX('[8]Barley Exports'!$GA$290:$MP$290,1,ROW(A11))/1000</f>
        <v>0</v>
      </c>
      <c r="AH118" s="263" cm="1">
        <f t="array" ref="AH118">INDEX('[8]Barley Exports'!$GM$290:$MP$290,1,ROW(A11))/1000</f>
        <v>0</v>
      </c>
      <c r="AI118" s="263" cm="1">
        <f t="array" ref="AI118">INDEX('[8]Barley Exports'!$GY$290:$MP$290,1,ROW(A11))/1000</f>
        <v>0</v>
      </c>
      <c r="AJ118" s="263" cm="1">
        <f t="array" ref="AJ118">INDEX('[8]Barley Exports'!$HK$290:$MP$290,1,ROW(A11))/1000</f>
        <v>0</v>
      </c>
      <c r="AK118" s="263" cm="1">
        <f t="array" ref="AK118">INDEX('[8]Barley Exports'!$HW$290:$MP$290,1,ROW(A11))/1000</f>
        <v>0</v>
      </c>
      <c r="AL118" s="263" cm="1">
        <f t="array" ref="AL118">INDEX('[8]Barley Exports'!$II$290:$PO$290,1,ROW(A11))/1000</f>
        <v>0.36247955999999998</v>
      </c>
      <c r="AM118" s="263" cm="1">
        <f t="array" ref="AM118">INDEX('[8]Barley Exports'!$IU$290:$PO$290,1,ROW(A11))/1000</f>
        <v>0.25881554999999995</v>
      </c>
      <c r="AN118" s="263" cm="1">
        <f t="array" ref="AN118">INDEX('[8]Barley Exports'!$JG$290:$MP$290,1,ROW(A11))/1000</f>
        <v>0.32408207999999999</v>
      </c>
      <c r="AO118" s="263" cm="1">
        <f t="array" ref="AO118">INDEX('[8]Barley Exports'!$JS$290:$MP$290,1,ROW(A11))/1000</f>
        <v>0.49852421999999996</v>
      </c>
      <c r="AP118" s="263" cm="1">
        <f t="array" ref="AP118">INDEX('[8]Barley Exports'!$KE$290:$MP$290,1,ROW(A11))/1000</f>
        <v>0.13002782999999998</v>
      </c>
      <c r="AQ118" s="263" cm="1">
        <f t="array" ref="AQ118">INDEX('[8]Barley Exports'!$KQ$290:$OW$290,1,ROW(A11))/1000</f>
        <v>0.31820303999999999</v>
      </c>
      <c r="AR118" s="263" cm="1">
        <f t="array" ref="AR118">INDEX('[8]Barley Exports'!$LC$290:$OW$290,1,ROW(A11))/1000</f>
        <v>0.19125251999999998</v>
      </c>
      <c r="AS118" s="263" cm="1">
        <f t="array" ref="AS118">INDEX('[8]Barley Exports'!$LO$290:$OW$290,1,ROW(A11))/1000</f>
        <v>0.45222677999999994</v>
      </c>
      <c r="AT118" s="263" cm="1">
        <f t="array" ref="AT118">INDEX('[8]Barley Exports'!$MA$290:$OW$290,1,ROW(A11))/1000</f>
        <v>0.21210473999999999</v>
      </c>
      <c r="AU118" s="263" cm="1">
        <f t="array" ref="AU118">INDEX('[8]Barley Exports'!$MM$290:$OW$290,1,ROW(A11))/1000</f>
        <v>1.4832174899999999</v>
      </c>
      <c r="AV118" s="263" cm="1">
        <f t="array" ref="AV118">INDEX('[8]Barley Exports'!$MY$290:$OW$290,1,ROW(A11))/1000</f>
        <v>0.14031615</v>
      </c>
      <c r="AW118" s="263" cm="1">
        <f t="array" ref="AW118">INDEX('[8]Barley Exports'!$NK$290:$OW$290,1,ROW(A11))/1000</f>
        <v>0.13168131</v>
      </c>
      <c r="AX118" s="263" cm="1">
        <f t="array" ref="AX118">INDEX('[8]Barley Exports'!$NW$290:$OW$290,1,ROW(A11))/1000</f>
        <v>0</v>
      </c>
      <c r="AY118" s="263">
        <f t="shared" si="131"/>
        <v>0.18424491903503018</v>
      </c>
      <c r="AZ118" s="122" t="e">
        <f t="shared" si="132"/>
        <v>#N/A</v>
      </c>
      <c r="BA118" s="122" t="e">
        <f t="shared" si="132"/>
        <v>#N/A</v>
      </c>
      <c r="BB118" s="122" t="e">
        <f t="shared" si="132"/>
        <v>#N/A</v>
      </c>
      <c r="BC118" s="122" t="e">
        <f t="shared" si="132"/>
        <v>#N/A</v>
      </c>
      <c r="BD118" s="122" t="e">
        <f t="shared" si="132"/>
        <v>#N/A</v>
      </c>
      <c r="BE118" s="122" t="e">
        <f t="shared" si="132"/>
        <v>#N/A</v>
      </c>
      <c r="BF118" s="122" t="e">
        <f t="shared" si="132"/>
        <v>#N/A</v>
      </c>
      <c r="BG118" s="122" t="e">
        <f t="shared" si="132"/>
        <v>#N/A</v>
      </c>
      <c r="BH118" s="122" t="e">
        <f t="shared" si="132"/>
        <v>#N/A</v>
      </c>
      <c r="BI118" s="122" t="e">
        <f t="shared" si="132"/>
        <v>#N/A</v>
      </c>
      <c r="BJ118" s="122" t="e">
        <f t="shared" si="132"/>
        <v>#N/A</v>
      </c>
      <c r="BK118" s="122" t="e">
        <f t="shared" si="132"/>
        <v>#N/A</v>
      </c>
      <c r="BL118" s="122" t="e">
        <f t="shared" si="132"/>
        <v>#N/A</v>
      </c>
      <c r="BM118" s="122" t="e">
        <f t="shared" si="132"/>
        <v>#N/A</v>
      </c>
      <c r="BN118" s="122" t="e">
        <f t="shared" si="132"/>
        <v>#N/A</v>
      </c>
      <c r="BO118" s="122" t="e">
        <f t="shared" si="132"/>
        <v>#N/A</v>
      </c>
      <c r="BP118" s="122" t="e">
        <f t="shared" si="133"/>
        <v>#N/A</v>
      </c>
      <c r="BQ118" s="122" t="e">
        <f t="shared" si="133"/>
        <v>#N/A</v>
      </c>
      <c r="BR118" s="122" t="e">
        <f t="shared" si="133"/>
        <v>#N/A</v>
      </c>
    </row>
    <row r="119" spans="1:70">
      <c r="A119" s="287" t="s">
        <v>62</v>
      </c>
      <c r="B119" s="263"/>
      <c r="C119" s="263"/>
      <c r="D119" s="263"/>
      <c r="E119" s="263"/>
      <c r="F119" s="263"/>
      <c r="G119" s="263"/>
      <c r="H119" s="263"/>
      <c r="I119" s="263"/>
      <c r="J119" s="263"/>
      <c r="K119" s="263"/>
      <c r="L119" s="263"/>
      <c r="M119" s="263"/>
      <c r="N119" s="263"/>
      <c r="O119" s="263"/>
      <c r="P119" s="263"/>
      <c r="Q119" s="263"/>
      <c r="R119" s="263"/>
      <c r="S119" s="263"/>
      <c r="T119" s="263" cm="1">
        <f t="array" ref="T119">INDEX('[8]Barley Exports'!$AD$290:$OW$290,1,ROW(A9))/1000</f>
        <v>0</v>
      </c>
      <c r="U119" s="263" cm="1">
        <f t="array" ref="U119">INDEX('[8]Barley Exports'!$AM$290:$MP$290,1,ROW(A12))/1000</f>
        <v>0</v>
      </c>
      <c r="V119" s="263" cm="1">
        <f t="array" ref="V119">INDEX('[8]Barley Exports'!$AY$290:$MP$290,1,ROW(B28))/1000</f>
        <v>0</v>
      </c>
      <c r="W119" s="263" cm="1">
        <f t="array" ref="W119">INDEX('[8]Barley Exports'!$BK$290:$MP$290,1,ROW(A12))/1000</f>
        <v>0</v>
      </c>
      <c r="X119" s="263" cm="1">
        <f t="array" ref="X119">INDEX('[8]Barley Exports'!$BW$290:$MP$290,1,ROW(A12))/1000</f>
        <v>0</v>
      </c>
      <c r="Y119" s="263" cm="1">
        <f t="array" ref="Y119">INDEX('[8]Barley Exports'!$CI$290:$MP$290,1,ROW(A12))/1000</f>
        <v>0</v>
      </c>
      <c r="Z119" s="263" cm="1">
        <f t="array" ref="Z119">INDEX('[8]Barley Exports'!$CU$290:$MP$290,1,ROW(A12))/1000</f>
        <v>0</v>
      </c>
      <c r="AA119" s="263" cm="1">
        <f t="array" ref="AA119">INDEX('[8]Barley Exports'!$DG$290:$MP$290,1,ROW(A12))/1000</f>
        <v>0</v>
      </c>
      <c r="AB119" s="263" cm="1">
        <f t="array" ref="AB119">INDEX('[8]Barley Exports'!$DS$290:$MP$290,1,ROW(A12))/1000</f>
        <v>0</v>
      </c>
      <c r="AC119" s="263" cm="1">
        <f t="array" ref="AC119">INDEX('[8]Barley Exports'!$EE$290:$MP$290,1,ROW(A12))/1000</f>
        <v>0</v>
      </c>
      <c r="AD119" s="263" cm="1">
        <f t="array" ref="AD119">INDEX('[8]Barley Exports'!$EQ$290:$MP$290,1,ROW(A12))/1000</f>
        <v>0</v>
      </c>
      <c r="AE119" s="263" cm="1">
        <f t="array" ref="AE119">INDEX('[8]Barley Exports'!$FC$290:$MP$290,1,ROW(A12))/1000</f>
        <v>0</v>
      </c>
      <c r="AF119" s="263" cm="1">
        <f t="array" ref="AF119">INDEX('[8]Barley Exports'!$FO$290:$MP$290,1,ROW(A12))/1000</f>
        <v>0</v>
      </c>
      <c r="AG119" s="263" cm="1">
        <f t="array" ref="AG119">INDEX('[8]Barley Exports'!$GA$290:$MP$290,1,ROW(A12))/1000</f>
        <v>0</v>
      </c>
      <c r="AH119" s="263" cm="1">
        <f t="array" ref="AH119">INDEX('[8]Barley Exports'!$GM$290:$MP$290,1,ROW(A12))/1000</f>
        <v>0</v>
      </c>
      <c r="AI119" s="263" cm="1">
        <f t="array" ref="AI119">INDEX('[8]Barley Exports'!$GY$290:$MP$290,1,ROW(A12))/1000</f>
        <v>0</v>
      </c>
      <c r="AJ119" s="263" cm="1">
        <f t="array" ref="AJ119">INDEX('[8]Barley Exports'!$HK$290:$MP$290,1,ROW(A12))/1000</f>
        <v>0</v>
      </c>
      <c r="AK119" s="263" cm="1">
        <f t="array" ref="AK119">INDEX('[8]Barley Exports'!$HW$290:$MP$290,1,ROW(A12))/1000</f>
        <v>0</v>
      </c>
      <c r="AL119" s="263" cm="1">
        <f t="array" ref="AL119">INDEX('[8]Barley Exports'!$II$290:$PO$290,1,ROW(A12))/1000</f>
        <v>0.31921349999999998</v>
      </c>
      <c r="AM119" s="263" cm="1">
        <f t="array" ref="AM119">INDEX('[8]Barley Exports'!$IU$290:$PO$290,1,ROW(A12))/1000</f>
        <v>0.23658543000000001</v>
      </c>
      <c r="AN119" s="263" cm="1">
        <f t="array" ref="AN119">INDEX('[8]Barley Exports'!$JG$290:$MP$290,1,ROW(A12))/1000</f>
        <v>3.0060725699999997</v>
      </c>
      <c r="AO119" s="263" cm="1">
        <f t="array" ref="AO119">INDEX('[8]Barley Exports'!$JS$290:$MP$290,1,ROW(A12))/1000</f>
        <v>1.3464838800000001</v>
      </c>
      <c r="AP119" s="263" cm="1">
        <f t="array" ref="AP119">INDEX('[8]Barley Exports'!$KE$290:$MP$290,1,ROW(A12))/1000</f>
        <v>0.24889467000000001</v>
      </c>
      <c r="AQ119" s="263" cm="1">
        <f t="array" ref="AQ119">INDEX('[8]Barley Exports'!$KQ$290:$OW$290,1,ROW(A12))/1000</f>
        <v>0.81654353999999996</v>
      </c>
      <c r="AR119" s="263" cm="1">
        <f t="array" ref="AR119">INDEX('[8]Barley Exports'!$LC$290:$OW$290,1,ROW(A12))/1000</f>
        <v>0.23810112</v>
      </c>
      <c r="AS119" s="263" cm="1">
        <f t="array" ref="AS119">INDEX('[8]Barley Exports'!$LO$290:$OW$290,1,ROW(A12))/1000</f>
        <v>0.37024172999999994</v>
      </c>
      <c r="AT119" s="263" cm="1">
        <f t="array" ref="AT119">INDEX('[8]Barley Exports'!$MA$290:$OW$290,1,ROW(A12))/1000</f>
        <v>0.30185196000000003</v>
      </c>
      <c r="AU119" s="263" cm="1">
        <f t="array" ref="AU119">INDEX('[8]Barley Exports'!$MM$290:$OW$290,1,ROW(A12))/1000</f>
        <v>1.4935517399999998</v>
      </c>
      <c r="AV119" s="263" cm="1">
        <f t="array" ref="AV119">INDEX('[8]Barley Exports'!$MY$290:$OW$290,1,ROW(A12))/1000</f>
        <v>0.11721335999999999</v>
      </c>
      <c r="AW119" s="263" cm="1">
        <f t="array" ref="AW119">INDEX('[8]Barley Exports'!$NK$290:$OW$290,1,ROW(A12))/1000</f>
        <v>0.14798645999999999</v>
      </c>
      <c r="AX119" s="263" cm="1">
        <f t="array" ref="AX119">INDEX('[8]Barley Exports'!$NV$290:$OW$290,1,ROW(A12))/1000</f>
        <v>0</v>
      </c>
      <c r="AY119" s="263">
        <f t="shared" ref="AY119:BR119" si="134">AY120-SUM(AY108:AY118)</f>
        <v>0.11682704104022879</v>
      </c>
      <c r="AZ119" s="122" t="e">
        <f t="shared" si="134"/>
        <v>#N/A</v>
      </c>
      <c r="BA119" s="122" t="e">
        <f t="shared" si="134"/>
        <v>#N/A</v>
      </c>
      <c r="BB119" s="122" t="e">
        <f t="shared" si="134"/>
        <v>#N/A</v>
      </c>
      <c r="BC119" s="122" t="e">
        <f t="shared" si="134"/>
        <v>#N/A</v>
      </c>
      <c r="BD119" s="122" t="e">
        <f t="shared" si="134"/>
        <v>#N/A</v>
      </c>
      <c r="BE119" s="122" t="e">
        <f t="shared" si="134"/>
        <v>#N/A</v>
      </c>
      <c r="BF119" s="122" t="e">
        <f t="shared" si="134"/>
        <v>#N/A</v>
      </c>
      <c r="BG119" s="122" t="e">
        <f t="shared" si="134"/>
        <v>#N/A</v>
      </c>
      <c r="BH119" s="122" t="e">
        <f t="shared" si="134"/>
        <v>#N/A</v>
      </c>
      <c r="BI119" s="122" t="e">
        <f t="shared" si="134"/>
        <v>#N/A</v>
      </c>
      <c r="BJ119" s="122" t="e">
        <f t="shared" si="134"/>
        <v>#N/A</v>
      </c>
      <c r="BK119" s="122" t="e">
        <f t="shared" si="134"/>
        <v>#N/A</v>
      </c>
      <c r="BL119" s="122" t="e">
        <f t="shared" si="134"/>
        <v>#N/A</v>
      </c>
      <c r="BM119" s="122" t="e">
        <f t="shared" si="134"/>
        <v>#N/A</v>
      </c>
      <c r="BN119" s="122" t="e">
        <f t="shared" si="134"/>
        <v>#N/A</v>
      </c>
      <c r="BO119" s="122" t="e">
        <f t="shared" si="134"/>
        <v>#N/A</v>
      </c>
      <c r="BP119" s="122" t="e">
        <f t="shared" si="134"/>
        <v>#N/A</v>
      </c>
      <c r="BQ119" s="122" t="e">
        <f t="shared" si="134"/>
        <v>#N/A</v>
      </c>
      <c r="BR119" s="122" t="e">
        <f t="shared" si="134"/>
        <v>#N/A</v>
      </c>
    </row>
    <row r="120" spans="1:70" ht="13.5" thickBot="1">
      <c r="A120" s="310" t="s">
        <v>192</v>
      </c>
      <c r="B120" s="311">
        <f>SUM(B108:B119)</f>
        <v>0</v>
      </c>
      <c r="C120" s="311">
        <f t="shared" ref="C120:AW120" si="135">SUM(C108:C119)</f>
        <v>0</v>
      </c>
      <c r="D120" s="311">
        <f t="shared" si="135"/>
        <v>0</v>
      </c>
      <c r="E120" s="311">
        <f t="shared" si="135"/>
        <v>0</v>
      </c>
      <c r="F120" s="311">
        <f t="shared" si="135"/>
        <v>0</v>
      </c>
      <c r="G120" s="311">
        <f t="shared" si="135"/>
        <v>0</v>
      </c>
      <c r="H120" s="311">
        <f t="shared" si="135"/>
        <v>0</v>
      </c>
      <c r="I120" s="311">
        <f t="shared" si="135"/>
        <v>0</v>
      </c>
      <c r="J120" s="311">
        <f t="shared" si="135"/>
        <v>0</v>
      </c>
      <c r="K120" s="311">
        <f t="shared" si="135"/>
        <v>0</v>
      </c>
      <c r="L120" s="311">
        <f t="shared" si="135"/>
        <v>0</v>
      </c>
      <c r="M120" s="311">
        <f t="shared" si="135"/>
        <v>0</v>
      </c>
      <c r="N120" s="311">
        <f t="shared" si="135"/>
        <v>0</v>
      </c>
      <c r="O120" s="311">
        <f t="shared" si="135"/>
        <v>0</v>
      </c>
      <c r="P120" s="311">
        <f t="shared" si="135"/>
        <v>0</v>
      </c>
      <c r="Q120" s="311">
        <f t="shared" si="135"/>
        <v>0</v>
      </c>
      <c r="R120" s="311">
        <f t="shared" si="135"/>
        <v>0</v>
      </c>
      <c r="S120" s="311">
        <f t="shared" si="135"/>
        <v>0</v>
      </c>
      <c r="T120" s="311">
        <f t="shared" si="135"/>
        <v>0</v>
      </c>
      <c r="U120" s="311">
        <f t="shared" si="135"/>
        <v>0</v>
      </c>
      <c r="V120" s="311">
        <f t="shared" si="135"/>
        <v>0</v>
      </c>
      <c r="W120" s="311">
        <f t="shared" si="135"/>
        <v>0</v>
      </c>
      <c r="X120" s="311">
        <f t="shared" si="135"/>
        <v>0</v>
      </c>
      <c r="Y120" s="311">
        <f t="shared" si="135"/>
        <v>0</v>
      </c>
      <c r="Z120" s="311">
        <f t="shared" si="135"/>
        <v>0</v>
      </c>
      <c r="AA120" s="311">
        <f t="shared" si="135"/>
        <v>0</v>
      </c>
      <c r="AB120" s="311">
        <f t="shared" si="135"/>
        <v>0</v>
      </c>
      <c r="AC120" s="311">
        <f t="shared" si="135"/>
        <v>0</v>
      </c>
      <c r="AD120" s="311">
        <f t="shared" si="135"/>
        <v>0</v>
      </c>
      <c r="AE120" s="311">
        <f t="shared" si="135"/>
        <v>0</v>
      </c>
      <c r="AF120" s="311">
        <f t="shared" si="135"/>
        <v>0</v>
      </c>
      <c r="AG120" s="311">
        <f t="shared" si="135"/>
        <v>0</v>
      </c>
      <c r="AH120" s="311">
        <f t="shared" si="135"/>
        <v>0</v>
      </c>
      <c r="AI120" s="311">
        <f t="shared" si="135"/>
        <v>0</v>
      </c>
      <c r="AJ120" s="311">
        <f t="shared" si="135"/>
        <v>0</v>
      </c>
      <c r="AK120" s="311">
        <f t="shared" si="135"/>
        <v>0</v>
      </c>
      <c r="AL120" s="311">
        <f t="shared" si="135"/>
        <v>1.85332143</v>
      </c>
      <c r="AM120" s="311">
        <f t="shared" si="135"/>
        <v>8.8567278299999987</v>
      </c>
      <c r="AN120" s="311">
        <f t="shared" si="135"/>
        <v>14.460693060000001</v>
      </c>
      <c r="AO120" s="311">
        <f t="shared" si="135"/>
        <v>14.301637469999999</v>
      </c>
      <c r="AP120" s="311">
        <f t="shared" si="135"/>
        <v>10.814448149999999</v>
      </c>
      <c r="AQ120" s="311">
        <f t="shared" si="135"/>
        <v>4.3765319099999997</v>
      </c>
      <c r="AR120" s="311">
        <f t="shared" si="135"/>
        <v>5.0955660600000003</v>
      </c>
      <c r="AS120" s="311">
        <f t="shared" si="135"/>
        <v>4.9413331200000004</v>
      </c>
      <c r="AT120" s="311">
        <f t="shared" si="135"/>
        <v>5.72673612</v>
      </c>
      <c r="AU120" s="311">
        <f t="shared" si="135"/>
        <v>13.778724420000001</v>
      </c>
      <c r="AV120" s="311">
        <f t="shared" si="135"/>
        <v>7.3479732600000007</v>
      </c>
      <c r="AW120" s="312">
        <f t="shared" si="135"/>
        <v>2.1797918699999999</v>
      </c>
      <c r="AX120" s="312">
        <f t="shared" ref="AX120:BR120" si="136">AX16</f>
        <v>3</v>
      </c>
      <c r="AY120" s="312">
        <f t="shared" si="136"/>
        <v>3</v>
      </c>
      <c r="AZ120" s="214" t="e">
        <f t="shared" si="136"/>
        <v>#N/A</v>
      </c>
      <c r="BA120" s="214" t="e">
        <f t="shared" si="136"/>
        <v>#N/A</v>
      </c>
      <c r="BB120" s="214" t="e">
        <f t="shared" si="136"/>
        <v>#N/A</v>
      </c>
      <c r="BC120" s="214" t="e">
        <f t="shared" si="136"/>
        <v>#N/A</v>
      </c>
      <c r="BD120" s="214" t="e">
        <f t="shared" si="136"/>
        <v>#N/A</v>
      </c>
      <c r="BE120" s="214" t="e">
        <f t="shared" si="136"/>
        <v>#N/A</v>
      </c>
      <c r="BF120" s="214" t="e">
        <f t="shared" si="136"/>
        <v>#N/A</v>
      </c>
      <c r="BG120" s="214" t="e">
        <f t="shared" si="136"/>
        <v>#N/A</v>
      </c>
      <c r="BH120" s="214" t="e">
        <f t="shared" si="136"/>
        <v>#N/A</v>
      </c>
      <c r="BI120" s="214" t="e">
        <f t="shared" si="136"/>
        <v>#N/A</v>
      </c>
      <c r="BJ120" s="214" t="e">
        <f t="shared" si="136"/>
        <v>#N/A</v>
      </c>
      <c r="BK120" s="214" t="e">
        <f t="shared" si="136"/>
        <v>#N/A</v>
      </c>
      <c r="BL120" s="214" t="e">
        <f t="shared" si="136"/>
        <v>#N/A</v>
      </c>
      <c r="BM120" s="214" t="e">
        <f t="shared" si="136"/>
        <v>#N/A</v>
      </c>
      <c r="BN120" s="214" t="e">
        <f t="shared" si="136"/>
        <v>#N/A</v>
      </c>
      <c r="BO120" s="214" t="e">
        <f t="shared" si="136"/>
        <v>#N/A</v>
      </c>
      <c r="BP120" s="214" t="e">
        <f t="shared" si="136"/>
        <v>#N/A</v>
      </c>
      <c r="BQ120" s="214" t="e">
        <f t="shared" si="136"/>
        <v>#N/A</v>
      </c>
      <c r="BR120" s="214" t="e">
        <f t="shared" si="136"/>
        <v>#N/A</v>
      </c>
    </row>
    <row r="121" spans="1:70" ht="13.5" thickBot="1">
      <c r="A121" s="183"/>
      <c r="B121" s="183"/>
      <c r="C121" s="183"/>
      <c r="D121" s="183"/>
      <c r="E121" s="183"/>
      <c r="F121" s="183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3"/>
      <c r="V121" s="183"/>
      <c r="W121" s="183"/>
      <c r="X121" s="183"/>
      <c r="Y121" s="183"/>
      <c r="Z121" s="183"/>
      <c r="AA121" s="183"/>
      <c r="AB121" s="183"/>
      <c r="AC121" s="183"/>
      <c r="AD121" s="183"/>
      <c r="AE121" s="183"/>
      <c r="AF121" s="183"/>
      <c r="AG121" s="183"/>
      <c r="AH121" s="183"/>
      <c r="AI121" s="183"/>
      <c r="AJ121" s="183"/>
      <c r="AK121" s="183"/>
      <c r="AL121" s="183"/>
      <c r="AM121" s="183"/>
      <c r="AN121" s="183"/>
      <c r="AO121" s="183"/>
      <c r="AP121" s="183"/>
      <c r="AQ121" s="183"/>
      <c r="AR121" s="183"/>
      <c r="AS121" s="183"/>
      <c r="AT121" s="183"/>
      <c r="AU121" s="183"/>
      <c r="AV121" s="183"/>
      <c r="AW121" s="183"/>
      <c r="AX121" s="183"/>
      <c r="AY121" s="183"/>
      <c r="AZ121" s="183"/>
      <c r="BA121" s="183"/>
      <c r="BB121" s="183"/>
      <c r="BC121" s="183"/>
      <c r="BD121" s="183"/>
      <c r="BE121" s="183"/>
      <c r="BF121" s="183"/>
      <c r="BG121" s="183"/>
      <c r="BH121" s="183"/>
      <c r="BI121" s="183"/>
      <c r="BJ121" s="183"/>
      <c r="BK121" s="183"/>
      <c r="BL121" s="183"/>
      <c r="BM121" s="183"/>
      <c r="BN121" s="183"/>
      <c r="BO121" s="183"/>
      <c r="BP121" s="183"/>
      <c r="BQ121" s="183"/>
      <c r="BR121" s="183"/>
    </row>
    <row r="122" spans="1:70" ht="17.25" thickBot="1">
      <c r="A122" s="283" t="s">
        <v>341</v>
      </c>
      <c r="B122" s="284"/>
      <c r="C122" s="284"/>
      <c r="D122" s="284"/>
      <c r="E122" s="284"/>
      <c r="F122" s="284"/>
      <c r="G122" s="284"/>
      <c r="H122" s="284"/>
      <c r="I122" s="284"/>
      <c r="J122" s="284"/>
      <c r="K122" s="284"/>
      <c r="L122" s="284"/>
      <c r="M122" s="284"/>
      <c r="N122" s="284"/>
      <c r="O122" s="284"/>
      <c r="P122" s="284"/>
      <c r="Q122" s="284"/>
      <c r="R122" s="284"/>
      <c r="S122" s="284"/>
      <c r="T122" s="284"/>
      <c r="U122" s="284"/>
      <c r="V122" s="284"/>
      <c r="W122" s="284"/>
      <c r="X122" s="284"/>
      <c r="Y122" s="284"/>
      <c r="Z122" s="284"/>
      <c r="AA122" s="284"/>
      <c r="AB122" s="284"/>
      <c r="AC122" s="284"/>
      <c r="AD122" s="284"/>
      <c r="AE122" s="284"/>
      <c r="AF122" s="284"/>
      <c r="AG122" s="284"/>
      <c r="AH122" s="284"/>
      <c r="AI122" s="284"/>
      <c r="AJ122" s="284"/>
      <c r="AK122" s="284"/>
      <c r="AL122" s="284"/>
      <c r="AM122" s="284"/>
      <c r="AN122" s="284"/>
      <c r="AO122" s="284"/>
      <c r="AP122" s="284"/>
      <c r="AQ122" s="284"/>
      <c r="AR122" s="284"/>
      <c r="AS122" s="284"/>
      <c r="AT122" s="284"/>
      <c r="AU122" s="284"/>
      <c r="AV122" s="284"/>
      <c r="AW122" s="284"/>
      <c r="AX122" s="284"/>
      <c r="AY122" s="284"/>
      <c r="AZ122" s="187"/>
      <c r="BA122" s="187"/>
      <c r="BB122" s="187"/>
      <c r="BC122" s="187"/>
      <c r="BD122" s="187"/>
      <c r="BE122" s="187"/>
      <c r="BF122" s="187"/>
      <c r="BG122" s="187"/>
      <c r="BH122" s="187"/>
      <c r="BI122" s="187"/>
      <c r="BJ122" s="187"/>
      <c r="BK122" s="187"/>
      <c r="BL122" s="187"/>
      <c r="BM122" s="187"/>
      <c r="BN122" s="187"/>
      <c r="BO122" s="187"/>
      <c r="BP122" s="187"/>
      <c r="BQ122" s="187"/>
    </row>
    <row r="123" spans="1:70" ht="17.25" thickBot="1">
      <c r="A123" s="283"/>
      <c r="B123" s="284" t="str">
        <f t="shared" ref="B123:BM123" si="137">B2</f>
        <v xml:space="preserve">75/76 </v>
      </c>
      <c r="C123" s="284" t="str">
        <f t="shared" si="137"/>
        <v xml:space="preserve">76/77 </v>
      </c>
      <c r="D123" s="284" t="str">
        <f t="shared" si="137"/>
        <v xml:space="preserve">77/78 </v>
      </c>
      <c r="E123" s="284" t="str">
        <f t="shared" si="137"/>
        <v xml:space="preserve">78/79 </v>
      </c>
      <c r="F123" s="284" t="str">
        <f t="shared" si="137"/>
        <v xml:space="preserve">79/80 </v>
      </c>
      <c r="G123" s="284" t="str">
        <f t="shared" si="137"/>
        <v xml:space="preserve">80/81 </v>
      </c>
      <c r="H123" s="284" t="str">
        <f t="shared" si="137"/>
        <v xml:space="preserve">81/82 </v>
      </c>
      <c r="I123" s="284" t="str">
        <f t="shared" si="137"/>
        <v xml:space="preserve">82/83 </v>
      </c>
      <c r="J123" s="284" t="str">
        <f t="shared" si="137"/>
        <v xml:space="preserve">83/84 </v>
      </c>
      <c r="K123" s="284" t="str">
        <f t="shared" si="137"/>
        <v xml:space="preserve">84/85 </v>
      </c>
      <c r="L123" s="284" t="str">
        <f t="shared" si="137"/>
        <v xml:space="preserve">85/86 </v>
      </c>
      <c r="M123" s="284" t="str">
        <f t="shared" si="137"/>
        <v xml:space="preserve">86/87 </v>
      </c>
      <c r="N123" s="284" t="str">
        <f t="shared" si="137"/>
        <v xml:space="preserve">87/88 </v>
      </c>
      <c r="O123" s="284" t="str">
        <f t="shared" si="137"/>
        <v xml:space="preserve">88/89 </v>
      </c>
      <c r="P123" s="284" t="str">
        <f t="shared" si="137"/>
        <v xml:space="preserve">89/90 </v>
      </c>
      <c r="Q123" s="284" t="str">
        <f t="shared" si="137"/>
        <v xml:space="preserve">90/91 </v>
      </c>
      <c r="R123" s="284" t="str">
        <f t="shared" si="137"/>
        <v xml:space="preserve">91/92 </v>
      </c>
      <c r="S123" s="284" t="str">
        <f t="shared" si="137"/>
        <v xml:space="preserve">92/93 </v>
      </c>
      <c r="T123" s="284" t="str">
        <f t="shared" si="137"/>
        <v xml:space="preserve">93/94 </v>
      </c>
      <c r="U123" s="284" t="str">
        <f t="shared" si="137"/>
        <v xml:space="preserve">94/95 </v>
      </c>
      <c r="V123" s="284" t="str">
        <f t="shared" si="137"/>
        <v xml:space="preserve">95/96 </v>
      </c>
      <c r="W123" s="284" t="str">
        <f t="shared" si="137"/>
        <v xml:space="preserve">96/97 </v>
      </c>
      <c r="X123" s="284" t="str">
        <f t="shared" si="137"/>
        <v xml:space="preserve">97/98 </v>
      </c>
      <c r="Y123" s="284" t="str">
        <f t="shared" si="137"/>
        <v xml:space="preserve">98/99 </v>
      </c>
      <c r="Z123" s="284" t="str">
        <f t="shared" si="137"/>
        <v xml:space="preserve">99/00 </v>
      </c>
      <c r="AA123" s="284" t="str">
        <f t="shared" si="137"/>
        <v xml:space="preserve">00/01 </v>
      </c>
      <c r="AB123" s="284" t="str">
        <f t="shared" si="137"/>
        <v xml:space="preserve">01/02 </v>
      </c>
      <c r="AC123" s="284" t="str">
        <f t="shared" si="137"/>
        <v xml:space="preserve">02/03 </v>
      </c>
      <c r="AD123" s="284" t="str">
        <f t="shared" si="137"/>
        <v xml:space="preserve">03/04 </v>
      </c>
      <c r="AE123" s="284" t="str">
        <f t="shared" si="137"/>
        <v xml:space="preserve">04/05 </v>
      </c>
      <c r="AF123" s="284" t="str">
        <f t="shared" si="137"/>
        <v xml:space="preserve">05/06 </v>
      </c>
      <c r="AG123" s="284" t="str">
        <f t="shared" si="137"/>
        <v xml:space="preserve">06/07 </v>
      </c>
      <c r="AH123" s="284" t="str">
        <f t="shared" si="137"/>
        <v xml:space="preserve">07/08 </v>
      </c>
      <c r="AI123" s="284" t="str">
        <f t="shared" si="137"/>
        <v xml:space="preserve">08/09 </v>
      </c>
      <c r="AJ123" s="284" t="str">
        <f t="shared" si="137"/>
        <v xml:space="preserve">09/10 </v>
      </c>
      <c r="AK123" s="284" t="str">
        <f t="shared" si="137"/>
        <v xml:space="preserve">10/11 </v>
      </c>
      <c r="AL123" s="284" t="str">
        <f t="shared" si="137"/>
        <v xml:space="preserve">11/12 </v>
      </c>
      <c r="AM123" s="284" t="str">
        <f t="shared" si="137"/>
        <v xml:space="preserve">12/13 </v>
      </c>
      <c r="AN123" s="284" t="str">
        <f t="shared" si="137"/>
        <v xml:space="preserve">13/14 </v>
      </c>
      <c r="AO123" s="284" t="str">
        <f t="shared" si="137"/>
        <v xml:space="preserve">14/15 </v>
      </c>
      <c r="AP123" s="284" t="str">
        <f t="shared" si="137"/>
        <v xml:space="preserve">15/16 </v>
      </c>
      <c r="AQ123" s="284" t="str">
        <f t="shared" si="137"/>
        <v xml:space="preserve">16/17 </v>
      </c>
      <c r="AR123" s="284" t="str">
        <f t="shared" si="137"/>
        <v xml:space="preserve">17/18 </v>
      </c>
      <c r="AS123" s="284" t="str">
        <f t="shared" si="137"/>
        <v xml:space="preserve">18/19 </v>
      </c>
      <c r="AT123" s="284" t="str">
        <f t="shared" si="137"/>
        <v>19/20</v>
      </c>
      <c r="AU123" s="284" t="str">
        <f t="shared" si="137"/>
        <v>20/21</v>
      </c>
      <c r="AV123" s="284" t="str">
        <f t="shared" si="137"/>
        <v>21/22</v>
      </c>
      <c r="AW123" s="284" t="str">
        <f t="shared" si="137"/>
        <v>22/23</v>
      </c>
      <c r="AX123" s="284" t="str">
        <f t="shared" si="137"/>
        <v>23/24</v>
      </c>
      <c r="AY123" s="284" t="str">
        <f t="shared" si="137"/>
        <v>24/25</v>
      </c>
      <c r="AZ123" s="187" t="str">
        <f t="shared" si="137"/>
        <v>25/26</v>
      </c>
      <c r="BA123" s="187" t="str">
        <f t="shared" si="137"/>
        <v>26/27</v>
      </c>
      <c r="BB123" s="187" t="str">
        <f t="shared" si="137"/>
        <v>27/28</v>
      </c>
      <c r="BC123" s="187" t="str">
        <f t="shared" si="137"/>
        <v>28/29</v>
      </c>
      <c r="BD123" s="187" t="str">
        <f t="shared" si="137"/>
        <v>29/30</v>
      </c>
      <c r="BE123" s="187" t="str">
        <f t="shared" si="137"/>
        <v>30/31</v>
      </c>
      <c r="BF123" s="187" t="str">
        <f t="shared" si="137"/>
        <v>31/32</v>
      </c>
      <c r="BG123" s="187" t="str">
        <f t="shared" si="137"/>
        <v>32/33</v>
      </c>
      <c r="BH123" s="187" t="str">
        <f t="shared" si="137"/>
        <v>33/34</v>
      </c>
      <c r="BI123" s="187" t="str">
        <f t="shared" si="137"/>
        <v>34/35</v>
      </c>
      <c r="BJ123" s="187" t="str">
        <f t="shared" si="137"/>
        <v>35/36</v>
      </c>
      <c r="BK123" s="187" t="str">
        <f t="shared" si="137"/>
        <v>36/37</v>
      </c>
      <c r="BL123" s="187" t="str">
        <f t="shared" si="137"/>
        <v>37/38</v>
      </c>
      <c r="BM123" s="187" t="str">
        <f t="shared" si="137"/>
        <v>38/39</v>
      </c>
      <c r="BN123" s="187" t="str">
        <f t="shared" ref="BN123:CX123" si="138">BN2</f>
        <v>39/40</v>
      </c>
      <c r="BO123" s="187" t="str">
        <f t="shared" si="138"/>
        <v>40/41</v>
      </c>
      <c r="BP123" s="187" t="str">
        <f t="shared" si="138"/>
        <v>41/42</v>
      </c>
      <c r="BQ123" s="187" t="str">
        <f t="shared" si="138"/>
        <v>42/43</v>
      </c>
      <c r="BR123" s="187" t="str">
        <f t="shared" si="138"/>
        <v>43/44</v>
      </c>
    </row>
    <row r="124" spans="1:70">
      <c r="A124" s="287" t="s">
        <v>212</v>
      </c>
      <c r="B124" s="263">
        <f t="shared" ref="B124:BM124" si="139">B29</f>
        <v>-281.84100000000001</v>
      </c>
      <c r="C124" s="263">
        <f t="shared" si="139"/>
        <v>-317.69299999999998</v>
      </c>
      <c r="D124" s="263">
        <f t="shared" si="139"/>
        <v>-311.24099999999999</v>
      </c>
      <c r="E124" s="263">
        <f t="shared" si="139"/>
        <v>-324.65699999999998</v>
      </c>
      <c r="F124" s="263">
        <f t="shared" si="139"/>
        <v>-348.76900000000001</v>
      </c>
      <c r="G124" s="263">
        <f t="shared" si="139"/>
        <v>-340.87500000000006</v>
      </c>
      <c r="H124" s="263">
        <f t="shared" si="139"/>
        <v>-387.40300000000002</v>
      </c>
      <c r="I124" s="263">
        <f t="shared" si="139"/>
        <v>-363.50299999999999</v>
      </c>
      <c r="J124" s="263">
        <f t="shared" si="139"/>
        <v>-430.30699999999996</v>
      </c>
      <c r="K124" s="263">
        <f t="shared" si="139"/>
        <v>-432.60599999999999</v>
      </c>
      <c r="L124" s="263">
        <f t="shared" si="139"/>
        <v>-412.65599999999995</v>
      </c>
      <c r="M124" s="263">
        <f t="shared" si="139"/>
        <v>-492.63999999999993</v>
      </c>
      <c r="N124" s="263">
        <f t="shared" si="139"/>
        <v>-443.90600000000001</v>
      </c>
      <c r="O124" s="263">
        <f t="shared" si="139"/>
        <v>-295.23399999999998</v>
      </c>
      <c r="P124" s="263">
        <f t="shared" si="139"/>
        <v>-301.10499999999996</v>
      </c>
      <c r="Q124" s="263">
        <f t="shared" si="139"/>
        <v>-318.464</v>
      </c>
      <c r="R124" s="263">
        <f t="shared" si="139"/>
        <v>-355.57600000000002</v>
      </c>
      <c r="S124" s="263">
        <f t="shared" si="139"/>
        <v>-310.06400000000002</v>
      </c>
      <c r="T124" s="263">
        <f t="shared" si="139"/>
        <v>-308.14999999999998</v>
      </c>
      <c r="U124" s="263">
        <f t="shared" si="139"/>
        <v>-284.52</v>
      </c>
      <c r="V124" s="263">
        <f t="shared" si="139"/>
        <v>-252.84099999999998</v>
      </c>
      <c r="W124" s="263">
        <f t="shared" si="139"/>
        <v>-247.11600000000004</v>
      </c>
      <c r="X124" s="263">
        <f t="shared" si="139"/>
        <v>-251.59799999999998</v>
      </c>
      <c r="Y124" s="263">
        <f t="shared" si="139"/>
        <v>-226.322</v>
      </c>
      <c r="Z124" s="263">
        <f t="shared" si="139"/>
        <v>-224.309</v>
      </c>
      <c r="AA124" s="263">
        <f t="shared" si="139"/>
        <v>-228.23</v>
      </c>
      <c r="AB124" s="263">
        <f t="shared" si="139"/>
        <v>-193.75300000000001</v>
      </c>
      <c r="AC124" s="263">
        <f t="shared" si="139"/>
        <v>-194.12199999999999</v>
      </c>
      <c r="AD124" s="263">
        <f t="shared" si="139"/>
        <v>-160.88099999999997</v>
      </c>
      <c r="AE124" s="263">
        <f t="shared" si="139"/>
        <v>-203.143</v>
      </c>
      <c r="AF124" s="263">
        <f t="shared" si="139"/>
        <v>-190.30900000000003</v>
      </c>
      <c r="AG124" s="263">
        <f t="shared" si="139"/>
        <v>-184.476</v>
      </c>
      <c r="AH124" s="263">
        <f t="shared" si="139"/>
        <v>-165.55699999999999</v>
      </c>
      <c r="AI124" s="263">
        <f t="shared" si="139"/>
        <v>-163.18600000000001</v>
      </c>
      <c r="AJ124" s="263">
        <f t="shared" si="139"/>
        <v>-166.465</v>
      </c>
      <c r="AK124" s="263">
        <f t="shared" si="139"/>
        <v>-176.03700000000001</v>
      </c>
      <c r="AL124" s="263">
        <f t="shared" si="139"/>
        <v>-152.39944824999998</v>
      </c>
      <c r="AM124" s="263">
        <f t="shared" si="139"/>
        <v>-150.77180965000002</v>
      </c>
      <c r="AN124" s="263">
        <f t="shared" si="139"/>
        <v>-150.26154375000002</v>
      </c>
      <c r="AO124" s="263">
        <f t="shared" si="139"/>
        <v>-140.07915806000003</v>
      </c>
      <c r="AP124" s="263">
        <f t="shared" si="139"/>
        <v>-154.77454283</v>
      </c>
      <c r="AQ124" s="263">
        <f t="shared" si="139"/>
        <v>-162.23522008999998</v>
      </c>
      <c r="AR124" s="263">
        <f t="shared" si="139"/>
        <v>-122.51931696000001</v>
      </c>
      <c r="AS124" s="263">
        <f t="shared" si="139"/>
        <v>-126.28663080000003</v>
      </c>
      <c r="AT124" s="263">
        <f t="shared" si="139"/>
        <v>-143.96439952999998</v>
      </c>
      <c r="AU124" s="263">
        <f t="shared" si="139"/>
        <v>-147.12586028999999</v>
      </c>
      <c r="AV124" s="263">
        <f t="shared" si="139"/>
        <v>-125.54922930999999</v>
      </c>
      <c r="AW124" s="263">
        <f t="shared" si="139"/>
        <v>-129.81715211000002</v>
      </c>
      <c r="AX124" s="263">
        <f t="shared" si="139"/>
        <v>-135.61173628530977</v>
      </c>
      <c r="AY124" s="263" t="e">
        <f t="shared" si="139"/>
        <v>#N/A</v>
      </c>
      <c r="AZ124" s="122" t="e">
        <f t="shared" si="139"/>
        <v>#N/A</v>
      </c>
      <c r="BA124" s="122" t="e">
        <f t="shared" si="139"/>
        <v>#N/A</v>
      </c>
      <c r="BB124" s="122" t="e">
        <f t="shared" si="139"/>
        <v>#N/A</v>
      </c>
      <c r="BC124" s="122" t="e">
        <f t="shared" si="139"/>
        <v>#N/A</v>
      </c>
      <c r="BD124" s="122" t="e">
        <f t="shared" si="139"/>
        <v>#N/A</v>
      </c>
      <c r="BE124" s="122" t="e">
        <f t="shared" si="139"/>
        <v>#N/A</v>
      </c>
      <c r="BF124" s="122" t="e">
        <f t="shared" si="139"/>
        <v>#N/A</v>
      </c>
      <c r="BG124" s="122" t="e">
        <f t="shared" si="139"/>
        <v>#N/A</v>
      </c>
      <c r="BH124" s="122" t="e">
        <f t="shared" si="139"/>
        <v>#N/A</v>
      </c>
      <c r="BI124" s="122" t="e">
        <f t="shared" si="139"/>
        <v>#N/A</v>
      </c>
      <c r="BJ124" s="122" t="e">
        <f t="shared" si="139"/>
        <v>#N/A</v>
      </c>
      <c r="BK124" s="122" t="e">
        <f t="shared" si="139"/>
        <v>#N/A</v>
      </c>
      <c r="BL124" s="122" t="e">
        <f t="shared" si="139"/>
        <v>#N/A</v>
      </c>
      <c r="BM124" s="122" t="e">
        <f t="shared" si="139"/>
        <v>#N/A</v>
      </c>
      <c r="BN124" s="122" t="e">
        <f t="shared" ref="BN124:CX124" si="140">BN29</f>
        <v>#N/A</v>
      </c>
      <c r="BO124" s="122" t="e">
        <f t="shared" si="140"/>
        <v>#N/A</v>
      </c>
      <c r="BP124" s="122" t="e">
        <f t="shared" si="140"/>
        <v>#N/A</v>
      </c>
      <c r="BQ124" s="122" t="e">
        <f t="shared" si="140"/>
        <v>#N/A</v>
      </c>
      <c r="BR124" s="122" t="e">
        <f t="shared" si="140"/>
        <v>#N/A</v>
      </c>
    </row>
    <row r="125" spans="1:70">
      <c r="A125" s="287" t="s">
        <v>206</v>
      </c>
      <c r="B125" s="263">
        <f t="shared" ref="B125:BM125" si="141">B46</f>
        <v>46.362000000000002</v>
      </c>
      <c r="C125" s="263">
        <f t="shared" si="141"/>
        <v>418.70700000000005</v>
      </c>
      <c r="D125" s="263">
        <f t="shared" si="141"/>
        <v>442.68399999999991</v>
      </c>
      <c r="E125" s="263">
        <f t="shared" si="141"/>
        <v>447.05900000000008</v>
      </c>
      <c r="F125" s="263">
        <f t="shared" si="141"/>
        <v>460.40100000000001</v>
      </c>
      <c r="G125" s="263">
        <f t="shared" si="141"/>
        <v>485.13499999999999</v>
      </c>
      <c r="H125" s="263">
        <f t="shared" si="141"/>
        <v>502.91200000000009</v>
      </c>
      <c r="I125" s="263">
        <f t="shared" si="141"/>
        <v>526.63499999999999</v>
      </c>
      <c r="J125" s="263">
        <f t="shared" si="141"/>
        <v>587.76900000000001</v>
      </c>
      <c r="K125" s="263">
        <f t="shared" si="141"/>
        <v>652.53400000000011</v>
      </c>
      <c r="L125" s="263">
        <f t="shared" si="141"/>
        <v>619.81299999999999</v>
      </c>
      <c r="M125" s="263">
        <f t="shared" si="141"/>
        <v>636.80499999999995</v>
      </c>
      <c r="N125" s="263">
        <f t="shared" si="141"/>
        <v>687.37300000000005</v>
      </c>
      <c r="O125" s="263">
        <f t="shared" si="141"/>
        <v>605.69899999999996</v>
      </c>
      <c r="P125" s="263">
        <f t="shared" si="141"/>
        <v>466.00699999999989</v>
      </c>
      <c r="Q125" s="263">
        <f t="shared" si="141"/>
        <v>495.76300000000003</v>
      </c>
      <c r="R125" s="263">
        <f t="shared" si="141"/>
        <v>508.74000000000012</v>
      </c>
      <c r="S125" s="263">
        <f t="shared" si="141"/>
        <v>511.22399999999988</v>
      </c>
      <c r="T125" s="263">
        <f t="shared" si="141"/>
        <v>444.68199999999996</v>
      </c>
      <c r="U125" s="263">
        <f t="shared" si="141"/>
        <v>461.28000000000009</v>
      </c>
      <c r="V125" s="263">
        <f t="shared" si="141"/>
        <v>432.99799999999999</v>
      </c>
      <c r="W125" s="263">
        <f t="shared" si="141"/>
        <v>422.26100000000002</v>
      </c>
      <c r="X125" s="263">
        <f t="shared" si="141"/>
        <v>393.38599999999991</v>
      </c>
      <c r="Y125" s="263">
        <f t="shared" si="141"/>
        <v>370.7589999999999</v>
      </c>
      <c r="Z125" s="263">
        <f t="shared" si="141"/>
        <v>334.07099999999997</v>
      </c>
      <c r="AA125" s="263">
        <f t="shared" si="141"/>
        <v>348.09899999999993</v>
      </c>
      <c r="AB125" s="263">
        <f t="shared" si="141"/>
        <v>312.63400000000001</v>
      </c>
      <c r="AC125" s="263">
        <f t="shared" si="141"/>
        <v>267.57400000000001</v>
      </c>
      <c r="AD125" s="263">
        <f t="shared" si="141"/>
        <v>269.13800000000003</v>
      </c>
      <c r="AE125" s="263">
        <f t="shared" si="141"/>
        <v>240.79200000000006</v>
      </c>
      <c r="AF125" s="263">
        <f t="shared" si="141"/>
        <v>257.48099999999994</v>
      </c>
      <c r="AG125" s="263">
        <f t="shared" si="141"/>
        <v>226.34100000000001</v>
      </c>
      <c r="AH125" s="263">
        <f t="shared" si="141"/>
        <v>245.84899999999999</v>
      </c>
      <c r="AI125" s="263">
        <f t="shared" si="141"/>
        <v>212.03899999999999</v>
      </c>
      <c r="AJ125" s="263">
        <f t="shared" si="141"/>
        <v>186.71500000000003</v>
      </c>
      <c r="AK125" s="263">
        <f t="shared" si="141"/>
        <v>198.99000000000004</v>
      </c>
      <c r="AL125" s="263">
        <f t="shared" si="141"/>
        <v>201.77400000000006</v>
      </c>
      <c r="AM125" s="263">
        <f t="shared" si="141"/>
        <v>201.27662322000003</v>
      </c>
      <c r="AN125" s="263">
        <f t="shared" si="141"/>
        <v>205.70301333000003</v>
      </c>
      <c r="AO125" s="263">
        <f t="shared" si="141"/>
        <v>185.96957084000002</v>
      </c>
      <c r="AP125" s="263">
        <f t="shared" si="141"/>
        <v>180.67660703000001</v>
      </c>
      <c r="AQ125" s="263">
        <f t="shared" si="141"/>
        <v>190.52031900999998</v>
      </c>
      <c r="AR125" s="263">
        <f t="shared" si="141"/>
        <v>178.60523477000004</v>
      </c>
      <c r="AS125" s="263">
        <f t="shared" si="141"/>
        <v>143.18873360999999</v>
      </c>
      <c r="AT125" s="263">
        <f t="shared" si="141"/>
        <v>149.95534835000007</v>
      </c>
      <c r="AU125" s="263">
        <f t="shared" si="141"/>
        <v>178.40361195</v>
      </c>
      <c r="AV125" s="263">
        <f t="shared" si="141"/>
        <v>166.84765412999997</v>
      </c>
      <c r="AW125" s="263">
        <f t="shared" si="141"/>
        <v>144.73764803999995</v>
      </c>
      <c r="AX125" s="263">
        <f t="shared" si="141"/>
        <v>182.48118383999994</v>
      </c>
      <c r="AY125" s="263" t="e">
        <f t="shared" si="141"/>
        <v>#N/A</v>
      </c>
      <c r="AZ125" s="122" t="e">
        <f t="shared" si="141"/>
        <v>#N/A</v>
      </c>
      <c r="BA125" s="122" t="e">
        <f t="shared" si="141"/>
        <v>#N/A</v>
      </c>
      <c r="BB125" s="122" t="e">
        <f t="shared" si="141"/>
        <v>#N/A</v>
      </c>
      <c r="BC125" s="122" t="e">
        <f t="shared" si="141"/>
        <v>#N/A</v>
      </c>
      <c r="BD125" s="122" t="e">
        <f t="shared" si="141"/>
        <v>#N/A</v>
      </c>
      <c r="BE125" s="122" t="e">
        <f t="shared" si="141"/>
        <v>#N/A</v>
      </c>
      <c r="BF125" s="122" t="e">
        <f t="shared" si="141"/>
        <v>#N/A</v>
      </c>
      <c r="BG125" s="122" t="e">
        <f t="shared" si="141"/>
        <v>#N/A</v>
      </c>
      <c r="BH125" s="122" t="e">
        <f t="shared" si="141"/>
        <v>#N/A</v>
      </c>
      <c r="BI125" s="122" t="e">
        <f t="shared" si="141"/>
        <v>#N/A</v>
      </c>
      <c r="BJ125" s="122" t="e">
        <f t="shared" si="141"/>
        <v>#N/A</v>
      </c>
      <c r="BK125" s="122" t="e">
        <f t="shared" si="141"/>
        <v>#N/A</v>
      </c>
      <c r="BL125" s="122" t="e">
        <f t="shared" si="141"/>
        <v>#N/A</v>
      </c>
      <c r="BM125" s="122" t="e">
        <f t="shared" si="141"/>
        <v>#N/A</v>
      </c>
      <c r="BN125" s="122" t="e">
        <f t="shared" ref="BN125:CX125" si="142">BN46</f>
        <v>#N/A</v>
      </c>
      <c r="BO125" s="122" t="e">
        <f t="shared" si="142"/>
        <v>#N/A</v>
      </c>
      <c r="BP125" s="122" t="e">
        <f t="shared" si="142"/>
        <v>#N/A</v>
      </c>
      <c r="BQ125" s="122" t="e">
        <f t="shared" si="142"/>
        <v>#N/A</v>
      </c>
      <c r="BR125" s="122" t="e">
        <f t="shared" si="142"/>
        <v>#N/A</v>
      </c>
    </row>
    <row r="126" spans="1:70">
      <c r="A126" s="287" t="s">
        <v>208</v>
      </c>
      <c r="B126" s="263">
        <f t="shared" ref="B126:BM126" si="143">B62</f>
        <v>48.499999999999972</v>
      </c>
      <c r="C126" s="263">
        <f t="shared" si="143"/>
        <v>52.899999999999977</v>
      </c>
      <c r="D126" s="263">
        <f t="shared" si="143"/>
        <v>49.400000000000034</v>
      </c>
      <c r="E126" s="263">
        <f t="shared" si="143"/>
        <v>49.4</v>
      </c>
      <c r="F126" s="263">
        <f t="shared" si="143"/>
        <v>56.499999999999986</v>
      </c>
      <c r="G126" s="263">
        <f t="shared" si="143"/>
        <v>60.499999999999986</v>
      </c>
      <c r="H126" s="263">
        <f t="shared" si="143"/>
        <v>65.399999999999949</v>
      </c>
      <c r="I126" s="263">
        <f t="shared" si="143"/>
        <v>66.69999999999996</v>
      </c>
      <c r="J126" s="263">
        <f t="shared" si="143"/>
        <v>77.100000000000009</v>
      </c>
      <c r="K126" s="263">
        <f t="shared" si="143"/>
        <v>89.399999999999977</v>
      </c>
      <c r="L126" s="263">
        <f t="shared" si="143"/>
        <v>69.900000000000034</v>
      </c>
      <c r="M126" s="263">
        <f t="shared" si="143"/>
        <v>97.466999999999942</v>
      </c>
      <c r="N126" s="263">
        <f t="shared" si="143"/>
        <v>86.59999999999998</v>
      </c>
      <c r="O126" s="263">
        <f t="shared" si="143"/>
        <v>54.730000000000004</v>
      </c>
      <c r="P126" s="263">
        <f t="shared" si="143"/>
        <v>60.26400000000001</v>
      </c>
      <c r="Q126" s="263">
        <f t="shared" si="143"/>
        <v>56.321999999999967</v>
      </c>
      <c r="R126" s="263">
        <f t="shared" si="143"/>
        <v>76.078000000000017</v>
      </c>
      <c r="S126" s="263">
        <f t="shared" si="143"/>
        <v>65.592000000000013</v>
      </c>
      <c r="T126" s="263">
        <f t="shared" si="143"/>
        <v>73.930000000000007</v>
      </c>
      <c r="U126" s="263">
        <f t="shared" si="143"/>
        <v>48.273000000000025</v>
      </c>
      <c r="V126" s="263">
        <f t="shared" si="143"/>
        <v>30.680000000000007</v>
      </c>
      <c r="W126" s="263">
        <f t="shared" si="143"/>
        <v>36.182000000000002</v>
      </c>
      <c r="X126" s="263">
        <f t="shared" si="143"/>
        <v>27.761999999999993</v>
      </c>
      <c r="Y126" s="263">
        <f t="shared" si="143"/>
        <v>34.134000000000022</v>
      </c>
      <c r="Z126" s="263">
        <f t="shared" si="143"/>
        <v>21.465999999999987</v>
      </c>
      <c r="AA126" s="263">
        <f t="shared" si="143"/>
        <v>31.449999999999996</v>
      </c>
      <c r="AB126" s="263">
        <f t="shared" si="143"/>
        <v>17.790000000000006</v>
      </c>
      <c r="AC126" s="263">
        <f t="shared" si="143"/>
        <v>12.432000000000009</v>
      </c>
      <c r="AD126" s="263">
        <f t="shared" si="143"/>
        <v>10.390999999999998</v>
      </c>
      <c r="AE126" s="263">
        <f t="shared" si="143"/>
        <v>20.563999999999986</v>
      </c>
      <c r="AF126" s="263">
        <f t="shared" si="143"/>
        <v>4.5600000000000236</v>
      </c>
      <c r="AG126" s="263">
        <f t="shared" si="143"/>
        <v>18.586999999999989</v>
      </c>
      <c r="AH126" s="263">
        <f t="shared" si="143"/>
        <v>-15.206000000000017</v>
      </c>
      <c r="AI126" s="263">
        <f t="shared" si="143"/>
        <v>0.74500000000000455</v>
      </c>
      <c r="AJ126" s="263">
        <f t="shared" si="143"/>
        <v>8.1200000000000188</v>
      </c>
      <c r="AK126" s="263">
        <f t="shared" si="143"/>
        <v>6.8729999999999976</v>
      </c>
      <c r="AL126" s="263">
        <f t="shared" si="143"/>
        <v>6.2479999999999976</v>
      </c>
      <c r="AM126" s="263">
        <f t="shared" si="143"/>
        <v>8.6712611800000019</v>
      </c>
      <c r="AN126" s="263">
        <f t="shared" si="143"/>
        <v>11.952429370000011</v>
      </c>
      <c r="AO126" s="263">
        <f t="shared" si="143"/>
        <v>2.0267840499999892</v>
      </c>
      <c r="AP126" s="263">
        <f t="shared" si="143"/>
        <v>6.9094890799999931</v>
      </c>
      <c r="AQ126" s="263">
        <f t="shared" si="143"/>
        <v>13.714909380000002</v>
      </c>
      <c r="AR126" s="263">
        <f t="shared" si="143"/>
        <v>-4.5588718500000134</v>
      </c>
      <c r="AS126" s="263">
        <f t="shared" si="143"/>
        <v>-3.2153074999999944</v>
      </c>
      <c r="AT126" s="263">
        <f t="shared" si="143"/>
        <v>13.568286229999984</v>
      </c>
      <c r="AU126" s="263">
        <f t="shared" si="143"/>
        <v>-3.859132659999986</v>
      </c>
      <c r="AV126" s="263">
        <f t="shared" si="143"/>
        <v>-6.8428318499999889</v>
      </c>
      <c r="AW126" s="263">
        <f t="shared" si="143"/>
        <v>23.291536900000001</v>
      </c>
      <c r="AX126" s="263">
        <f t="shared" si="143"/>
        <v>2.5597429599999941</v>
      </c>
      <c r="AY126" s="263" t="e">
        <f>AY62</f>
        <v>#N/A</v>
      </c>
      <c r="AZ126" s="122" t="e">
        <f t="shared" si="143"/>
        <v>#N/A</v>
      </c>
      <c r="BA126" s="122" t="e">
        <f t="shared" si="143"/>
        <v>#N/A</v>
      </c>
      <c r="BB126" s="122" t="e">
        <f t="shared" si="143"/>
        <v>#N/A</v>
      </c>
      <c r="BC126" s="122" t="e">
        <f t="shared" si="143"/>
        <v>#N/A</v>
      </c>
      <c r="BD126" s="122" t="e">
        <f t="shared" si="143"/>
        <v>#N/A</v>
      </c>
      <c r="BE126" s="122" t="e">
        <f t="shared" si="143"/>
        <v>#N/A</v>
      </c>
      <c r="BF126" s="122" t="e">
        <f t="shared" si="143"/>
        <v>#N/A</v>
      </c>
      <c r="BG126" s="122" t="e">
        <f t="shared" si="143"/>
        <v>#N/A</v>
      </c>
      <c r="BH126" s="122" t="e">
        <f t="shared" si="143"/>
        <v>#N/A</v>
      </c>
      <c r="BI126" s="122" t="e">
        <f t="shared" si="143"/>
        <v>#N/A</v>
      </c>
      <c r="BJ126" s="122" t="e">
        <f t="shared" si="143"/>
        <v>#N/A</v>
      </c>
      <c r="BK126" s="122" t="e">
        <f t="shared" si="143"/>
        <v>#N/A</v>
      </c>
      <c r="BL126" s="122" t="e">
        <f t="shared" si="143"/>
        <v>#N/A</v>
      </c>
      <c r="BM126" s="122" t="e">
        <f t="shared" si="143"/>
        <v>#N/A</v>
      </c>
      <c r="BN126" s="122" t="e">
        <f t="shared" ref="BN126:CX126" si="144">BN62</f>
        <v>#N/A</v>
      </c>
      <c r="BO126" s="122" t="e">
        <f t="shared" si="144"/>
        <v>#N/A</v>
      </c>
      <c r="BP126" s="122" t="e">
        <f t="shared" si="144"/>
        <v>#N/A</v>
      </c>
      <c r="BQ126" s="122" t="e">
        <f t="shared" si="144"/>
        <v>#N/A</v>
      </c>
      <c r="BR126" s="122" t="e">
        <f t="shared" si="144"/>
        <v>#N/A</v>
      </c>
    </row>
    <row r="127" spans="1:70">
      <c r="A127" s="287" t="s">
        <v>210</v>
      </c>
      <c r="B127" s="263">
        <f t="shared" ref="B127:BM127" si="145">B78</f>
        <v>46.140999999999991</v>
      </c>
      <c r="C127" s="263">
        <f t="shared" si="145"/>
        <v>41.593000000000004</v>
      </c>
      <c r="D127" s="263">
        <f t="shared" si="145"/>
        <v>50.040999999999983</v>
      </c>
      <c r="E127" s="263">
        <f t="shared" si="145"/>
        <v>52.056999999999974</v>
      </c>
      <c r="F127" s="263">
        <f t="shared" si="145"/>
        <v>54.868999999999986</v>
      </c>
      <c r="G127" s="263">
        <f t="shared" si="145"/>
        <v>44.375000000000007</v>
      </c>
      <c r="H127" s="263">
        <f t="shared" si="145"/>
        <v>60.303000000000026</v>
      </c>
      <c r="I127" s="263">
        <f t="shared" si="145"/>
        <v>65.703000000000017</v>
      </c>
      <c r="J127" s="263">
        <f t="shared" si="145"/>
        <v>61.706999999999987</v>
      </c>
      <c r="K127" s="263">
        <f t="shared" si="145"/>
        <v>51.705999999999989</v>
      </c>
      <c r="L127" s="263">
        <f t="shared" si="145"/>
        <v>76.055999999999955</v>
      </c>
      <c r="M127" s="263">
        <f t="shared" si="145"/>
        <v>106.17700000000001</v>
      </c>
      <c r="N127" s="263">
        <f t="shared" si="145"/>
        <v>82.16</v>
      </c>
      <c r="O127" s="263">
        <f t="shared" si="145"/>
        <v>28.532000000000011</v>
      </c>
      <c r="P127" s="263">
        <f t="shared" si="145"/>
        <v>37.343999999999994</v>
      </c>
      <c r="Q127" s="263">
        <f t="shared" si="145"/>
        <v>21.35</v>
      </c>
      <c r="R127" s="263">
        <f t="shared" si="145"/>
        <v>33.41399999999998</v>
      </c>
      <c r="S127" s="263">
        <f t="shared" si="145"/>
        <v>37.114000000000026</v>
      </c>
      <c r="T127" s="263">
        <f t="shared" si="145"/>
        <v>31.236000000000004</v>
      </c>
      <c r="U127" s="263">
        <f t="shared" si="145"/>
        <v>28.069999999999986</v>
      </c>
      <c r="V127" s="263">
        <f t="shared" si="145"/>
        <v>27.952999999999989</v>
      </c>
      <c r="W127" s="263">
        <f t="shared" si="145"/>
        <v>8.9540000000000077</v>
      </c>
      <c r="X127" s="263">
        <f t="shared" si="145"/>
        <v>10.423000000000009</v>
      </c>
      <c r="Y127" s="263">
        <f t="shared" si="145"/>
        <v>10.387</v>
      </c>
      <c r="Z127" s="263">
        <f t="shared" si="145"/>
        <v>10.158000000000015</v>
      </c>
      <c r="AA127" s="263">
        <f t="shared" si="145"/>
        <v>8.9170000000000016</v>
      </c>
      <c r="AB127" s="263">
        <f t="shared" si="145"/>
        <v>4.8079999999999785</v>
      </c>
      <c r="AC127" s="263">
        <f t="shared" si="145"/>
        <v>8.272999999999989</v>
      </c>
      <c r="AD127" s="263">
        <f t="shared" si="145"/>
        <v>-13.158000000000008</v>
      </c>
      <c r="AE127" s="263">
        <f t="shared" si="145"/>
        <v>15.279000000000011</v>
      </c>
      <c r="AF127" s="263">
        <f t="shared" si="145"/>
        <v>12.93099999999999</v>
      </c>
      <c r="AG127" s="263">
        <f t="shared" si="145"/>
        <v>-4.8999999999992383E-2</v>
      </c>
      <c r="AH127" s="263">
        <f t="shared" si="145"/>
        <v>0.55000000000000426</v>
      </c>
      <c r="AI127" s="263">
        <f t="shared" si="145"/>
        <v>-0.13000000000000256</v>
      </c>
      <c r="AJ127" s="263">
        <f t="shared" si="145"/>
        <v>4.4649999999999963</v>
      </c>
      <c r="AK127" s="263">
        <f t="shared" si="145"/>
        <v>7.4729999999999919</v>
      </c>
      <c r="AL127" s="263">
        <f t="shared" si="145"/>
        <v>1.3590611399999943</v>
      </c>
      <c r="AM127" s="263">
        <f t="shared" si="145"/>
        <v>4.7185196099999871</v>
      </c>
      <c r="AN127" s="263">
        <f t="shared" si="145"/>
        <v>1.8501258500000048</v>
      </c>
      <c r="AO127" s="263">
        <f t="shared" si="145"/>
        <v>-0.96853329000000343</v>
      </c>
      <c r="AP127" s="263">
        <f t="shared" si="145"/>
        <v>-4.2548362100000148</v>
      </c>
      <c r="AQ127" s="263">
        <f t="shared" si="145"/>
        <v>-3.9586663200000274</v>
      </c>
      <c r="AR127" s="263">
        <f t="shared" si="145"/>
        <v>-5.3414315200000004</v>
      </c>
      <c r="AS127" s="263">
        <f t="shared" si="145"/>
        <v>-5.0046918900000037</v>
      </c>
      <c r="AT127" s="263">
        <f t="shared" si="145"/>
        <v>-5.5396338299999996</v>
      </c>
      <c r="AU127" s="263">
        <f t="shared" si="145"/>
        <v>2.7482904699999864</v>
      </c>
      <c r="AV127" s="263">
        <f t="shared" si="145"/>
        <v>-0.40108310000000102</v>
      </c>
      <c r="AW127" s="263">
        <f t="shared" si="145"/>
        <v>-6.6013113400000023</v>
      </c>
      <c r="AX127" s="263">
        <f t="shared" si="145"/>
        <v>37.622701555309774</v>
      </c>
      <c r="AY127" s="263" t="e">
        <f t="shared" si="145"/>
        <v>#N/A</v>
      </c>
      <c r="AZ127" s="122" t="e">
        <f t="shared" si="145"/>
        <v>#N/A</v>
      </c>
      <c r="BA127" s="122" t="e">
        <f t="shared" si="145"/>
        <v>#N/A</v>
      </c>
      <c r="BB127" s="122" t="e">
        <f t="shared" si="145"/>
        <v>#N/A</v>
      </c>
      <c r="BC127" s="122" t="e">
        <f t="shared" si="145"/>
        <v>#N/A</v>
      </c>
      <c r="BD127" s="122" t="e">
        <f t="shared" si="145"/>
        <v>#N/A</v>
      </c>
      <c r="BE127" s="122" t="e">
        <f t="shared" si="145"/>
        <v>#N/A</v>
      </c>
      <c r="BF127" s="122" t="e">
        <f t="shared" si="145"/>
        <v>#N/A</v>
      </c>
      <c r="BG127" s="122" t="e">
        <f t="shared" si="145"/>
        <v>#N/A</v>
      </c>
      <c r="BH127" s="122" t="e">
        <f t="shared" si="145"/>
        <v>#N/A</v>
      </c>
      <c r="BI127" s="122" t="e">
        <f t="shared" si="145"/>
        <v>#N/A</v>
      </c>
      <c r="BJ127" s="122" t="e">
        <f t="shared" si="145"/>
        <v>#N/A</v>
      </c>
      <c r="BK127" s="122" t="e">
        <f t="shared" si="145"/>
        <v>#N/A</v>
      </c>
      <c r="BL127" s="122" t="e">
        <f t="shared" si="145"/>
        <v>#N/A</v>
      </c>
      <c r="BM127" s="122" t="e">
        <f t="shared" si="145"/>
        <v>#N/A</v>
      </c>
      <c r="BN127" s="122" t="e">
        <f t="shared" ref="BN127:CX127" si="146">BN78</f>
        <v>#N/A</v>
      </c>
      <c r="BO127" s="122" t="e">
        <f t="shared" si="146"/>
        <v>#N/A</v>
      </c>
      <c r="BP127" s="122" t="e">
        <f t="shared" si="146"/>
        <v>#N/A</v>
      </c>
      <c r="BQ127" s="122" t="e">
        <f t="shared" si="146"/>
        <v>#N/A</v>
      </c>
      <c r="BR127" s="122" t="e">
        <f t="shared" si="146"/>
        <v>#N/A</v>
      </c>
    </row>
    <row r="128" spans="1:70" ht="13.5" thickBot="1">
      <c r="A128" s="310" t="s">
        <v>192</v>
      </c>
      <c r="B128" s="311">
        <f t="shared" ref="B128:BM128" si="147">SUM(B125:B127)</f>
        <v>141.00299999999996</v>
      </c>
      <c r="C128" s="311">
        <f t="shared" si="147"/>
        <v>513.20000000000005</v>
      </c>
      <c r="D128" s="311">
        <f t="shared" si="147"/>
        <v>542.12499999999989</v>
      </c>
      <c r="E128" s="311">
        <f t="shared" si="147"/>
        <v>548.51600000000008</v>
      </c>
      <c r="F128" s="311">
        <f t="shared" si="147"/>
        <v>571.77</v>
      </c>
      <c r="G128" s="311">
        <f t="shared" si="147"/>
        <v>590.01</v>
      </c>
      <c r="H128" s="311">
        <f t="shared" si="147"/>
        <v>628.61500000000001</v>
      </c>
      <c r="I128" s="311">
        <f t="shared" si="147"/>
        <v>659.0379999999999</v>
      </c>
      <c r="J128" s="311">
        <f t="shared" si="147"/>
        <v>726.57600000000002</v>
      </c>
      <c r="K128" s="311">
        <f t="shared" si="147"/>
        <v>793.6400000000001</v>
      </c>
      <c r="L128" s="311">
        <f t="shared" si="147"/>
        <v>765.76899999999989</v>
      </c>
      <c r="M128" s="311">
        <f t="shared" si="147"/>
        <v>840.44899999999996</v>
      </c>
      <c r="N128" s="311">
        <f t="shared" si="147"/>
        <v>856.13300000000004</v>
      </c>
      <c r="O128" s="311">
        <f t="shared" si="147"/>
        <v>688.96100000000001</v>
      </c>
      <c r="P128" s="311">
        <f t="shared" si="147"/>
        <v>563.61500000000001</v>
      </c>
      <c r="Q128" s="311">
        <f t="shared" si="147"/>
        <v>573.43500000000006</v>
      </c>
      <c r="R128" s="311">
        <f t="shared" si="147"/>
        <v>618.23200000000008</v>
      </c>
      <c r="S128" s="311">
        <f t="shared" si="147"/>
        <v>613.92999999999995</v>
      </c>
      <c r="T128" s="311">
        <f t="shared" si="147"/>
        <v>549.84799999999996</v>
      </c>
      <c r="U128" s="311">
        <f t="shared" si="147"/>
        <v>537.62300000000005</v>
      </c>
      <c r="V128" s="311">
        <f t="shared" si="147"/>
        <v>491.63099999999997</v>
      </c>
      <c r="W128" s="311">
        <f t="shared" si="147"/>
        <v>467.39700000000005</v>
      </c>
      <c r="X128" s="311">
        <f t="shared" si="147"/>
        <v>431.57099999999991</v>
      </c>
      <c r="Y128" s="311">
        <f t="shared" si="147"/>
        <v>415.27999999999992</v>
      </c>
      <c r="Z128" s="311">
        <f t="shared" si="147"/>
        <v>365.69499999999999</v>
      </c>
      <c r="AA128" s="311">
        <f t="shared" si="147"/>
        <v>388.46599999999989</v>
      </c>
      <c r="AB128" s="311">
        <f t="shared" si="147"/>
        <v>335.23200000000003</v>
      </c>
      <c r="AC128" s="311">
        <f t="shared" si="147"/>
        <v>288.279</v>
      </c>
      <c r="AD128" s="311">
        <f t="shared" si="147"/>
        <v>266.37100000000004</v>
      </c>
      <c r="AE128" s="311">
        <f t="shared" si="147"/>
        <v>276.63500000000005</v>
      </c>
      <c r="AF128" s="311">
        <f t="shared" si="147"/>
        <v>274.97199999999992</v>
      </c>
      <c r="AG128" s="311">
        <f t="shared" si="147"/>
        <v>244.87900000000002</v>
      </c>
      <c r="AH128" s="311">
        <f t="shared" si="147"/>
        <v>231.19299999999998</v>
      </c>
      <c r="AI128" s="311">
        <f t="shared" si="147"/>
        <v>212.654</v>
      </c>
      <c r="AJ128" s="311">
        <f t="shared" si="147"/>
        <v>199.30000000000004</v>
      </c>
      <c r="AK128" s="311">
        <f t="shared" si="147"/>
        <v>213.33600000000001</v>
      </c>
      <c r="AL128" s="311">
        <f t="shared" si="147"/>
        <v>209.38106114000004</v>
      </c>
      <c r="AM128" s="311">
        <f t="shared" si="147"/>
        <v>214.66640401000001</v>
      </c>
      <c r="AN128" s="311">
        <f t="shared" si="147"/>
        <v>219.50556855000005</v>
      </c>
      <c r="AO128" s="311">
        <f t="shared" si="147"/>
        <v>187.02782160000001</v>
      </c>
      <c r="AP128" s="311">
        <f t="shared" si="147"/>
        <v>183.33125989999999</v>
      </c>
      <c r="AQ128" s="311">
        <f t="shared" si="147"/>
        <v>200.27656206999995</v>
      </c>
      <c r="AR128" s="311">
        <f t="shared" si="147"/>
        <v>168.70493140000002</v>
      </c>
      <c r="AS128" s="311">
        <f t="shared" si="147"/>
        <v>134.96873421999999</v>
      </c>
      <c r="AT128" s="311">
        <f t="shared" si="147"/>
        <v>157.98400075000006</v>
      </c>
      <c r="AU128" s="311">
        <f t="shared" si="147"/>
        <v>177.29276976</v>
      </c>
      <c r="AV128" s="311">
        <f t="shared" si="147"/>
        <v>159.60373917999999</v>
      </c>
      <c r="AW128" s="312">
        <f t="shared" si="147"/>
        <v>161.42787359999997</v>
      </c>
      <c r="AX128" s="312">
        <f t="shared" si="147"/>
        <v>222.6636283553097</v>
      </c>
      <c r="AY128" s="312" t="e">
        <f t="shared" si="147"/>
        <v>#N/A</v>
      </c>
      <c r="AZ128" s="122" t="e">
        <f t="shared" si="147"/>
        <v>#N/A</v>
      </c>
      <c r="BA128" s="122" t="e">
        <f t="shared" si="147"/>
        <v>#N/A</v>
      </c>
      <c r="BB128" s="122" t="e">
        <f t="shared" si="147"/>
        <v>#N/A</v>
      </c>
      <c r="BC128" s="122" t="e">
        <f t="shared" si="147"/>
        <v>#N/A</v>
      </c>
      <c r="BD128" s="122" t="e">
        <f t="shared" si="147"/>
        <v>#N/A</v>
      </c>
      <c r="BE128" s="122" t="e">
        <f t="shared" si="147"/>
        <v>#N/A</v>
      </c>
      <c r="BF128" s="122" t="e">
        <f t="shared" si="147"/>
        <v>#N/A</v>
      </c>
      <c r="BG128" s="122" t="e">
        <f t="shared" si="147"/>
        <v>#N/A</v>
      </c>
      <c r="BH128" s="122" t="e">
        <f t="shared" si="147"/>
        <v>#N/A</v>
      </c>
      <c r="BI128" s="122" t="e">
        <f t="shared" si="147"/>
        <v>#N/A</v>
      </c>
      <c r="BJ128" s="122" t="e">
        <f t="shared" si="147"/>
        <v>#N/A</v>
      </c>
      <c r="BK128" s="122" t="e">
        <f t="shared" si="147"/>
        <v>#N/A</v>
      </c>
      <c r="BL128" s="122" t="e">
        <f t="shared" si="147"/>
        <v>#N/A</v>
      </c>
      <c r="BM128" s="122" t="e">
        <f t="shared" si="147"/>
        <v>#N/A</v>
      </c>
      <c r="BN128" s="122" t="e">
        <f t="shared" ref="BN128:BR128" si="148">SUM(BN125:BN127)</f>
        <v>#N/A</v>
      </c>
      <c r="BO128" s="122" t="e">
        <f t="shared" si="148"/>
        <v>#N/A</v>
      </c>
      <c r="BP128" s="122" t="e">
        <f t="shared" si="148"/>
        <v>#N/A</v>
      </c>
      <c r="BQ128" s="122" t="e">
        <f t="shared" si="148"/>
        <v>#N/A</v>
      </c>
      <c r="BR128" s="122" t="e">
        <f t="shared" si="148"/>
        <v>#N/A</v>
      </c>
    </row>
    <row r="129" spans="1:70" ht="13.5" thickBot="1"/>
    <row r="130" spans="1:70" ht="17.25" thickBot="1">
      <c r="A130" s="283" t="s">
        <v>215</v>
      </c>
      <c r="B130" s="284"/>
      <c r="C130" s="284"/>
      <c r="D130" s="284"/>
      <c r="E130" s="284"/>
      <c r="F130" s="284"/>
      <c r="G130" s="284"/>
      <c r="H130" s="284"/>
      <c r="I130" s="284"/>
      <c r="J130" s="284"/>
      <c r="K130" s="284"/>
      <c r="L130" s="284"/>
      <c r="M130" s="284"/>
      <c r="N130" s="284"/>
      <c r="O130" s="284"/>
      <c r="P130" s="284"/>
      <c r="Q130" s="284"/>
      <c r="R130" s="284"/>
      <c r="S130" s="284"/>
      <c r="T130" s="284"/>
      <c r="U130" s="284"/>
      <c r="V130" s="284"/>
      <c r="W130" s="284"/>
      <c r="X130" s="284"/>
      <c r="Y130" s="284"/>
      <c r="Z130" s="284"/>
      <c r="AA130" s="284"/>
      <c r="AB130" s="284"/>
      <c r="AC130" s="284"/>
      <c r="AD130" s="284"/>
      <c r="AE130" s="284"/>
      <c r="AF130" s="284"/>
      <c r="AG130" s="284"/>
      <c r="AH130" s="284"/>
      <c r="AI130" s="284"/>
      <c r="AJ130" s="284"/>
      <c r="AK130" s="284"/>
      <c r="AL130" s="284"/>
      <c r="AM130" s="284"/>
      <c r="AN130" s="284"/>
      <c r="AO130" s="284"/>
      <c r="AP130" s="284"/>
      <c r="AQ130" s="284"/>
      <c r="AR130" s="284"/>
      <c r="AS130" s="284"/>
      <c r="AT130" s="284"/>
      <c r="AU130" s="284"/>
      <c r="AV130" s="284"/>
      <c r="AW130" s="284"/>
      <c r="AX130" s="284"/>
      <c r="AY130" s="284"/>
    </row>
    <row r="131" spans="1:70">
      <c r="A131" s="287" t="s">
        <v>212</v>
      </c>
      <c r="B131" s="313">
        <f t="shared" ref="B131:BM134" si="149">B124/B$128</f>
        <v>-1.9988298121316574</v>
      </c>
      <c r="C131" s="313">
        <f t="shared" si="149"/>
        <v>-0.61904325798908799</v>
      </c>
      <c r="D131" s="313">
        <f t="shared" si="149"/>
        <v>-0.57411298132349564</v>
      </c>
      <c r="E131" s="313">
        <f t="shared" si="149"/>
        <v>-0.59188246104033415</v>
      </c>
      <c r="F131" s="313">
        <f t="shared" si="149"/>
        <v>-0.6099812861815066</v>
      </c>
      <c r="G131" s="313">
        <f t="shared" si="149"/>
        <v>-0.57774444500940669</v>
      </c>
      <c r="H131" s="313">
        <f t="shared" si="149"/>
        <v>-0.61628023512006558</v>
      </c>
      <c r="I131" s="313">
        <f t="shared" si="149"/>
        <v>-0.55156607054524931</v>
      </c>
      <c r="J131" s="313">
        <f t="shared" si="149"/>
        <v>-0.59223949043183366</v>
      </c>
      <c r="K131" s="313">
        <f t="shared" si="149"/>
        <v>-0.54509097323723599</v>
      </c>
      <c r="L131" s="313">
        <f t="shared" si="149"/>
        <v>-0.53887791226858228</v>
      </c>
      <c r="M131" s="313">
        <f t="shared" si="149"/>
        <v>-0.58616287246459919</v>
      </c>
      <c r="N131" s="313">
        <f t="shared" si="149"/>
        <v>-0.51850121418050699</v>
      </c>
      <c r="O131" s="313">
        <f t="shared" si="149"/>
        <v>-0.42852062743754721</v>
      </c>
      <c r="P131" s="313">
        <f t="shared" si="149"/>
        <v>-0.53423879776088279</v>
      </c>
      <c r="Q131" s="313">
        <f t="shared" si="149"/>
        <v>-0.55536198522936331</v>
      </c>
      <c r="R131" s="313">
        <f t="shared" si="149"/>
        <v>-0.57514978195887623</v>
      </c>
      <c r="S131" s="313">
        <f t="shared" si="149"/>
        <v>-0.50504780675321304</v>
      </c>
      <c r="T131" s="313">
        <f t="shared" si="149"/>
        <v>-0.56042760908469247</v>
      </c>
      <c r="U131" s="313">
        <f t="shared" si="149"/>
        <v>-0.52921843001508484</v>
      </c>
      <c r="V131" s="313">
        <f t="shared" si="149"/>
        <v>-0.51429018918660541</v>
      </c>
      <c r="W131" s="313">
        <f t="shared" si="149"/>
        <v>-0.52870685947920082</v>
      </c>
      <c r="X131" s="313">
        <f t="shared" si="149"/>
        <v>-0.58298171100467833</v>
      </c>
      <c r="Y131" s="313">
        <f t="shared" si="149"/>
        <v>-0.54498651512232721</v>
      </c>
      <c r="Z131" s="313">
        <f t="shared" si="149"/>
        <v>-0.61337726794186409</v>
      </c>
      <c r="AA131" s="313">
        <f t="shared" si="149"/>
        <v>-0.58751602456843088</v>
      </c>
      <c r="AB131" s="313">
        <f t="shared" si="149"/>
        <v>-0.57796690053455513</v>
      </c>
      <c r="AC131" s="313">
        <f t="shared" si="149"/>
        <v>-0.6733823830386535</v>
      </c>
      <c r="AD131" s="313">
        <f t="shared" si="149"/>
        <v>-0.60397340551336276</v>
      </c>
      <c r="AE131" s="313">
        <f t="shared" si="149"/>
        <v>-0.73433585771865439</v>
      </c>
      <c r="AF131" s="313">
        <f t="shared" si="149"/>
        <v>-0.69210319596177095</v>
      </c>
      <c r="AG131" s="313">
        <f t="shared" si="149"/>
        <v>-0.75333532070941156</v>
      </c>
      <c r="AH131" s="313">
        <f t="shared" si="149"/>
        <v>-0.71609867080750711</v>
      </c>
      <c r="AI131" s="313">
        <f t="shared" si="149"/>
        <v>-0.76737799430060105</v>
      </c>
      <c r="AJ131" s="313">
        <f t="shared" si="149"/>
        <v>-0.83524836929252366</v>
      </c>
      <c r="AK131" s="313">
        <f t="shared" si="149"/>
        <v>-0.82516312296096295</v>
      </c>
      <c r="AL131" s="313">
        <f t="shared" si="149"/>
        <v>-0.72785689125961583</v>
      </c>
      <c r="AM131" s="313">
        <f t="shared" si="149"/>
        <v>-0.70235400991287145</v>
      </c>
      <c r="AN131" s="313">
        <f t="shared" si="149"/>
        <v>-0.68454547528151988</v>
      </c>
      <c r="AO131" s="313">
        <f t="shared" si="149"/>
        <v>-0.74897497528250101</v>
      </c>
      <c r="AP131" s="313">
        <f t="shared" si="149"/>
        <v>-0.84423432705597201</v>
      </c>
      <c r="AQ131" s="313">
        <f t="shared" si="149"/>
        <v>-0.81005594670282044</v>
      </c>
      <c r="AR131" s="313">
        <f t="shared" si="149"/>
        <v>-0.72623435452225316</v>
      </c>
      <c r="AS131" s="313">
        <f t="shared" si="149"/>
        <v>-0.93567322483851656</v>
      </c>
      <c r="AT131" s="313">
        <f t="shared" si="149"/>
        <v>-0.91125936073624803</v>
      </c>
      <c r="AU131" s="313">
        <f t="shared" si="149"/>
        <v>-0.82984692770699708</v>
      </c>
      <c r="AV131" s="313">
        <f t="shared" si="149"/>
        <v>-0.7866308769145216</v>
      </c>
      <c r="AW131" s="313">
        <f t="shared" si="149"/>
        <v>-0.80418052480621938</v>
      </c>
      <c r="AX131" s="313">
        <f t="shared" si="149"/>
        <v>-0.60904305425631022</v>
      </c>
      <c r="AY131" s="313" t="e">
        <f t="shared" si="149"/>
        <v>#N/A</v>
      </c>
      <c r="AZ131" s="199" t="e">
        <f t="shared" si="149"/>
        <v>#N/A</v>
      </c>
      <c r="BA131" s="199" t="e">
        <f t="shared" si="149"/>
        <v>#N/A</v>
      </c>
      <c r="BB131" s="199" t="e">
        <f t="shared" si="149"/>
        <v>#N/A</v>
      </c>
      <c r="BC131" s="199" t="e">
        <f t="shared" si="149"/>
        <v>#N/A</v>
      </c>
      <c r="BD131" s="199" t="e">
        <f t="shared" si="149"/>
        <v>#N/A</v>
      </c>
      <c r="BE131" s="199" t="e">
        <f t="shared" si="149"/>
        <v>#N/A</v>
      </c>
      <c r="BF131" s="199" t="e">
        <f t="shared" si="149"/>
        <v>#N/A</v>
      </c>
      <c r="BG131" s="199" t="e">
        <f t="shared" si="149"/>
        <v>#N/A</v>
      </c>
      <c r="BH131" s="199" t="e">
        <f t="shared" si="149"/>
        <v>#N/A</v>
      </c>
      <c r="BI131" s="199" t="e">
        <f t="shared" si="149"/>
        <v>#N/A</v>
      </c>
      <c r="BJ131" s="199" t="e">
        <f t="shared" si="149"/>
        <v>#N/A</v>
      </c>
      <c r="BK131" s="199" t="e">
        <f t="shared" si="149"/>
        <v>#N/A</v>
      </c>
      <c r="BL131" s="199" t="e">
        <f t="shared" si="149"/>
        <v>#N/A</v>
      </c>
      <c r="BM131" s="199" t="e">
        <f t="shared" si="149"/>
        <v>#N/A</v>
      </c>
      <c r="BN131" s="199" t="e">
        <f t="shared" ref="BN131:CX133" si="150">BN124/BN$128</f>
        <v>#N/A</v>
      </c>
      <c r="BO131" s="199" t="e">
        <f t="shared" si="150"/>
        <v>#N/A</v>
      </c>
      <c r="BP131" s="199" t="e">
        <f t="shared" si="150"/>
        <v>#N/A</v>
      </c>
      <c r="BQ131" s="199" t="e">
        <f t="shared" si="150"/>
        <v>#N/A</v>
      </c>
      <c r="BR131" s="199" t="e">
        <f t="shared" si="150"/>
        <v>#N/A</v>
      </c>
    </row>
    <row r="132" spans="1:70">
      <c r="A132" s="287" t="s">
        <v>206</v>
      </c>
      <c r="B132" s="313">
        <f t="shared" si="149"/>
        <v>0.32880151486138604</v>
      </c>
      <c r="C132" s="313">
        <f t="shared" si="149"/>
        <v>0.81587490257209672</v>
      </c>
      <c r="D132" s="313">
        <f t="shared" si="149"/>
        <v>0.81657182384136506</v>
      </c>
      <c r="E132" s="313">
        <f t="shared" si="149"/>
        <v>0.81503365444216758</v>
      </c>
      <c r="F132" s="313">
        <f t="shared" si="149"/>
        <v>0.80522063067317284</v>
      </c>
      <c r="G132" s="313">
        <f t="shared" si="149"/>
        <v>0.82224877544448394</v>
      </c>
      <c r="H132" s="313">
        <f t="shared" si="149"/>
        <v>0.80003181597639272</v>
      </c>
      <c r="I132" s="313">
        <f t="shared" si="149"/>
        <v>0.7990965619584911</v>
      </c>
      <c r="J132" s="313">
        <f t="shared" si="149"/>
        <v>0.808957356147189</v>
      </c>
      <c r="K132" s="313">
        <f t="shared" si="149"/>
        <v>0.82220402197469888</v>
      </c>
      <c r="L132" s="313">
        <f t="shared" si="149"/>
        <v>0.80939944030118749</v>
      </c>
      <c r="M132" s="313">
        <f t="shared" si="149"/>
        <v>0.75769618382555037</v>
      </c>
      <c r="N132" s="313">
        <f t="shared" si="149"/>
        <v>0.8028810944093967</v>
      </c>
      <c r="O132" s="313">
        <f t="shared" si="149"/>
        <v>0.87914845687927179</v>
      </c>
      <c r="P132" s="313">
        <f t="shared" si="149"/>
        <v>0.82681795197076002</v>
      </c>
      <c r="Q132" s="313">
        <f t="shared" si="149"/>
        <v>0.86454960021624072</v>
      </c>
      <c r="R132" s="313">
        <f t="shared" si="149"/>
        <v>0.82289496499695913</v>
      </c>
      <c r="S132" s="313">
        <f t="shared" si="149"/>
        <v>0.83270731190852365</v>
      </c>
      <c r="T132" s="313">
        <f t="shared" si="149"/>
        <v>0.80873623255881621</v>
      </c>
      <c r="U132" s="313">
        <f t="shared" si="149"/>
        <v>0.85799900673892304</v>
      </c>
      <c r="V132" s="313">
        <f t="shared" si="149"/>
        <v>0.88073778911419343</v>
      </c>
      <c r="W132" s="313">
        <f t="shared" si="149"/>
        <v>0.90343113028111</v>
      </c>
      <c r="X132" s="313">
        <f t="shared" si="149"/>
        <v>0.91152093166593673</v>
      </c>
      <c r="Y132" s="313">
        <f t="shared" si="149"/>
        <v>0.89279281448661141</v>
      </c>
      <c r="Z132" s="313">
        <f t="shared" si="149"/>
        <v>0.91352356471923313</v>
      </c>
      <c r="AA132" s="313">
        <f t="shared" si="149"/>
        <v>0.89608614396111896</v>
      </c>
      <c r="AB132" s="313">
        <f t="shared" si="149"/>
        <v>0.93258996754486445</v>
      </c>
      <c r="AC132" s="313">
        <f t="shared" si="149"/>
        <v>0.92817721720971702</v>
      </c>
      <c r="AD132" s="313">
        <f t="shared" si="149"/>
        <v>1.010387767437146</v>
      </c>
      <c r="AE132" s="313">
        <f t="shared" si="149"/>
        <v>0.87043215789759076</v>
      </c>
      <c r="AF132" s="313">
        <f t="shared" si="149"/>
        <v>0.93638988697030978</v>
      </c>
      <c r="AG132" s="313">
        <f t="shared" si="149"/>
        <v>0.92429730601644078</v>
      </c>
      <c r="AH132" s="313">
        <f t="shared" si="149"/>
        <v>1.0633929227961054</v>
      </c>
      <c r="AI132" s="313">
        <f t="shared" si="149"/>
        <v>0.99710797821813835</v>
      </c>
      <c r="AJ132" s="313">
        <f t="shared" si="149"/>
        <v>0.93685398896136474</v>
      </c>
      <c r="AK132" s="313">
        <f t="shared" si="149"/>
        <v>0.93275396557543044</v>
      </c>
      <c r="AL132" s="313">
        <f t="shared" si="149"/>
        <v>0.96366881943102956</v>
      </c>
      <c r="AM132" s="313">
        <f t="shared" si="149"/>
        <v>0.93762516844798771</v>
      </c>
      <c r="AN132" s="313">
        <f t="shared" si="149"/>
        <v>0.93711979467684436</v>
      </c>
      <c r="AO132" s="313">
        <f t="shared" si="149"/>
        <v>0.99434174685377397</v>
      </c>
      <c r="AP132" s="313">
        <f t="shared" si="149"/>
        <v>0.98551991149001006</v>
      </c>
      <c r="AQ132" s="313">
        <f t="shared" si="149"/>
        <v>0.95128614672050338</v>
      </c>
      <c r="AR132" s="313">
        <f t="shared" si="149"/>
        <v>1.0586841373743032</v>
      </c>
      <c r="AS132" s="313">
        <f t="shared" si="149"/>
        <v>1.0609029894034669</v>
      </c>
      <c r="AT132" s="313">
        <f t="shared" si="149"/>
        <v>0.94918059827649992</v>
      </c>
      <c r="AU132" s="313">
        <f t="shared" si="149"/>
        <v>1.0062655808891909</v>
      </c>
      <c r="AV132" s="313">
        <f t="shared" si="149"/>
        <v>1.0453868749392541</v>
      </c>
      <c r="AW132" s="313">
        <f t="shared" si="149"/>
        <v>0.89660877525180993</v>
      </c>
      <c r="AX132" s="313">
        <f t="shared" si="149"/>
        <v>0.81953745741001915</v>
      </c>
      <c r="AY132" s="313" t="e">
        <f t="shared" si="149"/>
        <v>#N/A</v>
      </c>
      <c r="AZ132" s="199" t="e">
        <f t="shared" si="149"/>
        <v>#N/A</v>
      </c>
      <c r="BA132" s="199" t="e">
        <f t="shared" si="149"/>
        <v>#N/A</v>
      </c>
      <c r="BB132" s="199" t="e">
        <f t="shared" si="149"/>
        <v>#N/A</v>
      </c>
      <c r="BC132" s="199" t="e">
        <f t="shared" si="149"/>
        <v>#N/A</v>
      </c>
      <c r="BD132" s="199" t="e">
        <f t="shared" si="149"/>
        <v>#N/A</v>
      </c>
      <c r="BE132" s="199" t="e">
        <f t="shared" si="149"/>
        <v>#N/A</v>
      </c>
      <c r="BF132" s="199" t="e">
        <f t="shared" si="149"/>
        <v>#N/A</v>
      </c>
      <c r="BG132" s="199" t="e">
        <f t="shared" si="149"/>
        <v>#N/A</v>
      </c>
      <c r="BH132" s="199" t="e">
        <f t="shared" si="149"/>
        <v>#N/A</v>
      </c>
      <c r="BI132" s="199" t="e">
        <f t="shared" si="149"/>
        <v>#N/A</v>
      </c>
      <c r="BJ132" s="199" t="e">
        <f t="shared" si="149"/>
        <v>#N/A</v>
      </c>
      <c r="BK132" s="199" t="e">
        <f t="shared" si="149"/>
        <v>#N/A</v>
      </c>
      <c r="BL132" s="199" t="e">
        <f t="shared" si="149"/>
        <v>#N/A</v>
      </c>
      <c r="BM132" s="199" t="e">
        <f t="shared" si="149"/>
        <v>#N/A</v>
      </c>
      <c r="BN132" s="199" t="e">
        <f t="shared" si="150"/>
        <v>#N/A</v>
      </c>
      <c r="BO132" s="199" t="e">
        <f t="shared" si="150"/>
        <v>#N/A</v>
      </c>
      <c r="BP132" s="199" t="e">
        <f t="shared" si="150"/>
        <v>#N/A</v>
      </c>
      <c r="BQ132" s="199" t="e">
        <f t="shared" si="150"/>
        <v>#N/A</v>
      </c>
      <c r="BR132" s="199" t="e">
        <f t="shared" si="150"/>
        <v>#N/A</v>
      </c>
    </row>
    <row r="133" spans="1:70">
      <c r="A133" s="287" t="s">
        <v>208</v>
      </c>
      <c r="B133" s="313">
        <f t="shared" si="149"/>
        <v>0.34396431281603929</v>
      </c>
      <c r="C133" s="313">
        <f t="shared" si="149"/>
        <v>0.10307872174590797</v>
      </c>
      <c r="D133" s="313">
        <f t="shared" si="149"/>
        <v>9.1122896011067642E-2</v>
      </c>
      <c r="E133" s="313">
        <f t="shared" si="149"/>
        <v>9.0061183265392419E-2</v>
      </c>
      <c r="F133" s="313">
        <f t="shared" si="149"/>
        <v>9.8815957465414397E-2</v>
      </c>
      <c r="G133" s="313">
        <f t="shared" si="149"/>
        <v>0.10254063490449312</v>
      </c>
      <c r="H133" s="313">
        <f t="shared" si="149"/>
        <v>0.10403824280362375</v>
      </c>
      <c r="I133" s="313">
        <f t="shared" si="149"/>
        <v>0.10120812456944815</v>
      </c>
      <c r="J133" s="313">
        <f t="shared" si="149"/>
        <v>0.10611415736275352</v>
      </c>
      <c r="K133" s="313">
        <f t="shared" si="149"/>
        <v>0.11264553197923488</v>
      </c>
      <c r="L133" s="313">
        <f t="shared" si="149"/>
        <v>9.1280790943483014E-2</v>
      </c>
      <c r="M133" s="313">
        <f t="shared" si="149"/>
        <v>0.11597015404860966</v>
      </c>
      <c r="N133" s="313">
        <f t="shared" si="149"/>
        <v>0.10115250784632759</v>
      </c>
      <c r="O133" s="313">
        <f t="shared" si="149"/>
        <v>7.94384587806857E-2</v>
      </c>
      <c r="P133" s="313">
        <f t="shared" si="149"/>
        <v>0.10692405276651616</v>
      </c>
      <c r="Q133" s="313">
        <f t="shared" si="149"/>
        <v>9.8218629835988322E-2</v>
      </c>
      <c r="R133" s="313">
        <f t="shared" si="149"/>
        <v>0.12305736357872127</v>
      </c>
      <c r="S133" s="313">
        <f t="shared" si="149"/>
        <v>0.1068395419673253</v>
      </c>
      <c r="T133" s="313">
        <f t="shared" si="149"/>
        <v>0.13445534038497914</v>
      </c>
      <c r="U133" s="313">
        <f t="shared" si="149"/>
        <v>8.9789685337122893E-2</v>
      </c>
      <c r="V133" s="313">
        <f t="shared" si="149"/>
        <v>6.2404526972465138E-2</v>
      </c>
      <c r="W133" s="313">
        <f t="shared" si="149"/>
        <v>7.741170782011865E-2</v>
      </c>
      <c r="X133" s="313">
        <f t="shared" si="149"/>
        <v>6.4327769938202523E-2</v>
      </c>
      <c r="Y133" s="313">
        <f t="shared" si="149"/>
        <v>8.2195145444037832E-2</v>
      </c>
      <c r="Z133" s="313">
        <f t="shared" si="149"/>
        <v>5.8699189215056229E-2</v>
      </c>
      <c r="AA133" s="313">
        <f t="shared" si="149"/>
        <v>8.0959466208110883E-2</v>
      </c>
      <c r="AB133" s="313">
        <f t="shared" si="149"/>
        <v>5.3067726231386038E-2</v>
      </c>
      <c r="AC133" s="313">
        <f t="shared" si="149"/>
        <v>4.3124889430031357E-2</v>
      </c>
      <c r="AD133" s="313">
        <f t="shared" si="149"/>
        <v>3.900950178510422E-2</v>
      </c>
      <c r="AE133" s="313">
        <f t="shared" si="149"/>
        <v>7.4336219205812654E-2</v>
      </c>
      <c r="AF133" s="313">
        <f t="shared" si="149"/>
        <v>1.6583506684317038E-2</v>
      </c>
      <c r="AG133" s="313">
        <f t="shared" si="149"/>
        <v>7.5902792807876499E-2</v>
      </c>
      <c r="AH133" s="313">
        <f t="shared" si="149"/>
        <v>-6.57718875571493E-2</v>
      </c>
      <c r="AI133" s="313">
        <f t="shared" si="149"/>
        <v>3.5033434593283201E-3</v>
      </c>
      <c r="AJ133" s="313">
        <f t="shared" si="149"/>
        <v>4.074259909683902E-2</v>
      </c>
      <c r="AK133" s="313">
        <f t="shared" si="149"/>
        <v>3.2216784790190106E-2</v>
      </c>
      <c r="AL133" s="313">
        <f t="shared" si="149"/>
        <v>2.9840330190237931E-2</v>
      </c>
      <c r="AM133" s="313">
        <f t="shared" si="149"/>
        <v>4.0394123244343633E-2</v>
      </c>
      <c r="AN133" s="313">
        <f t="shared" si="149"/>
        <v>5.4451599788355384E-2</v>
      </c>
      <c r="AO133" s="313">
        <f t="shared" si="149"/>
        <v>1.0836805094884284E-2</v>
      </c>
      <c r="AP133" s="313">
        <f t="shared" si="149"/>
        <v>3.7688548498324009E-2</v>
      </c>
      <c r="AQ133" s="313">
        <f t="shared" si="149"/>
        <v>6.847985225154013E-2</v>
      </c>
      <c r="AR133" s="313">
        <f t="shared" si="149"/>
        <v>-2.7022753941856693E-2</v>
      </c>
      <c r="AS133" s="313">
        <f t="shared" si="149"/>
        <v>-2.3822609870216466E-2</v>
      </c>
      <c r="AT133" s="313">
        <f t="shared" si="149"/>
        <v>8.5883926002551111E-2</v>
      </c>
      <c r="AU133" s="313">
        <f t="shared" si="149"/>
        <v>-2.1767005305541039E-2</v>
      </c>
      <c r="AV133" s="313">
        <f t="shared" si="149"/>
        <v>-4.2873881809765688E-2</v>
      </c>
      <c r="AW133" s="313">
        <f t="shared" si="149"/>
        <v>0.14428448062020441</v>
      </c>
      <c r="AX133" s="313">
        <f t="shared" si="149"/>
        <v>1.1496008481076896E-2</v>
      </c>
      <c r="AY133" s="313" t="e">
        <f t="shared" si="149"/>
        <v>#N/A</v>
      </c>
      <c r="AZ133" s="199" t="e">
        <f t="shared" si="149"/>
        <v>#N/A</v>
      </c>
      <c r="BA133" s="199" t="e">
        <f t="shared" si="149"/>
        <v>#N/A</v>
      </c>
      <c r="BB133" s="199" t="e">
        <f t="shared" si="149"/>
        <v>#N/A</v>
      </c>
      <c r="BC133" s="199" t="e">
        <f t="shared" si="149"/>
        <v>#N/A</v>
      </c>
      <c r="BD133" s="199" t="e">
        <f t="shared" si="149"/>
        <v>#N/A</v>
      </c>
      <c r="BE133" s="199" t="e">
        <f t="shared" si="149"/>
        <v>#N/A</v>
      </c>
      <c r="BF133" s="199" t="e">
        <f t="shared" si="149"/>
        <v>#N/A</v>
      </c>
      <c r="BG133" s="199" t="e">
        <f t="shared" si="149"/>
        <v>#N/A</v>
      </c>
      <c r="BH133" s="199" t="e">
        <f t="shared" si="149"/>
        <v>#N/A</v>
      </c>
      <c r="BI133" s="199" t="e">
        <f t="shared" si="149"/>
        <v>#N/A</v>
      </c>
      <c r="BJ133" s="199" t="e">
        <f t="shared" si="149"/>
        <v>#N/A</v>
      </c>
      <c r="BK133" s="199" t="e">
        <f t="shared" si="149"/>
        <v>#N/A</v>
      </c>
      <c r="BL133" s="199" t="e">
        <f t="shared" si="149"/>
        <v>#N/A</v>
      </c>
      <c r="BM133" s="199" t="e">
        <f t="shared" si="149"/>
        <v>#N/A</v>
      </c>
      <c r="BN133" s="199" t="e">
        <f t="shared" si="150"/>
        <v>#N/A</v>
      </c>
      <c r="BO133" s="199" t="e">
        <f t="shared" si="150"/>
        <v>#N/A</v>
      </c>
      <c r="BP133" s="199" t="e">
        <f t="shared" si="150"/>
        <v>#N/A</v>
      </c>
      <c r="BQ133" s="199" t="e">
        <f t="shared" si="150"/>
        <v>#N/A</v>
      </c>
      <c r="BR133" s="199" t="e">
        <f t="shared" si="150"/>
        <v>#N/A</v>
      </c>
    </row>
    <row r="134" spans="1:70">
      <c r="A134" s="287" t="s">
        <v>210</v>
      </c>
      <c r="B134" s="313">
        <f t="shared" si="149"/>
        <v>0.32723417232257473</v>
      </c>
      <c r="C134" s="313">
        <f t="shared" si="149"/>
        <v>8.1046375681995325E-2</v>
      </c>
      <c r="D134" s="313">
        <f t="shared" si="149"/>
        <v>9.2305280147567434E-2</v>
      </c>
      <c r="E134" s="313">
        <f t="shared" si="149"/>
        <v>9.4905162292439907E-2</v>
      </c>
      <c r="F134" s="313">
        <f t="shared" si="149"/>
        <v>9.5963411861412787E-2</v>
      </c>
      <c r="G134" s="313">
        <f t="shared" si="149"/>
        <v>7.5210589651022883E-2</v>
      </c>
      <c r="H134" s="313">
        <f t="shared" si="149"/>
        <v>9.5929941219983661E-2</v>
      </c>
      <c r="I134" s="313">
        <f t="shared" si="149"/>
        <v>9.9695313472060829E-2</v>
      </c>
      <c r="J134" s="313">
        <f t="shared" si="149"/>
        <v>8.492848649005745E-2</v>
      </c>
      <c r="K134" s="313">
        <f t="shared" si="149"/>
        <v>6.5150446046066207E-2</v>
      </c>
      <c r="L134" s="313">
        <f t="shared" si="149"/>
        <v>9.9319768755329566E-2</v>
      </c>
      <c r="M134" s="313">
        <f t="shared" si="149"/>
        <v>0.12633366212583988</v>
      </c>
      <c r="N134" s="313">
        <f t="shared" si="149"/>
        <v>9.5966397744275705E-2</v>
      </c>
      <c r="O134" s="313">
        <f t="shared" si="149"/>
        <v>4.1413084340042483E-2</v>
      </c>
      <c r="P134" s="313">
        <f t="shared" si="149"/>
        <v>6.6257995262723662E-2</v>
      </c>
      <c r="Q134" s="313">
        <f t="shared" si="149"/>
        <v>3.7231769947770887E-2</v>
      </c>
      <c r="R134" s="313">
        <f t="shared" si="149"/>
        <v>5.4047671424319634E-2</v>
      </c>
      <c r="S134" s="313">
        <f t="shared" si="149"/>
        <v>6.0453146124151008E-2</v>
      </c>
      <c r="T134" s="313">
        <f t="shared" si="149"/>
        <v>5.6808427056204633E-2</v>
      </c>
      <c r="U134" s="313">
        <f t="shared" si="149"/>
        <v>5.2211307923954113E-2</v>
      </c>
      <c r="V134" s="313">
        <f t="shared" si="149"/>
        <v>5.6857683913341492E-2</v>
      </c>
      <c r="W134" s="313">
        <f t="shared" si="149"/>
        <v>1.9157161898771296E-2</v>
      </c>
      <c r="X134" s="313">
        <f t="shared" si="149"/>
        <v>2.4151298395860731E-2</v>
      </c>
      <c r="Y134" s="313">
        <f t="shared" si="149"/>
        <v>2.5012040069350806E-2</v>
      </c>
      <c r="Z134" s="313">
        <f t="shared" si="149"/>
        <v>2.777724606571054E-2</v>
      </c>
      <c r="AA134" s="313">
        <f t="shared" si="149"/>
        <v>2.2954389830770271E-2</v>
      </c>
      <c r="AB134" s="313">
        <f t="shared" si="149"/>
        <v>1.4342306223749457E-2</v>
      </c>
      <c r="AC134" s="313">
        <f t="shared" si="149"/>
        <v>2.8697893360251664E-2</v>
      </c>
      <c r="AD134" s="313">
        <f t="shared" si="149"/>
        <v>-4.9397269222250191E-2</v>
      </c>
      <c r="AE134" s="313">
        <f t="shared" si="149"/>
        <v>5.5231622896596624E-2</v>
      </c>
      <c r="AF134" s="313">
        <f t="shared" si="149"/>
        <v>4.7026606345373326E-2</v>
      </c>
      <c r="AG134" s="313">
        <f t="shared" si="149"/>
        <v>-2.0009882431728477E-4</v>
      </c>
      <c r="AH134" s="313">
        <f t="shared" si="149"/>
        <v>2.3789647610438221E-3</v>
      </c>
      <c r="AI134" s="313">
        <f t="shared" si="149"/>
        <v>-6.11321677466695E-4</v>
      </c>
      <c r="AJ134" s="313">
        <f t="shared" si="149"/>
        <v>2.2403411941796264E-2</v>
      </c>
      <c r="AK134" s="313">
        <f t="shared" si="149"/>
        <v>3.5029249634379533E-2</v>
      </c>
      <c r="AL134" s="313">
        <f t="shared" si="149"/>
        <v>6.4908503787325586E-3</v>
      </c>
      <c r="AM134" s="313">
        <f t="shared" si="149"/>
        <v>2.1980708307668767E-2</v>
      </c>
      <c r="AN134" s="313">
        <f t="shared" si="149"/>
        <v>8.4286055348002445E-3</v>
      </c>
      <c r="AO134" s="313">
        <f t="shared" si="149"/>
        <v>-5.178551948658335E-3</v>
      </c>
      <c r="AP134" s="313">
        <f t="shared" si="149"/>
        <v>-2.320845998833402E-2</v>
      </c>
      <c r="AQ134" s="313">
        <f t="shared" si="149"/>
        <v>-1.9765998972043512E-2</v>
      </c>
      <c r="AR134" s="313">
        <f t="shared" si="149"/>
        <v>-3.1661383432446601E-2</v>
      </c>
      <c r="AS134" s="313">
        <f t="shared" si="149"/>
        <v>-3.7080379533250427E-2</v>
      </c>
      <c r="AT134" s="313">
        <f t="shared" si="149"/>
        <v>-3.5064524279051067E-2</v>
      </c>
      <c r="AU134" s="313">
        <f t="shared" si="149"/>
        <v>1.550142441635002E-2</v>
      </c>
      <c r="AV134" s="313">
        <f t="shared" si="149"/>
        <v>-2.5129931294884155E-3</v>
      </c>
      <c r="AW134" s="313">
        <f t="shared" si="149"/>
        <v>-4.0893255872014429E-2</v>
      </c>
      <c r="AX134" s="313">
        <f t="shared" si="149"/>
        <v>0.16896653410890405</v>
      </c>
      <c r="AY134" s="313" t="e">
        <f t="shared" si="149"/>
        <v>#N/A</v>
      </c>
      <c r="AZ134" s="199" t="e">
        <f t="shared" si="149"/>
        <v>#N/A</v>
      </c>
      <c r="BA134" s="199" t="e">
        <f t="shared" si="149"/>
        <v>#N/A</v>
      </c>
      <c r="BB134" s="199" t="e">
        <f t="shared" si="149"/>
        <v>#N/A</v>
      </c>
      <c r="BC134" s="199" t="e">
        <f t="shared" si="149"/>
        <v>#N/A</v>
      </c>
      <c r="BD134" s="199" t="e">
        <f t="shared" si="149"/>
        <v>#N/A</v>
      </c>
      <c r="BE134" s="199" t="e">
        <f t="shared" si="149"/>
        <v>#N/A</v>
      </c>
      <c r="BF134" s="199" t="e">
        <f t="shared" si="149"/>
        <v>#N/A</v>
      </c>
      <c r="BG134" s="199" t="e">
        <f t="shared" si="149"/>
        <v>#N/A</v>
      </c>
      <c r="BH134" s="199" t="e">
        <f t="shared" si="149"/>
        <v>#N/A</v>
      </c>
      <c r="BI134" s="199" t="e">
        <f t="shared" si="149"/>
        <v>#N/A</v>
      </c>
      <c r="BJ134" s="199" t="e">
        <f t="shared" si="149"/>
        <v>#N/A</v>
      </c>
      <c r="BK134" s="199" t="e">
        <f t="shared" si="149"/>
        <v>#N/A</v>
      </c>
      <c r="BL134" s="199" t="e">
        <f t="shared" si="149"/>
        <v>#N/A</v>
      </c>
      <c r="BM134" s="199" t="e">
        <f t="shared" ref="BM134:CW134" si="151">BM127/BM$128</f>
        <v>#N/A</v>
      </c>
      <c r="BN134" s="199" t="e">
        <f t="shared" si="151"/>
        <v>#N/A</v>
      </c>
      <c r="BO134" s="199" t="e">
        <f t="shared" si="151"/>
        <v>#N/A</v>
      </c>
      <c r="BP134" s="199" t="e">
        <f t="shared" si="151"/>
        <v>#N/A</v>
      </c>
      <c r="BQ134" s="199" t="e">
        <f t="shared" si="151"/>
        <v>#N/A</v>
      </c>
      <c r="BR134" s="199" t="e">
        <f t="shared" si="151"/>
        <v>#N/A</v>
      </c>
    </row>
    <row r="135" spans="1:70" ht="13.5" thickBot="1">
      <c r="A135" s="310" t="s">
        <v>192</v>
      </c>
      <c r="B135" s="311">
        <f t="shared" ref="B135:BM135" si="152">SUM(B132:B134)</f>
        <v>1</v>
      </c>
      <c r="C135" s="311">
        <f t="shared" si="152"/>
        <v>1</v>
      </c>
      <c r="D135" s="311">
        <f t="shared" si="152"/>
        <v>1</v>
      </c>
      <c r="E135" s="311">
        <f t="shared" si="152"/>
        <v>1</v>
      </c>
      <c r="F135" s="311">
        <f t="shared" si="152"/>
        <v>1</v>
      </c>
      <c r="G135" s="311">
        <f t="shared" si="152"/>
        <v>1</v>
      </c>
      <c r="H135" s="311">
        <f t="shared" si="152"/>
        <v>1</v>
      </c>
      <c r="I135" s="311">
        <f t="shared" si="152"/>
        <v>1</v>
      </c>
      <c r="J135" s="311">
        <f t="shared" si="152"/>
        <v>1</v>
      </c>
      <c r="K135" s="311">
        <f t="shared" si="152"/>
        <v>1</v>
      </c>
      <c r="L135" s="311">
        <f t="shared" si="152"/>
        <v>1</v>
      </c>
      <c r="M135" s="311">
        <f t="shared" si="152"/>
        <v>0.99999999999999989</v>
      </c>
      <c r="N135" s="311">
        <f t="shared" si="152"/>
        <v>1</v>
      </c>
      <c r="O135" s="311">
        <f t="shared" si="152"/>
        <v>1</v>
      </c>
      <c r="P135" s="311">
        <f t="shared" si="152"/>
        <v>0.99999999999999989</v>
      </c>
      <c r="Q135" s="311">
        <f t="shared" si="152"/>
        <v>0.99999999999999989</v>
      </c>
      <c r="R135" s="311">
        <f t="shared" si="152"/>
        <v>1</v>
      </c>
      <c r="S135" s="311">
        <f t="shared" si="152"/>
        <v>0.99999999999999989</v>
      </c>
      <c r="T135" s="311">
        <f t="shared" si="152"/>
        <v>1</v>
      </c>
      <c r="U135" s="311">
        <f t="shared" si="152"/>
        <v>1</v>
      </c>
      <c r="V135" s="311">
        <f t="shared" si="152"/>
        <v>1</v>
      </c>
      <c r="W135" s="311">
        <f t="shared" si="152"/>
        <v>0.99999999999999989</v>
      </c>
      <c r="X135" s="311">
        <f t="shared" si="152"/>
        <v>1</v>
      </c>
      <c r="Y135" s="311">
        <f t="shared" si="152"/>
        <v>1</v>
      </c>
      <c r="Z135" s="311">
        <f t="shared" si="152"/>
        <v>0.99999999999999989</v>
      </c>
      <c r="AA135" s="311">
        <f t="shared" si="152"/>
        <v>1.0000000000000002</v>
      </c>
      <c r="AB135" s="311">
        <f t="shared" si="152"/>
        <v>0.99999999999999989</v>
      </c>
      <c r="AC135" s="311">
        <f t="shared" si="152"/>
        <v>1</v>
      </c>
      <c r="AD135" s="311">
        <f t="shared" si="152"/>
        <v>1</v>
      </c>
      <c r="AE135" s="311">
        <f t="shared" si="152"/>
        <v>1</v>
      </c>
      <c r="AF135" s="311">
        <f t="shared" si="152"/>
        <v>1.0000000000000002</v>
      </c>
      <c r="AG135" s="311">
        <f t="shared" si="152"/>
        <v>1</v>
      </c>
      <c r="AH135" s="311">
        <f t="shared" si="152"/>
        <v>0.99999999999999989</v>
      </c>
      <c r="AI135" s="311">
        <f t="shared" si="152"/>
        <v>0.99999999999999989</v>
      </c>
      <c r="AJ135" s="311">
        <f t="shared" si="152"/>
        <v>1</v>
      </c>
      <c r="AK135" s="311">
        <f t="shared" si="152"/>
        <v>1</v>
      </c>
      <c r="AL135" s="311">
        <f t="shared" si="152"/>
        <v>1</v>
      </c>
      <c r="AM135" s="311">
        <f t="shared" si="152"/>
        <v>1.0000000000000002</v>
      </c>
      <c r="AN135" s="311">
        <f t="shared" si="152"/>
        <v>1</v>
      </c>
      <c r="AO135" s="311">
        <f t="shared" si="152"/>
        <v>0.99999999999999989</v>
      </c>
      <c r="AP135" s="311">
        <f t="shared" si="152"/>
        <v>1</v>
      </c>
      <c r="AQ135" s="311">
        <f t="shared" si="152"/>
        <v>1</v>
      </c>
      <c r="AR135" s="311">
        <f t="shared" si="152"/>
        <v>1</v>
      </c>
      <c r="AS135" s="311">
        <f t="shared" si="152"/>
        <v>1</v>
      </c>
      <c r="AT135" s="311">
        <f t="shared" si="152"/>
        <v>1</v>
      </c>
      <c r="AU135" s="311">
        <f t="shared" si="152"/>
        <v>1</v>
      </c>
      <c r="AV135" s="311">
        <f t="shared" si="152"/>
        <v>1</v>
      </c>
      <c r="AW135" s="312">
        <f t="shared" si="152"/>
        <v>0.99999999999999989</v>
      </c>
      <c r="AX135" s="312">
        <f t="shared" si="152"/>
        <v>1</v>
      </c>
      <c r="AY135" s="312" t="e">
        <f t="shared" si="152"/>
        <v>#N/A</v>
      </c>
      <c r="AZ135" s="199" t="e">
        <f t="shared" si="152"/>
        <v>#N/A</v>
      </c>
      <c r="BA135" s="199" t="e">
        <f t="shared" si="152"/>
        <v>#N/A</v>
      </c>
      <c r="BB135" s="199" t="e">
        <f t="shared" si="152"/>
        <v>#N/A</v>
      </c>
      <c r="BC135" s="199" t="e">
        <f t="shared" si="152"/>
        <v>#N/A</v>
      </c>
      <c r="BD135" s="199" t="e">
        <f t="shared" si="152"/>
        <v>#N/A</v>
      </c>
      <c r="BE135" s="199" t="e">
        <f t="shared" si="152"/>
        <v>#N/A</v>
      </c>
      <c r="BF135" s="199" t="e">
        <f t="shared" si="152"/>
        <v>#N/A</v>
      </c>
      <c r="BG135" s="199" t="e">
        <f t="shared" si="152"/>
        <v>#N/A</v>
      </c>
      <c r="BH135" s="199" t="e">
        <f t="shared" si="152"/>
        <v>#N/A</v>
      </c>
      <c r="BI135" s="199" t="e">
        <f t="shared" si="152"/>
        <v>#N/A</v>
      </c>
      <c r="BJ135" s="199" t="e">
        <f t="shared" si="152"/>
        <v>#N/A</v>
      </c>
      <c r="BK135" s="199" t="e">
        <f t="shared" si="152"/>
        <v>#N/A</v>
      </c>
      <c r="BL135" s="199" t="e">
        <f t="shared" si="152"/>
        <v>#N/A</v>
      </c>
      <c r="BM135" s="199" t="e">
        <f t="shared" si="152"/>
        <v>#N/A</v>
      </c>
      <c r="BN135" s="199" t="e">
        <f t="shared" ref="BN135:BR135" si="153">SUM(BN132:BN134)</f>
        <v>#N/A</v>
      </c>
      <c r="BO135" s="199" t="e">
        <f t="shared" si="153"/>
        <v>#N/A</v>
      </c>
      <c r="BP135" s="199" t="e">
        <f t="shared" si="153"/>
        <v>#N/A</v>
      </c>
      <c r="BQ135" s="199" t="e">
        <f t="shared" si="153"/>
        <v>#N/A</v>
      </c>
      <c r="BR135" s="199" t="e">
        <f t="shared" si="153"/>
        <v>#N/A</v>
      </c>
    </row>
    <row r="136" spans="1:70" ht="13.5" thickBot="1">
      <c r="AX136" s="113"/>
      <c r="AY136" s="113"/>
      <c r="AZ136" s="113"/>
      <c r="BA136" s="113"/>
      <c r="BB136" s="113"/>
      <c r="BC136" s="113"/>
      <c r="BD136" s="113"/>
      <c r="BE136" s="113"/>
      <c r="BF136" s="113"/>
      <c r="BG136" s="113"/>
      <c r="BH136" s="113"/>
      <c r="BI136" s="113"/>
      <c r="BJ136" s="113"/>
      <c r="BK136" s="113"/>
      <c r="BL136" s="113"/>
      <c r="BM136" s="113"/>
      <c r="BN136" s="113"/>
      <c r="BO136" s="113"/>
      <c r="BP136" s="113"/>
      <c r="BQ136" s="113"/>
      <c r="BR136" s="113"/>
    </row>
    <row r="137" spans="1:70" ht="17.25" thickBot="1">
      <c r="A137" s="283" t="s">
        <v>216</v>
      </c>
      <c r="B137" s="284"/>
      <c r="C137" s="284"/>
      <c r="D137" s="284"/>
      <c r="E137" s="284"/>
      <c r="F137" s="284"/>
      <c r="G137" s="284"/>
      <c r="H137" s="284"/>
      <c r="I137" s="284"/>
      <c r="J137" s="284"/>
      <c r="K137" s="284"/>
      <c r="L137" s="284"/>
      <c r="M137" s="284"/>
      <c r="N137" s="284"/>
      <c r="O137" s="284"/>
      <c r="P137" s="284"/>
      <c r="Q137" s="284"/>
      <c r="R137" s="284"/>
      <c r="S137" s="284"/>
      <c r="T137" s="284"/>
      <c r="U137" s="284"/>
      <c r="V137" s="284"/>
      <c r="W137" s="284"/>
      <c r="X137" s="284"/>
      <c r="Y137" s="284"/>
      <c r="Z137" s="284"/>
      <c r="AA137" s="284"/>
      <c r="AB137" s="284"/>
      <c r="AC137" s="284"/>
      <c r="AD137" s="284"/>
      <c r="AE137" s="284"/>
      <c r="AF137" s="284"/>
      <c r="AG137" s="284"/>
      <c r="AH137" s="284"/>
      <c r="AI137" s="284"/>
      <c r="AJ137" s="284"/>
      <c r="AK137" s="284"/>
      <c r="AL137" s="284"/>
      <c r="AM137" s="284"/>
      <c r="AN137" s="284"/>
      <c r="AO137" s="284"/>
      <c r="AP137" s="284"/>
      <c r="AQ137" s="284"/>
      <c r="AR137" s="284"/>
      <c r="AS137" s="284"/>
      <c r="AT137" s="284"/>
      <c r="AU137" s="284"/>
      <c r="AV137" s="284"/>
      <c r="AW137" s="284"/>
      <c r="AX137" s="284"/>
      <c r="AY137" s="284"/>
      <c r="AZ137" s="113"/>
      <c r="BA137" s="113"/>
      <c r="BB137" s="113"/>
      <c r="BC137" s="113"/>
      <c r="BD137" s="113"/>
      <c r="BE137" s="113"/>
      <c r="BF137" s="113"/>
      <c r="BG137" s="113"/>
      <c r="BH137" s="113"/>
      <c r="BI137" s="113"/>
      <c r="BJ137" s="113"/>
      <c r="BK137" s="113"/>
      <c r="BL137" s="113"/>
      <c r="BM137" s="113"/>
      <c r="BN137" s="113"/>
      <c r="BO137" s="113"/>
      <c r="BP137" s="113"/>
      <c r="BQ137" s="113"/>
      <c r="BR137" s="113"/>
    </row>
    <row r="138" spans="1:70">
      <c r="A138" s="287" t="s">
        <v>212</v>
      </c>
      <c r="B138" s="313">
        <f t="shared" ref="B138:BM138" si="154">B141+B131</f>
        <v>-0.99882981213165745</v>
      </c>
      <c r="C138" s="313">
        <f t="shared" si="154"/>
        <v>0.38095674201091201</v>
      </c>
      <c r="D138" s="313">
        <f t="shared" si="154"/>
        <v>0.42588701867650436</v>
      </c>
      <c r="E138" s="313">
        <f t="shared" si="154"/>
        <v>0.40811753895966585</v>
      </c>
      <c r="F138" s="313">
        <f t="shared" si="154"/>
        <v>0.3900187138184934</v>
      </c>
      <c r="G138" s="313">
        <f t="shared" si="154"/>
        <v>0.42225555499059331</v>
      </c>
      <c r="H138" s="313">
        <f t="shared" si="154"/>
        <v>0.38371976487993442</v>
      </c>
      <c r="I138" s="313">
        <f t="shared" si="154"/>
        <v>0.44843392945475069</v>
      </c>
      <c r="J138" s="313">
        <f t="shared" si="154"/>
        <v>0.40776050956816634</v>
      </c>
      <c r="K138" s="313">
        <f t="shared" si="154"/>
        <v>0.45490902676276401</v>
      </c>
      <c r="L138" s="313">
        <f t="shared" si="154"/>
        <v>0.46112208773141772</v>
      </c>
      <c r="M138" s="313">
        <f t="shared" si="154"/>
        <v>0.4138371275354007</v>
      </c>
      <c r="N138" s="313">
        <f t="shared" si="154"/>
        <v>0.48149878581949301</v>
      </c>
      <c r="O138" s="313">
        <f t="shared" si="154"/>
        <v>0.57147937256245274</v>
      </c>
      <c r="P138" s="313">
        <f t="shared" si="154"/>
        <v>0.4657612022391171</v>
      </c>
      <c r="Q138" s="313">
        <f t="shared" si="154"/>
        <v>0.44463801477063658</v>
      </c>
      <c r="R138" s="313">
        <f t="shared" si="154"/>
        <v>0.42485021804112377</v>
      </c>
      <c r="S138" s="313">
        <f t="shared" si="154"/>
        <v>0.49495219324678685</v>
      </c>
      <c r="T138" s="313">
        <f t="shared" si="154"/>
        <v>0.43957239091530753</v>
      </c>
      <c r="U138" s="313">
        <f t="shared" si="154"/>
        <v>0.47078156998491516</v>
      </c>
      <c r="V138" s="313">
        <f t="shared" si="154"/>
        <v>0.48570981081339459</v>
      </c>
      <c r="W138" s="313">
        <f t="shared" si="154"/>
        <v>0.47129314052079907</v>
      </c>
      <c r="X138" s="313">
        <f t="shared" si="154"/>
        <v>0.41701828899532167</v>
      </c>
      <c r="Y138" s="313">
        <f t="shared" si="154"/>
        <v>0.45501348487767279</v>
      </c>
      <c r="Z138" s="313">
        <f t="shared" si="154"/>
        <v>0.3866227320581358</v>
      </c>
      <c r="AA138" s="313">
        <f t="shared" si="154"/>
        <v>0.41248397543156934</v>
      </c>
      <c r="AB138" s="313">
        <f t="shared" si="154"/>
        <v>0.42203309946544476</v>
      </c>
      <c r="AC138" s="313">
        <f t="shared" si="154"/>
        <v>0.3266176169613465</v>
      </c>
      <c r="AD138" s="313">
        <f t="shared" si="154"/>
        <v>0.39602659448663724</v>
      </c>
      <c r="AE138" s="313">
        <f t="shared" si="154"/>
        <v>0.26566414228134561</v>
      </c>
      <c r="AF138" s="313">
        <f t="shared" si="154"/>
        <v>0.30789680403822928</v>
      </c>
      <c r="AG138" s="313">
        <f t="shared" si="154"/>
        <v>0.24666467929058844</v>
      </c>
      <c r="AH138" s="313">
        <f t="shared" si="154"/>
        <v>0.28390132919249278</v>
      </c>
      <c r="AI138" s="313">
        <f t="shared" si="154"/>
        <v>0.23262200569939884</v>
      </c>
      <c r="AJ138" s="313">
        <f t="shared" si="154"/>
        <v>0.16475163070747634</v>
      </c>
      <c r="AK138" s="313">
        <f t="shared" si="154"/>
        <v>0.17483687703903705</v>
      </c>
      <c r="AL138" s="313">
        <f t="shared" si="154"/>
        <v>0.27214310874038417</v>
      </c>
      <c r="AM138" s="313">
        <f t="shared" si="154"/>
        <v>0.29764599008712878</v>
      </c>
      <c r="AN138" s="313">
        <f t="shared" si="154"/>
        <v>0.31545452471848012</v>
      </c>
      <c r="AO138" s="313">
        <f t="shared" si="154"/>
        <v>0.25102502471749888</v>
      </c>
      <c r="AP138" s="313">
        <f t="shared" si="154"/>
        <v>0.15576567294402799</v>
      </c>
      <c r="AQ138" s="313">
        <f t="shared" si="154"/>
        <v>0.18994405329717956</v>
      </c>
      <c r="AR138" s="313">
        <f t="shared" si="154"/>
        <v>0.27376564547774684</v>
      </c>
      <c r="AS138" s="313">
        <f t="shared" si="154"/>
        <v>6.432677516148344E-2</v>
      </c>
      <c r="AT138" s="313">
        <f t="shared" si="154"/>
        <v>8.8740639263751975E-2</v>
      </c>
      <c r="AU138" s="313">
        <f t="shared" si="154"/>
        <v>0.17015307229300292</v>
      </c>
      <c r="AV138" s="313">
        <f t="shared" si="154"/>
        <v>0.2133691230854784</v>
      </c>
      <c r="AW138" s="313">
        <f t="shared" si="154"/>
        <v>0.19581947519378051</v>
      </c>
      <c r="AX138" s="313">
        <f t="shared" si="154"/>
        <v>0.39095694574368978</v>
      </c>
      <c r="AY138" s="313" t="e">
        <f t="shared" si="154"/>
        <v>#N/A</v>
      </c>
      <c r="AZ138" s="201" t="e">
        <f t="shared" si="154"/>
        <v>#N/A</v>
      </c>
      <c r="BA138" s="201" t="e">
        <f t="shared" si="154"/>
        <v>#N/A</v>
      </c>
      <c r="BB138" s="201" t="e">
        <f t="shared" si="154"/>
        <v>#N/A</v>
      </c>
      <c r="BC138" s="201" t="e">
        <f t="shared" si="154"/>
        <v>#N/A</v>
      </c>
      <c r="BD138" s="201" t="e">
        <f t="shared" si="154"/>
        <v>#N/A</v>
      </c>
      <c r="BE138" s="201" t="e">
        <f t="shared" si="154"/>
        <v>#N/A</v>
      </c>
      <c r="BF138" s="201" t="e">
        <f t="shared" si="154"/>
        <v>#N/A</v>
      </c>
      <c r="BG138" s="201" t="e">
        <f t="shared" si="154"/>
        <v>#N/A</v>
      </c>
      <c r="BH138" s="201" t="e">
        <f t="shared" si="154"/>
        <v>#N/A</v>
      </c>
      <c r="BI138" s="201" t="e">
        <f t="shared" si="154"/>
        <v>#N/A</v>
      </c>
      <c r="BJ138" s="201" t="e">
        <f t="shared" si="154"/>
        <v>#N/A</v>
      </c>
      <c r="BK138" s="201" t="e">
        <f t="shared" si="154"/>
        <v>#N/A</v>
      </c>
      <c r="BL138" s="201" t="e">
        <f t="shared" si="154"/>
        <v>#N/A</v>
      </c>
      <c r="BM138" s="201" t="e">
        <f t="shared" si="154"/>
        <v>#N/A</v>
      </c>
      <c r="BN138" s="201" t="e">
        <f t="shared" ref="BN138:CX138" si="155">BN141+BN131</f>
        <v>#N/A</v>
      </c>
      <c r="BO138" s="201" t="e">
        <f t="shared" si="155"/>
        <v>#N/A</v>
      </c>
      <c r="BP138" s="201" t="e">
        <f t="shared" si="155"/>
        <v>#N/A</v>
      </c>
      <c r="BQ138" s="201" t="e">
        <f t="shared" si="155"/>
        <v>#N/A</v>
      </c>
      <c r="BR138" s="201" t="e">
        <f t="shared" si="155"/>
        <v>#N/A</v>
      </c>
    </row>
    <row r="139" spans="1:70">
      <c r="A139" s="287" t="s">
        <v>206</v>
      </c>
      <c r="B139" s="313">
        <f t="shared" ref="B139:BM139" si="156">B132</f>
        <v>0.32880151486138604</v>
      </c>
      <c r="C139" s="313">
        <f t="shared" si="156"/>
        <v>0.81587490257209672</v>
      </c>
      <c r="D139" s="313">
        <f t="shared" si="156"/>
        <v>0.81657182384136506</v>
      </c>
      <c r="E139" s="313">
        <f t="shared" si="156"/>
        <v>0.81503365444216758</v>
      </c>
      <c r="F139" s="313">
        <f t="shared" si="156"/>
        <v>0.80522063067317284</v>
      </c>
      <c r="G139" s="313">
        <f t="shared" si="156"/>
        <v>0.82224877544448394</v>
      </c>
      <c r="H139" s="313">
        <f t="shared" si="156"/>
        <v>0.80003181597639272</v>
      </c>
      <c r="I139" s="313">
        <f t="shared" si="156"/>
        <v>0.7990965619584911</v>
      </c>
      <c r="J139" s="313">
        <f t="shared" si="156"/>
        <v>0.808957356147189</v>
      </c>
      <c r="K139" s="313">
        <f t="shared" si="156"/>
        <v>0.82220402197469888</v>
      </c>
      <c r="L139" s="313">
        <f t="shared" si="156"/>
        <v>0.80939944030118749</v>
      </c>
      <c r="M139" s="313">
        <f t="shared" si="156"/>
        <v>0.75769618382555037</v>
      </c>
      <c r="N139" s="313">
        <f t="shared" si="156"/>
        <v>0.8028810944093967</v>
      </c>
      <c r="O139" s="313">
        <f t="shared" si="156"/>
        <v>0.87914845687927179</v>
      </c>
      <c r="P139" s="313">
        <f t="shared" si="156"/>
        <v>0.82681795197076002</v>
      </c>
      <c r="Q139" s="313">
        <f t="shared" si="156"/>
        <v>0.86454960021624072</v>
      </c>
      <c r="R139" s="313">
        <f t="shared" si="156"/>
        <v>0.82289496499695913</v>
      </c>
      <c r="S139" s="313">
        <f t="shared" si="156"/>
        <v>0.83270731190852365</v>
      </c>
      <c r="T139" s="313">
        <f t="shared" si="156"/>
        <v>0.80873623255881621</v>
      </c>
      <c r="U139" s="313">
        <f t="shared" si="156"/>
        <v>0.85799900673892304</v>
      </c>
      <c r="V139" s="313">
        <f t="shared" si="156"/>
        <v>0.88073778911419343</v>
      </c>
      <c r="W139" s="313">
        <f t="shared" si="156"/>
        <v>0.90343113028111</v>
      </c>
      <c r="X139" s="313">
        <f t="shared" si="156"/>
        <v>0.91152093166593673</v>
      </c>
      <c r="Y139" s="313">
        <f t="shared" si="156"/>
        <v>0.89279281448661141</v>
      </c>
      <c r="Z139" s="313">
        <f t="shared" si="156"/>
        <v>0.91352356471923313</v>
      </c>
      <c r="AA139" s="313">
        <f t="shared" si="156"/>
        <v>0.89608614396111896</v>
      </c>
      <c r="AB139" s="313">
        <f t="shared" si="156"/>
        <v>0.93258996754486445</v>
      </c>
      <c r="AC139" s="313">
        <f t="shared" si="156"/>
        <v>0.92817721720971702</v>
      </c>
      <c r="AD139" s="313">
        <f t="shared" si="156"/>
        <v>1.010387767437146</v>
      </c>
      <c r="AE139" s="313">
        <f t="shared" si="156"/>
        <v>0.87043215789759076</v>
      </c>
      <c r="AF139" s="313">
        <f t="shared" si="156"/>
        <v>0.93638988697030978</v>
      </c>
      <c r="AG139" s="313">
        <f t="shared" si="156"/>
        <v>0.92429730601644078</v>
      </c>
      <c r="AH139" s="313">
        <f t="shared" si="156"/>
        <v>1.0633929227961054</v>
      </c>
      <c r="AI139" s="313">
        <f t="shared" si="156"/>
        <v>0.99710797821813835</v>
      </c>
      <c r="AJ139" s="313">
        <f t="shared" si="156"/>
        <v>0.93685398896136474</v>
      </c>
      <c r="AK139" s="313">
        <f t="shared" si="156"/>
        <v>0.93275396557543044</v>
      </c>
      <c r="AL139" s="313">
        <f t="shared" si="156"/>
        <v>0.96366881943102956</v>
      </c>
      <c r="AM139" s="313">
        <f t="shared" si="156"/>
        <v>0.93762516844798771</v>
      </c>
      <c r="AN139" s="313">
        <f t="shared" si="156"/>
        <v>0.93711979467684436</v>
      </c>
      <c r="AO139" s="313">
        <f t="shared" si="156"/>
        <v>0.99434174685377397</v>
      </c>
      <c r="AP139" s="313">
        <f t="shared" si="156"/>
        <v>0.98551991149001006</v>
      </c>
      <c r="AQ139" s="313">
        <f t="shared" si="156"/>
        <v>0.95128614672050338</v>
      </c>
      <c r="AR139" s="313">
        <f t="shared" si="156"/>
        <v>1.0586841373743032</v>
      </c>
      <c r="AS139" s="313">
        <f t="shared" si="156"/>
        <v>1.0609029894034669</v>
      </c>
      <c r="AT139" s="313">
        <f t="shared" si="156"/>
        <v>0.94918059827649992</v>
      </c>
      <c r="AU139" s="313">
        <f t="shared" si="156"/>
        <v>1.0062655808891909</v>
      </c>
      <c r="AV139" s="313">
        <f t="shared" si="156"/>
        <v>1.0453868749392541</v>
      </c>
      <c r="AW139" s="313">
        <f t="shared" si="156"/>
        <v>0.89660877525180993</v>
      </c>
      <c r="AX139" s="313">
        <f t="shared" si="156"/>
        <v>0.81953745741001915</v>
      </c>
      <c r="AY139" s="313" t="e">
        <f t="shared" si="156"/>
        <v>#N/A</v>
      </c>
      <c r="AZ139" s="201" t="e">
        <f t="shared" si="156"/>
        <v>#N/A</v>
      </c>
      <c r="BA139" s="201" t="e">
        <f t="shared" si="156"/>
        <v>#N/A</v>
      </c>
      <c r="BB139" s="201" t="e">
        <f t="shared" si="156"/>
        <v>#N/A</v>
      </c>
      <c r="BC139" s="201" t="e">
        <f t="shared" si="156"/>
        <v>#N/A</v>
      </c>
      <c r="BD139" s="201" t="e">
        <f t="shared" si="156"/>
        <v>#N/A</v>
      </c>
      <c r="BE139" s="201" t="e">
        <f t="shared" si="156"/>
        <v>#N/A</v>
      </c>
      <c r="BF139" s="201" t="e">
        <f t="shared" si="156"/>
        <v>#N/A</v>
      </c>
      <c r="BG139" s="201" t="e">
        <f t="shared" si="156"/>
        <v>#N/A</v>
      </c>
      <c r="BH139" s="201" t="e">
        <f t="shared" si="156"/>
        <v>#N/A</v>
      </c>
      <c r="BI139" s="201" t="e">
        <f t="shared" si="156"/>
        <v>#N/A</v>
      </c>
      <c r="BJ139" s="201" t="e">
        <f t="shared" si="156"/>
        <v>#N/A</v>
      </c>
      <c r="BK139" s="201" t="e">
        <f t="shared" si="156"/>
        <v>#N/A</v>
      </c>
      <c r="BL139" s="201" t="e">
        <f t="shared" si="156"/>
        <v>#N/A</v>
      </c>
      <c r="BM139" s="201" t="e">
        <f t="shared" si="156"/>
        <v>#N/A</v>
      </c>
      <c r="BN139" s="201" t="e">
        <f t="shared" ref="BN139:CX139" si="157">BN132</f>
        <v>#N/A</v>
      </c>
      <c r="BO139" s="201" t="e">
        <f t="shared" si="157"/>
        <v>#N/A</v>
      </c>
      <c r="BP139" s="201" t="e">
        <f t="shared" si="157"/>
        <v>#N/A</v>
      </c>
      <c r="BQ139" s="201" t="e">
        <f t="shared" si="157"/>
        <v>#N/A</v>
      </c>
      <c r="BR139" s="201" t="e">
        <f t="shared" si="157"/>
        <v>#N/A</v>
      </c>
    </row>
    <row r="140" spans="1:70">
      <c r="A140" s="287" t="s">
        <v>208</v>
      </c>
      <c r="B140" s="313">
        <f t="shared" ref="B140:BM141" si="158">B139+B133</f>
        <v>0.67276582767742532</v>
      </c>
      <c r="C140" s="313">
        <f t="shared" si="158"/>
        <v>0.91895362431800465</v>
      </c>
      <c r="D140" s="313">
        <f t="shared" si="158"/>
        <v>0.90769471985243266</v>
      </c>
      <c r="E140" s="313">
        <f t="shared" si="158"/>
        <v>0.90509483770756005</v>
      </c>
      <c r="F140" s="313">
        <f t="shared" si="158"/>
        <v>0.90403658813858723</v>
      </c>
      <c r="G140" s="313">
        <f t="shared" si="158"/>
        <v>0.9247894103489771</v>
      </c>
      <c r="H140" s="313">
        <f t="shared" si="158"/>
        <v>0.90407005878001645</v>
      </c>
      <c r="I140" s="313">
        <f t="shared" si="158"/>
        <v>0.90030468652793927</v>
      </c>
      <c r="J140" s="313">
        <f t="shared" si="158"/>
        <v>0.91507151350994254</v>
      </c>
      <c r="K140" s="313">
        <f t="shared" si="158"/>
        <v>0.93484955395393377</v>
      </c>
      <c r="L140" s="313">
        <f t="shared" si="158"/>
        <v>0.90068023124467045</v>
      </c>
      <c r="M140" s="313">
        <f t="shared" si="158"/>
        <v>0.87366633787416004</v>
      </c>
      <c r="N140" s="313">
        <f t="shared" si="158"/>
        <v>0.90403360225572427</v>
      </c>
      <c r="O140" s="313">
        <f t="shared" si="158"/>
        <v>0.95858691565995746</v>
      </c>
      <c r="P140" s="313">
        <f t="shared" si="158"/>
        <v>0.9337420047372762</v>
      </c>
      <c r="Q140" s="313">
        <f t="shared" si="158"/>
        <v>0.962768230052229</v>
      </c>
      <c r="R140" s="313">
        <f t="shared" si="158"/>
        <v>0.94595232857568035</v>
      </c>
      <c r="S140" s="313">
        <f t="shared" si="158"/>
        <v>0.93954685387584891</v>
      </c>
      <c r="T140" s="313">
        <f t="shared" si="158"/>
        <v>0.94319157294379541</v>
      </c>
      <c r="U140" s="313">
        <f t="shared" si="158"/>
        <v>0.94778869207604588</v>
      </c>
      <c r="V140" s="313">
        <f t="shared" si="158"/>
        <v>0.94314231608665855</v>
      </c>
      <c r="W140" s="313">
        <f t="shared" si="158"/>
        <v>0.98084283810122863</v>
      </c>
      <c r="X140" s="313">
        <f t="shared" si="158"/>
        <v>0.97584870160413928</v>
      </c>
      <c r="Y140" s="313">
        <f t="shared" si="158"/>
        <v>0.97498795993064924</v>
      </c>
      <c r="Z140" s="313">
        <f t="shared" si="158"/>
        <v>0.97222275393428936</v>
      </c>
      <c r="AA140" s="313">
        <f t="shared" si="158"/>
        <v>0.97704561016922986</v>
      </c>
      <c r="AB140" s="313">
        <f t="shared" si="158"/>
        <v>0.98565769377625045</v>
      </c>
      <c r="AC140" s="313">
        <f t="shared" si="158"/>
        <v>0.97130210663974836</v>
      </c>
      <c r="AD140" s="313">
        <f t="shared" si="158"/>
        <v>1.0493972692222502</v>
      </c>
      <c r="AE140" s="313">
        <f t="shared" si="158"/>
        <v>0.94476837710340345</v>
      </c>
      <c r="AF140" s="313">
        <f t="shared" si="158"/>
        <v>0.95297339365462685</v>
      </c>
      <c r="AG140" s="313">
        <f t="shared" si="158"/>
        <v>1.0002000988243174</v>
      </c>
      <c r="AH140" s="313">
        <f t="shared" si="158"/>
        <v>0.99762103523895607</v>
      </c>
      <c r="AI140" s="313">
        <f t="shared" si="158"/>
        <v>1.0006113216774666</v>
      </c>
      <c r="AJ140" s="313">
        <f t="shared" si="158"/>
        <v>0.97759658805820371</v>
      </c>
      <c r="AK140" s="313">
        <f t="shared" si="158"/>
        <v>0.96497075036562052</v>
      </c>
      <c r="AL140" s="313">
        <f t="shared" si="158"/>
        <v>0.99350914962126746</v>
      </c>
      <c r="AM140" s="313">
        <f t="shared" si="158"/>
        <v>0.97801929169233137</v>
      </c>
      <c r="AN140" s="313">
        <f t="shared" si="158"/>
        <v>0.99157139446519971</v>
      </c>
      <c r="AO140" s="313">
        <f t="shared" si="158"/>
        <v>1.0051785519486582</v>
      </c>
      <c r="AP140" s="313">
        <f t="shared" si="158"/>
        <v>1.023208459988334</v>
      </c>
      <c r="AQ140" s="313">
        <f t="shared" si="158"/>
        <v>1.0197659989720436</v>
      </c>
      <c r="AR140" s="313">
        <f t="shared" si="158"/>
        <v>1.0316613834324466</v>
      </c>
      <c r="AS140" s="313">
        <f t="shared" si="158"/>
        <v>1.0370803795332504</v>
      </c>
      <c r="AT140" s="313">
        <f t="shared" si="158"/>
        <v>1.035064524279051</v>
      </c>
      <c r="AU140" s="313">
        <f t="shared" si="158"/>
        <v>0.98449857558364995</v>
      </c>
      <c r="AV140" s="313">
        <f t="shared" si="158"/>
        <v>1.0025129931294885</v>
      </c>
      <c r="AW140" s="313">
        <f t="shared" si="158"/>
        <v>1.0408932558720143</v>
      </c>
      <c r="AX140" s="313">
        <f t="shared" si="158"/>
        <v>0.83103346589109606</v>
      </c>
      <c r="AY140" s="313" t="e">
        <f t="shared" si="158"/>
        <v>#N/A</v>
      </c>
      <c r="AZ140" s="201" t="e">
        <f t="shared" si="158"/>
        <v>#N/A</v>
      </c>
      <c r="BA140" s="201" t="e">
        <f t="shared" si="158"/>
        <v>#N/A</v>
      </c>
      <c r="BB140" s="201" t="e">
        <f t="shared" si="158"/>
        <v>#N/A</v>
      </c>
      <c r="BC140" s="201" t="e">
        <f t="shared" si="158"/>
        <v>#N/A</v>
      </c>
      <c r="BD140" s="201" t="e">
        <f t="shared" si="158"/>
        <v>#N/A</v>
      </c>
      <c r="BE140" s="201" t="e">
        <f t="shared" si="158"/>
        <v>#N/A</v>
      </c>
      <c r="BF140" s="201" t="e">
        <f t="shared" si="158"/>
        <v>#N/A</v>
      </c>
      <c r="BG140" s="201" t="e">
        <f t="shared" si="158"/>
        <v>#N/A</v>
      </c>
      <c r="BH140" s="201" t="e">
        <f t="shared" si="158"/>
        <v>#N/A</v>
      </c>
      <c r="BI140" s="201" t="e">
        <f t="shared" si="158"/>
        <v>#N/A</v>
      </c>
      <c r="BJ140" s="201" t="e">
        <f t="shared" si="158"/>
        <v>#N/A</v>
      </c>
      <c r="BK140" s="201" t="e">
        <f t="shared" si="158"/>
        <v>#N/A</v>
      </c>
      <c r="BL140" s="201" t="e">
        <f t="shared" si="158"/>
        <v>#N/A</v>
      </c>
      <c r="BM140" s="201" t="e">
        <f t="shared" si="158"/>
        <v>#N/A</v>
      </c>
      <c r="BN140" s="201" t="e">
        <f t="shared" ref="BJ140:BV141" si="159">BN139+BN133</f>
        <v>#N/A</v>
      </c>
      <c r="BO140" s="201" t="e">
        <f t="shared" si="159"/>
        <v>#N/A</v>
      </c>
      <c r="BP140" s="201" t="e">
        <f t="shared" si="159"/>
        <v>#N/A</v>
      </c>
      <c r="BQ140" s="201" t="e">
        <f t="shared" si="159"/>
        <v>#N/A</v>
      </c>
      <c r="BR140" s="201" t="e">
        <f t="shared" si="159"/>
        <v>#N/A</v>
      </c>
    </row>
    <row r="141" spans="1:70" ht="13.5" thickBot="1">
      <c r="A141" s="287" t="s">
        <v>210</v>
      </c>
      <c r="B141" s="313">
        <f t="shared" si="158"/>
        <v>1</v>
      </c>
      <c r="C141" s="313">
        <f t="shared" si="158"/>
        <v>1</v>
      </c>
      <c r="D141" s="313">
        <f t="shared" si="158"/>
        <v>1</v>
      </c>
      <c r="E141" s="313">
        <f t="shared" si="158"/>
        <v>1</v>
      </c>
      <c r="F141" s="313">
        <f t="shared" si="158"/>
        <v>1</v>
      </c>
      <c r="G141" s="313">
        <f t="shared" si="158"/>
        <v>1</v>
      </c>
      <c r="H141" s="313">
        <f t="shared" si="158"/>
        <v>1</v>
      </c>
      <c r="I141" s="313">
        <f t="shared" si="158"/>
        <v>1</v>
      </c>
      <c r="J141" s="313">
        <f t="shared" si="158"/>
        <v>1</v>
      </c>
      <c r="K141" s="313">
        <f t="shared" si="158"/>
        <v>1</v>
      </c>
      <c r="L141" s="313">
        <f t="shared" si="158"/>
        <v>1</v>
      </c>
      <c r="M141" s="313">
        <f t="shared" si="158"/>
        <v>0.99999999999999989</v>
      </c>
      <c r="N141" s="313">
        <f t="shared" si="158"/>
        <v>1</v>
      </c>
      <c r="O141" s="313">
        <f t="shared" si="158"/>
        <v>1</v>
      </c>
      <c r="P141" s="313">
        <f t="shared" si="158"/>
        <v>0.99999999999999989</v>
      </c>
      <c r="Q141" s="313">
        <f t="shared" si="158"/>
        <v>0.99999999999999989</v>
      </c>
      <c r="R141" s="313">
        <f t="shared" si="158"/>
        <v>1</v>
      </c>
      <c r="S141" s="313">
        <f t="shared" si="158"/>
        <v>0.99999999999999989</v>
      </c>
      <c r="T141" s="313">
        <f t="shared" si="158"/>
        <v>1</v>
      </c>
      <c r="U141" s="313">
        <f t="shared" si="158"/>
        <v>1</v>
      </c>
      <c r="V141" s="313">
        <f t="shared" si="158"/>
        <v>1</v>
      </c>
      <c r="W141" s="313">
        <f t="shared" si="158"/>
        <v>0.99999999999999989</v>
      </c>
      <c r="X141" s="313">
        <f t="shared" si="158"/>
        <v>1</v>
      </c>
      <c r="Y141" s="313">
        <f t="shared" si="158"/>
        <v>1</v>
      </c>
      <c r="Z141" s="313">
        <f t="shared" si="158"/>
        <v>0.99999999999999989</v>
      </c>
      <c r="AA141" s="313">
        <f t="shared" si="158"/>
        <v>1.0000000000000002</v>
      </c>
      <c r="AB141" s="313">
        <f t="shared" si="158"/>
        <v>0.99999999999999989</v>
      </c>
      <c r="AC141" s="313">
        <f t="shared" si="158"/>
        <v>1</v>
      </c>
      <c r="AD141" s="313">
        <f t="shared" si="158"/>
        <v>1</v>
      </c>
      <c r="AE141" s="313">
        <f t="shared" si="158"/>
        <v>1</v>
      </c>
      <c r="AF141" s="313">
        <f t="shared" si="158"/>
        <v>1.0000000000000002</v>
      </c>
      <c r="AG141" s="313">
        <f t="shared" si="158"/>
        <v>1</v>
      </c>
      <c r="AH141" s="313">
        <f t="shared" si="158"/>
        <v>0.99999999999999989</v>
      </c>
      <c r="AI141" s="313">
        <f t="shared" si="158"/>
        <v>0.99999999999999989</v>
      </c>
      <c r="AJ141" s="313">
        <f t="shared" si="158"/>
        <v>1</v>
      </c>
      <c r="AK141" s="313">
        <f t="shared" si="158"/>
        <v>1</v>
      </c>
      <c r="AL141" s="313">
        <f t="shared" si="158"/>
        <v>1</v>
      </c>
      <c r="AM141" s="313">
        <f t="shared" si="158"/>
        <v>1.0000000000000002</v>
      </c>
      <c r="AN141" s="313">
        <f t="shared" si="158"/>
        <v>1</v>
      </c>
      <c r="AO141" s="313">
        <f t="shared" si="158"/>
        <v>0.99999999999999989</v>
      </c>
      <c r="AP141" s="313">
        <f t="shared" si="158"/>
        <v>1</v>
      </c>
      <c r="AQ141" s="313">
        <f t="shared" si="158"/>
        <v>1</v>
      </c>
      <c r="AR141" s="313">
        <f t="shared" si="158"/>
        <v>1</v>
      </c>
      <c r="AS141" s="313">
        <f t="shared" si="158"/>
        <v>1</v>
      </c>
      <c r="AT141" s="313">
        <f t="shared" si="158"/>
        <v>1</v>
      </c>
      <c r="AU141" s="313">
        <f t="shared" si="158"/>
        <v>1</v>
      </c>
      <c r="AV141" s="313">
        <f t="shared" si="158"/>
        <v>1</v>
      </c>
      <c r="AW141" s="313">
        <f t="shared" si="158"/>
        <v>0.99999999999999989</v>
      </c>
      <c r="AX141" s="313">
        <f t="shared" si="158"/>
        <v>1</v>
      </c>
      <c r="AY141" s="313" t="e">
        <f t="shared" si="158"/>
        <v>#N/A</v>
      </c>
      <c r="AZ141" s="201" t="e">
        <f t="shared" si="158"/>
        <v>#N/A</v>
      </c>
      <c r="BA141" s="201" t="e">
        <f t="shared" si="158"/>
        <v>#N/A</v>
      </c>
      <c r="BB141" s="201" t="e">
        <f t="shared" si="158"/>
        <v>#N/A</v>
      </c>
      <c r="BC141" s="201" t="e">
        <f t="shared" si="158"/>
        <v>#N/A</v>
      </c>
      <c r="BD141" s="201" t="e">
        <f t="shared" si="158"/>
        <v>#N/A</v>
      </c>
      <c r="BE141" s="201" t="e">
        <f t="shared" si="158"/>
        <v>#N/A</v>
      </c>
      <c r="BF141" s="201" t="e">
        <f t="shared" si="158"/>
        <v>#N/A</v>
      </c>
      <c r="BG141" s="201" t="e">
        <f t="shared" si="158"/>
        <v>#N/A</v>
      </c>
      <c r="BH141" s="201" t="e">
        <f t="shared" si="158"/>
        <v>#N/A</v>
      </c>
      <c r="BI141" s="201" t="e">
        <f t="shared" si="158"/>
        <v>#N/A</v>
      </c>
      <c r="BJ141" s="201" t="e">
        <f t="shared" si="159"/>
        <v>#N/A</v>
      </c>
      <c r="BK141" s="201" t="e">
        <f t="shared" si="159"/>
        <v>#N/A</v>
      </c>
      <c r="BL141" s="201" t="e">
        <f t="shared" si="159"/>
        <v>#N/A</v>
      </c>
      <c r="BM141" s="201" t="e">
        <f t="shared" si="159"/>
        <v>#N/A</v>
      </c>
      <c r="BN141" s="201" t="e">
        <f t="shared" si="159"/>
        <v>#N/A</v>
      </c>
      <c r="BO141" s="201" t="e">
        <f t="shared" si="159"/>
        <v>#N/A</v>
      </c>
      <c r="BP141" s="201" t="e">
        <f t="shared" si="159"/>
        <v>#N/A</v>
      </c>
      <c r="BQ141" s="201" t="e">
        <f t="shared" si="159"/>
        <v>#N/A</v>
      </c>
      <c r="BR141" s="201" t="e">
        <f t="shared" si="159"/>
        <v>#N/A</v>
      </c>
    </row>
    <row r="142" spans="1:70" ht="13.5" thickBot="1">
      <c r="A142" s="310"/>
      <c r="B142" s="311"/>
      <c r="C142" s="311"/>
      <c r="D142" s="311"/>
      <c r="E142" s="311"/>
      <c r="F142" s="311"/>
      <c r="G142" s="311"/>
      <c r="H142" s="311"/>
      <c r="I142" s="311"/>
      <c r="J142" s="311"/>
      <c r="K142" s="311"/>
      <c r="L142" s="311"/>
      <c r="M142" s="311"/>
      <c r="N142" s="311"/>
      <c r="O142" s="311"/>
      <c r="P142" s="311"/>
      <c r="Q142" s="311"/>
      <c r="R142" s="311"/>
      <c r="S142" s="311"/>
      <c r="T142" s="311"/>
      <c r="U142" s="311"/>
      <c r="V142" s="311"/>
      <c r="W142" s="311"/>
      <c r="X142" s="311"/>
      <c r="Y142" s="311"/>
      <c r="Z142" s="311"/>
      <c r="AA142" s="311"/>
      <c r="AB142" s="311"/>
      <c r="AC142" s="311"/>
      <c r="AD142" s="311"/>
      <c r="AE142" s="311"/>
      <c r="AF142" s="311"/>
      <c r="AG142" s="311"/>
      <c r="AH142" s="311"/>
      <c r="AI142" s="311"/>
      <c r="AJ142" s="311"/>
      <c r="AK142" s="311"/>
      <c r="AL142" s="311"/>
      <c r="AM142" s="311"/>
      <c r="AN142" s="311"/>
      <c r="AO142" s="311"/>
      <c r="AP142" s="311"/>
      <c r="AQ142" s="311"/>
      <c r="AR142" s="311"/>
      <c r="AS142" s="311"/>
      <c r="AT142" s="311"/>
      <c r="AU142" s="311"/>
      <c r="AV142" s="311"/>
      <c r="AW142" s="312"/>
      <c r="AX142" s="312"/>
      <c r="AY142" s="312"/>
      <c r="AZ142" s="183"/>
      <c r="BA142" s="183"/>
      <c r="BB142" s="183"/>
      <c r="BC142" s="183"/>
      <c r="BD142" s="183"/>
      <c r="BE142" s="183"/>
      <c r="BF142" s="183"/>
      <c r="BG142" s="183"/>
      <c r="BH142" s="183"/>
      <c r="BI142" s="183"/>
      <c r="BJ142" s="183"/>
      <c r="BK142" s="183"/>
      <c r="BL142" s="183"/>
      <c r="BM142" s="183"/>
      <c r="BN142" s="183"/>
      <c r="BO142" s="183"/>
      <c r="BP142" s="183"/>
      <c r="BQ142" s="183"/>
      <c r="BR142" s="183"/>
    </row>
    <row r="143" spans="1:70" ht="13.5" thickBot="1">
      <c r="A143" s="314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71"/>
      <c r="AJ143" s="71"/>
      <c r="AK143" s="71"/>
      <c r="AL143" s="71"/>
      <c r="AM143" s="71"/>
      <c r="AN143" s="71"/>
      <c r="AO143" s="71"/>
      <c r="AP143" s="71"/>
      <c r="AQ143" s="71"/>
      <c r="AR143" s="71"/>
      <c r="AS143" s="71"/>
      <c r="AT143" s="71"/>
      <c r="AU143" s="71"/>
      <c r="AV143" s="71"/>
      <c r="AW143" s="122"/>
      <c r="AX143" s="122"/>
      <c r="AY143" s="122"/>
    </row>
    <row r="144" spans="1:70" ht="17.25" thickBot="1">
      <c r="A144" s="283" t="s">
        <v>342</v>
      </c>
      <c r="B144" s="284"/>
      <c r="C144" s="284"/>
      <c r="D144" s="284"/>
      <c r="E144" s="284"/>
      <c r="F144" s="284"/>
      <c r="G144" s="284"/>
      <c r="H144" s="284"/>
      <c r="I144" s="284"/>
      <c r="J144" s="284"/>
      <c r="K144" s="284"/>
      <c r="L144" s="284"/>
      <c r="M144" s="284"/>
      <c r="N144" s="284"/>
      <c r="O144" s="284"/>
      <c r="P144" s="284"/>
      <c r="Q144" s="284"/>
      <c r="R144" s="284"/>
      <c r="S144" s="284"/>
      <c r="T144" s="284"/>
      <c r="U144" s="284"/>
      <c r="V144" s="284"/>
      <c r="W144" s="284"/>
      <c r="X144" s="284"/>
      <c r="Y144" s="284"/>
      <c r="Z144" s="284"/>
      <c r="AA144" s="284"/>
      <c r="AB144" s="284"/>
      <c r="AC144" s="284"/>
      <c r="AD144" s="284"/>
      <c r="AE144" s="284"/>
      <c r="AF144" s="284"/>
      <c r="AG144" s="284"/>
      <c r="AH144" s="284"/>
      <c r="AI144" s="284"/>
      <c r="AJ144" s="284"/>
      <c r="AK144" s="284"/>
      <c r="AL144" s="284"/>
      <c r="AM144" s="284"/>
      <c r="AN144" s="284"/>
      <c r="AO144" s="284"/>
      <c r="AP144" s="284"/>
      <c r="AQ144" s="284"/>
      <c r="AR144" s="284"/>
      <c r="AS144" s="284"/>
      <c r="AT144" s="284"/>
      <c r="AU144" s="284"/>
      <c r="AV144" s="284"/>
      <c r="AW144" s="284"/>
      <c r="AX144" s="284"/>
      <c r="AY144" s="284"/>
    </row>
    <row r="145" spans="1:70" ht="17.25" thickBot="1">
      <c r="A145" s="283" t="s">
        <v>257</v>
      </c>
      <c r="B145" s="284" t="str">
        <f t="shared" ref="B145:BM145" si="160">B2</f>
        <v xml:space="preserve">75/76 </v>
      </c>
      <c r="C145" s="284" t="str">
        <f t="shared" si="160"/>
        <v xml:space="preserve">76/77 </v>
      </c>
      <c r="D145" s="284" t="str">
        <f t="shared" si="160"/>
        <v xml:space="preserve">77/78 </v>
      </c>
      <c r="E145" s="284" t="str">
        <f t="shared" si="160"/>
        <v xml:space="preserve">78/79 </v>
      </c>
      <c r="F145" s="284" t="str">
        <f t="shared" si="160"/>
        <v xml:space="preserve">79/80 </v>
      </c>
      <c r="G145" s="284" t="str">
        <f t="shared" si="160"/>
        <v xml:space="preserve">80/81 </v>
      </c>
      <c r="H145" s="284" t="str">
        <f t="shared" si="160"/>
        <v xml:space="preserve">81/82 </v>
      </c>
      <c r="I145" s="284" t="str">
        <f t="shared" si="160"/>
        <v xml:space="preserve">82/83 </v>
      </c>
      <c r="J145" s="284" t="str">
        <f t="shared" si="160"/>
        <v xml:space="preserve">83/84 </v>
      </c>
      <c r="K145" s="284" t="str">
        <f t="shared" si="160"/>
        <v xml:space="preserve">84/85 </v>
      </c>
      <c r="L145" s="284" t="str">
        <f t="shared" si="160"/>
        <v xml:space="preserve">85/86 </v>
      </c>
      <c r="M145" s="284" t="str">
        <f t="shared" si="160"/>
        <v xml:space="preserve">86/87 </v>
      </c>
      <c r="N145" s="284" t="str">
        <f t="shared" si="160"/>
        <v xml:space="preserve">87/88 </v>
      </c>
      <c r="O145" s="284" t="str">
        <f t="shared" si="160"/>
        <v xml:space="preserve">88/89 </v>
      </c>
      <c r="P145" s="284" t="str">
        <f t="shared" si="160"/>
        <v xml:space="preserve">89/90 </v>
      </c>
      <c r="Q145" s="284" t="str">
        <f t="shared" si="160"/>
        <v xml:space="preserve">90/91 </v>
      </c>
      <c r="R145" s="284" t="str">
        <f t="shared" si="160"/>
        <v xml:space="preserve">91/92 </v>
      </c>
      <c r="S145" s="284" t="str">
        <f t="shared" si="160"/>
        <v xml:space="preserve">92/93 </v>
      </c>
      <c r="T145" s="284" t="str">
        <f t="shared" si="160"/>
        <v xml:space="preserve">93/94 </v>
      </c>
      <c r="U145" s="284" t="str">
        <f t="shared" si="160"/>
        <v xml:space="preserve">94/95 </v>
      </c>
      <c r="V145" s="284" t="str">
        <f t="shared" si="160"/>
        <v xml:space="preserve">95/96 </v>
      </c>
      <c r="W145" s="284" t="str">
        <f t="shared" si="160"/>
        <v xml:space="preserve">96/97 </v>
      </c>
      <c r="X145" s="284" t="str">
        <f t="shared" si="160"/>
        <v xml:space="preserve">97/98 </v>
      </c>
      <c r="Y145" s="284" t="str">
        <f t="shared" si="160"/>
        <v xml:space="preserve">98/99 </v>
      </c>
      <c r="Z145" s="284" t="str">
        <f t="shared" si="160"/>
        <v xml:space="preserve">99/00 </v>
      </c>
      <c r="AA145" s="284" t="str">
        <f t="shared" si="160"/>
        <v xml:space="preserve">00/01 </v>
      </c>
      <c r="AB145" s="284" t="str">
        <f t="shared" si="160"/>
        <v xml:space="preserve">01/02 </v>
      </c>
      <c r="AC145" s="284" t="str">
        <f t="shared" si="160"/>
        <v xml:space="preserve">02/03 </v>
      </c>
      <c r="AD145" s="284" t="str">
        <f t="shared" si="160"/>
        <v xml:space="preserve">03/04 </v>
      </c>
      <c r="AE145" s="284" t="str">
        <f t="shared" si="160"/>
        <v xml:space="preserve">04/05 </v>
      </c>
      <c r="AF145" s="284" t="str">
        <f t="shared" si="160"/>
        <v xml:space="preserve">05/06 </v>
      </c>
      <c r="AG145" s="284" t="str">
        <f t="shared" si="160"/>
        <v xml:space="preserve">06/07 </v>
      </c>
      <c r="AH145" s="284" t="str">
        <f t="shared" si="160"/>
        <v xml:space="preserve">07/08 </v>
      </c>
      <c r="AI145" s="284" t="str">
        <f t="shared" si="160"/>
        <v xml:space="preserve">08/09 </v>
      </c>
      <c r="AJ145" s="284" t="str">
        <f t="shared" si="160"/>
        <v xml:space="preserve">09/10 </v>
      </c>
      <c r="AK145" s="284" t="str">
        <f t="shared" si="160"/>
        <v xml:space="preserve">10/11 </v>
      </c>
      <c r="AL145" s="284" t="str">
        <f t="shared" si="160"/>
        <v xml:space="preserve">11/12 </v>
      </c>
      <c r="AM145" s="284" t="str">
        <f t="shared" si="160"/>
        <v xml:space="preserve">12/13 </v>
      </c>
      <c r="AN145" s="284" t="str">
        <f t="shared" si="160"/>
        <v xml:space="preserve">13/14 </v>
      </c>
      <c r="AO145" s="284" t="str">
        <f t="shared" si="160"/>
        <v xml:space="preserve">14/15 </v>
      </c>
      <c r="AP145" s="284" t="str">
        <f t="shared" si="160"/>
        <v xml:space="preserve">15/16 </v>
      </c>
      <c r="AQ145" s="284" t="str">
        <f t="shared" si="160"/>
        <v xml:space="preserve">16/17 </v>
      </c>
      <c r="AR145" s="284" t="str">
        <f t="shared" si="160"/>
        <v xml:space="preserve">17/18 </v>
      </c>
      <c r="AS145" s="284" t="str">
        <f t="shared" si="160"/>
        <v xml:space="preserve">18/19 </v>
      </c>
      <c r="AT145" s="284" t="str">
        <f t="shared" si="160"/>
        <v>19/20</v>
      </c>
      <c r="AU145" s="284" t="str">
        <f t="shared" si="160"/>
        <v>20/21</v>
      </c>
      <c r="AV145" s="284" t="str">
        <f t="shared" si="160"/>
        <v>21/22</v>
      </c>
      <c r="AW145" s="284" t="str">
        <f t="shared" si="160"/>
        <v>22/23</v>
      </c>
      <c r="AX145" s="284" t="str">
        <f t="shared" si="160"/>
        <v>23/24</v>
      </c>
      <c r="AY145" s="284" t="str">
        <f t="shared" si="160"/>
        <v>24/25</v>
      </c>
      <c r="AZ145" s="187" t="str">
        <f t="shared" si="160"/>
        <v>25/26</v>
      </c>
      <c r="BA145" s="187" t="str">
        <f t="shared" si="160"/>
        <v>26/27</v>
      </c>
      <c r="BB145" s="187" t="str">
        <f t="shared" si="160"/>
        <v>27/28</v>
      </c>
      <c r="BC145" s="187" t="str">
        <f t="shared" si="160"/>
        <v>28/29</v>
      </c>
      <c r="BD145" s="187" t="str">
        <f t="shared" si="160"/>
        <v>29/30</v>
      </c>
      <c r="BE145" s="187" t="str">
        <f t="shared" si="160"/>
        <v>30/31</v>
      </c>
      <c r="BF145" s="187" t="str">
        <f t="shared" si="160"/>
        <v>31/32</v>
      </c>
      <c r="BG145" s="187" t="str">
        <f t="shared" si="160"/>
        <v>32/33</v>
      </c>
      <c r="BH145" s="187" t="str">
        <f t="shared" si="160"/>
        <v>33/34</v>
      </c>
      <c r="BI145" s="187" t="str">
        <f t="shared" si="160"/>
        <v>34/35</v>
      </c>
      <c r="BJ145" s="187" t="str">
        <f t="shared" si="160"/>
        <v>35/36</v>
      </c>
      <c r="BK145" s="187" t="str">
        <f t="shared" si="160"/>
        <v>36/37</v>
      </c>
      <c r="BL145" s="187" t="str">
        <f t="shared" si="160"/>
        <v>37/38</v>
      </c>
      <c r="BM145" s="187" t="str">
        <f t="shared" si="160"/>
        <v>38/39</v>
      </c>
      <c r="BN145" s="187" t="str">
        <f t="shared" ref="BN145:CX145" si="161">BN2</f>
        <v>39/40</v>
      </c>
      <c r="BO145" s="187" t="str">
        <f t="shared" si="161"/>
        <v>40/41</v>
      </c>
      <c r="BP145" s="187" t="str">
        <f t="shared" si="161"/>
        <v>41/42</v>
      </c>
      <c r="BQ145" s="187" t="str">
        <f t="shared" si="161"/>
        <v>42/43</v>
      </c>
      <c r="BR145" s="187" t="str">
        <f t="shared" si="161"/>
        <v>43/44</v>
      </c>
    </row>
    <row r="146" spans="1:70">
      <c r="A146" s="287" t="s">
        <v>182</v>
      </c>
      <c r="B146" s="263"/>
      <c r="C146" s="263"/>
      <c r="D146" s="263"/>
      <c r="E146" s="263"/>
      <c r="F146" s="263"/>
      <c r="G146" s="263"/>
      <c r="H146" s="263"/>
      <c r="I146" s="263"/>
      <c r="J146" s="263"/>
      <c r="K146" s="263"/>
      <c r="L146" s="263"/>
      <c r="M146" s="263"/>
      <c r="N146" s="263"/>
      <c r="O146" s="263"/>
      <c r="P146" s="263"/>
      <c r="Q146" s="263"/>
      <c r="R146" s="263"/>
      <c r="S146" s="263"/>
      <c r="T146" s="263"/>
      <c r="U146" s="263"/>
      <c r="V146" s="263"/>
      <c r="W146" s="263"/>
      <c r="X146" s="263"/>
      <c r="Y146" s="263"/>
      <c r="Z146" s="263"/>
      <c r="AA146" s="263"/>
      <c r="AB146" s="263"/>
      <c r="AC146" s="263"/>
      <c r="AD146" s="263"/>
      <c r="AE146" s="263"/>
      <c r="AF146" s="263"/>
      <c r="AG146" s="263"/>
      <c r="AH146" s="263"/>
      <c r="AI146" s="263"/>
      <c r="AJ146" s="263"/>
      <c r="AK146" s="263"/>
      <c r="AL146" s="263"/>
      <c r="AM146" s="263"/>
      <c r="AN146" s="263"/>
      <c r="AO146" s="263"/>
      <c r="AP146" s="263"/>
      <c r="AQ146" s="263"/>
      <c r="AR146" s="263"/>
      <c r="AS146" s="263"/>
      <c r="AT146" s="263"/>
      <c r="AU146" s="263"/>
      <c r="AV146" s="263"/>
      <c r="AW146" s="263"/>
      <c r="AX146" s="263"/>
      <c r="AY146" s="214"/>
      <c r="AZ146" s="214" t="e">
        <f t="shared" ref="AZ146:BR157" si="162">AZ162/0.56</f>
        <v>#N/A</v>
      </c>
      <c r="BA146" s="214" t="e">
        <f t="shared" si="162"/>
        <v>#N/A</v>
      </c>
      <c r="BB146" s="214" t="e">
        <f t="shared" si="162"/>
        <v>#N/A</v>
      </c>
      <c r="BC146" s="214" t="e">
        <f t="shared" si="162"/>
        <v>#N/A</v>
      </c>
      <c r="BD146" s="214" t="e">
        <f t="shared" si="162"/>
        <v>#N/A</v>
      </c>
      <c r="BE146" s="214" t="e">
        <f t="shared" si="162"/>
        <v>#N/A</v>
      </c>
      <c r="BF146" s="214" t="e">
        <f t="shared" si="162"/>
        <v>#N/A</v>
      </c>
      <c r="BG146" s="214" t="e">
        <f t="shared" si="162"/>
        <v>#N/A</v>
      </c>
      <c r="BH146" s="214" t="e">
        <f t="shared" si="162"/>
        <v>#N/A</v>
      </c>
      <c r="BI146" s="214" t="e">
        <f t="shared" si="162"/>
        <v>#N/A</v>
      </c>
      <c r="BJ146" s="214" t="e">
        <f t="shared" si="162"/>
        <v>#N/A</v>
      </c>
      <c r="BK146" s="214" t="e">
        <f t="shared" si="162"/>
        <v>#N/A</v>
      </c>
      <c r="BL146" s="214" t="e">
        <f t="shared" si="162"/>
        <v>#N/A</v>
      </c>
      <c r="BM146" s="214" t="e">
        <f t="shared" si="162"/>
        <v>#N/A</v>
      </c>
      <c r="BN146" s="214" t="e">
        <f t="shared" si="162"/>
        <v>#N/A</v>
      </c>
      <c r="BO146" s="214" t="e">
        <f t="shared" si="162"/>
        <v>#N/A</v>
      </c>
      <c r="BP146" s="214" t="e">
        <f t="shared" si="162"/>
        <v>#N/A</v>
      </c>
      <c r="BQ146" s="214" t="e">
        <f t="shared" si="162"/>
        <v>#N/A</v>
      </c>
      <c r="BR146" s="214" t="e">
        <f t="shared" si="162"/>
        <v>#N/A</v>
      </c>
    </row>
    <row r="147" spans="1:70">
      <c r="A147" s="287" t="s">
        <v>184</v>
      </c>
      <c r="B147" s="263"/>
      <c r="C147" s="263"/>
      <c r="D147" s="263"/>
      <c r="E147" s="263"/>
      <c r="F147" s="263"/>
      <c r="G147" s="263"/>
      <c r="H147" s="263"/>
      <c r="I147" s="263"/>
      <c r="J147" s="263"/>
      <c r="K147" s="263"/>
      <c r="L147" s="263"/>
      <c r="M147" s="263"/>
      <c r="N147" s="263"/>
      <c r="O147" s="263"/>
      <c r="P147" s="263"/>
      <c r="Q147" s="263"/>
      <c r="R147" s="263"/>
      <c r="S147" s="263"/>
      <c r="T147" s="263"/>
      <c r="U147" s="263"/>
      <c r="V147" s="263"/>
      <c r="W147" s="263"/>
      <c r="X147" s="263"/>
      <c r="Y147" s="263"/>
      <c r="Z147" s="263"/>
      <c r="AA147" s="263"/>
      <c r="AB147" s="263"/>
      <c r="AC147" s="263"/>
      <c r="AD147" s="263"/>
      <c r="AE147" s="263"/>
      <c r="AF147" s="263"/>
      <c r="AG147" s="263"/>
      <c r="AH147" s="263"/>
      <c r="AI147" s="263"/>
      <c r="AJ147" s="263"/>
      <c r="AK147" s="263"/>
      <c r="AL147" s="263"/>
      <c r="AM147" s="263"/>
      <c r="AN147" s="263"/>
      <c r="AO147" s="263"/>
      <c r="AP147" s="263"/>
      <c r="AQ147" s="263"/>
      <c r="AR147" s="263"/>
      <c r="AS147" s="263"/>
      <c r="AT147" s="263"/>
      <c r="AU147" s="263"/>
      <c r="AV147" s="263"/>
      <c r="AW147" s="263"/>
      <c r="AX147" s="263"/>
      <c r="AY147" s="214"/>
      <c r="AZ147" s="214" t="e">
        <f t="shared" si="162"/>
        <v>#N/A</v>
      </c>
      <c r="BA147" s="214" t="e">
        <f t="shared" si="162"/>
        <v>#N/A</v>
      </c>
      <c r="BB147" s="214" t="e">
        <f t="shared" si="162"/>
        <v>#N/A</v>
      </c>
      <c r="BC147" s="214" t="e">
        <f t="shared" si="162"/>
        <v>#N/A</v>
      </c>
      <c r="BD147" s="214" t="e">
        <f t="shared" si="162"/>
        <v>#N/A</v>
      </c>
      <c r="BE147" s="214" t="e">
        <f t="shared" si="162"/>
        <v>#N/A</v>
      </c>
      <c r="BF147" s="214" t="e">
        <f t="shared" si="162"/>
        <v>#N/A</v>
      </c>
      <c r="BG147" s="214" t="e">
        <f t="shared" si="162"/>
        <v>#N/A</v>
      </c>
      <c r="BH147" s="214" t="e">
        <f t="shared" si="162"/>
        <v>#N/A</v>
      </c>
      <c r="BI147" s="214" t="e">
        <f t="shared" si="162"/>
        <v>#N/A</v>
      </c>
      <c r="BJ147" s="214" t="e">
        <f t="shared" si="162"/>
        <v>#N/A</v>
      </c>
      <c r="BK147" s="214" t="e">
        <f t="shared" si="162"/>
        <v>#N/A</v>
      </c>
      <c r="BL147" s="214" t="e">
        <f t="shared" si="162"/>
        <v>#N/A</v>
      </c>
      <c r="BM147" s="214" t="e">
        <f t="shared" si="162"/>
        <v>#N/A</v>
      </c>
      <c r="BN147" s="214" t="e">
        <f t="shared" si="162"/>
        <v>#N/A</v>
      </c>
      <c r="BO147" s="214" t="e">
        <f t="shared" si="162"/>
        <v>#N/A</v>
      </c>
      <c r="BP147" s="214" t="e">
        <f t="shared" si="162"/>
        <v>#N/A</v>
      </c>
      <c r="BQ147" s="214" t="e">
        <f t="shared" si="162"/>
        <v>#N/A</v>
      </c>
      <c r="BR147" s="214" t="e">
        <f t="shared" si="162"/>
        <v>#N/A</v>
      </c>
    </row>
    <row r="148" spans="1:70">
      <c r="A148" s="287" t="s">
        <v>186</v>
      </c>
      <c r="B148" s="263"/>
      <c r="C148" s="263"/>
      <c r="D148" s="263"/>
      <c r="E148" s="263"/>
      <c r="F148" s="263"/>
      <c r="G148" s="263"/>
      <c r="H148" s="263"/>
      <c r="I148" s="263"/>
      <c r="J148" s="263"/>
      <c r="K148" s="263"/>
      <c r="L148" s="263"/>
      <c r="M148" s="263"/>
      <c r="N148" s="263"/>
      <c r="O148" s="263"/>
      <c r="P148" s="263"/>
      <c r="Q148" s="263"/>
      <c r="R148" s="263"/>
      <c r="S148" s="263"/>
      <c r="T148" s="263"/>
      <c r="U148" s="263"/>
      <c r="V148" s="263"/>
      <c r="W148" s="263"/>
      <c r="X148" s="263"/>
      <c r="Y148" s="263"/>
      <c r="Z148" s="263"/>
      <c r="AA148" s="263"/>
      <c r="AB148" s="263"/>
      <c r="AC148" s="263"/>
      <c r="AD148" s="263"/>
      <c r="AE148" s="263"/>
      <c r="AF148" s="263"/>
      <c r="AG148" s="263"/>
      <c r="AH148" s="263"/>
      <c r="AI148" s="263"/>
      <c r="AJ148" s="263"/>
      <c r="AK148" s="263"/>
      <c r="AL148" s="263"/>
      <c r="AM148" s="263"/>
      <c r="AN148" s="263"/>
      <c r="AO148" s="263"/>
      <c r="AP148" s="263"/>
      <c r="AQ148" s="263"/>
      <c r="AR148" s="263"/>
      <c r="AS148" s="263"/>
      <c r="AT148" s="263"/>
      <c r="AU148" s="263"/>
      <c r="AV148" s="263"/>
      <c r="AW148" s="263"/>
      <c r="AX148" s="263"/>
      <c r="AY148" s="214"/>
      <c r="AZ148" s="214" t="e">
        <f t="shared" si="162"/>
        <v>#N/A</v>
      </c>
      <c r="BA148" s="214" t="e">
        <f t="shared" si="162"/>
        <v>#N/A</v>
      </c>
      <c r="BB148" s="214" t="e">
        <f t="shared" si="162"/>
        <v>#N/A</v>
      </c>
      <c r="BC148" s="214" t="e">
        <f t="shared" si="162"/>
        <v>#N/A</v>
      </c>
      <c r="BD148" s="214" t="e">
        <f t="shared" si="162"/>
        <v>#N/A</v>
      </c>
      <c r="BE148" s="214" t="e">
        <f t="shared" si="162"/>
        <v>#N/A</v>
      </c>
      <c r="BF148" s="214" t="e">
        <f t="shared" si="162"/>
        <v>#N/A</v>
      </c>
      <c r="BG148" s="214" t="e">
        <f t="shared" si="162"/>
        <v>#N/A</v>
      </c>
      <c r="BH148" s="214" t="e">
        <f t="shared" si="162"/>
        <v>#N/A</v>
      </c>
      <c r="BI148" s="214" t="e">
        <f t="shared" si="162"/>
        <v>#N/A</v>
      </c>
      <c r="BJ148" s="214" t="e">
        <f t="shared" si="162"/>
        <v>#N/A</v>
      </c>
      <c r="BK148" s="214" t="e">
        <f t="shared" si="162"/>
        <v>#N/A</v>
      </c>
      <c r="BL148" s="214" t="e">
        <f t="shared" si="162"/>
        <v>#N/A</v>
      </c>
      <c r="BM148" s="214" t="e">
        <f t="shared" si="162"/>
        <v>#N/A</v>
      </c>
      <c r="BN148" s="214" t="e">
        <f t="shared" si="162"/>
        <v>#N/A</v>
      </c>
      <c r="BO148" s="214" t="e">
        <f t="shared" si="162"/>
        <v>#N/A</v>
      </c>
      <c r="BP148" s="214" t="e">
        <f t="shared" si="162"/>
        <v>#N/A</v>
      </c>
      <c r="BQ148" s="214" t="e">
        <f t="shared" si="162"/>
        <v>#N/A</v>
      </c>
      <c r="BR148" s="214" t="e">
        <f t="shared" si="162"/>
        <v>#N/A</v>
      </c>
    </row>
    <row r="149" spans="1:70">
      <c r="A149" s="287" t="s">
        <v>189</v>
      </c>
      <c r="B149" s="263"/>
      <c r="C149" s="263"/>
      <c r="D149" s="263"/>
      <c r="E149" s="263"/>
      <c r="F149" s="263"/>
      <c r="G149" s="263"/>
      <c r="H149" s="263"/>
      <c r="I149" s="263"/>
      <c r="J149" s="263"/>
      <c r="K149" s="263"/>
      <c r="L149" s="263"/>
      <c r="M149" s="263"/>
      <c r="N149" s="263"/>
      <c r="O149" s="263"/>
      <c r="P149" s="263"/>
      <c r="Q149" s="263"/>
      <c r="R149" s="263"/>
      <c r="S149" s="263"/>
      <c r="T149" s="263"/>
      <c r="U149" s="263"/>
      <c r="V149" s="263"/>
      <c r="W149" s="263"/>
      <c r="X149" s="263"/>
      <c r="Y149" s="263"/>
      <c r="Z149" s="263"/>
      <c r="AA149" s="263"/>
      <c r="AB149" s="263"/>
      <c r="AC149" s="263"/>
      <c r="AD149" s="263"/>
      <c r="AE149" s="263"/>
      <c r="AF149" s="263"/>
      <c r="AG149" s="263"/>
      <c r="AH149" s="263"/>
      <c r="AI149" s="263"/>
      <c r="AJ149" s="263"/>
      <c r="AK149" s="263"/>
      <c r="AL149" s="263"/>
      <c r="AM149" s="263"/>
      <c r="AN149" s="263"/>
      <c r="AO149" s="263"/>
      <c r="AP149" s="263"/>
      <c r="AQ149" s="263"/>
      <c r="AR149" s="263"/>
      <c r="AS149" s="263"/>
      <c r="AT149" s="263"/>
      <c r="AU149" s="263"/>
      <c r="AV149" s="263"/>
      <c r="AW149" s="263"/>
      <c r="AX149" s="263"/>
      <c r="AY149" s="214"/>
      <c r="AZ149" s="214" t="e">
        <f t="shared" si="162"/>
        <v>#N/A</v>
      </c>
      <c r="BA149" s="214" t="e">
        <f t="shared" si="162"/>
        <v>#N/A</v>
      </c>
      <c r="BB149" s="214" t="e">
        <f t="shared" si="162"/>
        <v>#N/A</v>
      </c>
      <c r="BC149" s="214" t="e">
        <f t="shared" si="162"/>
        <v>#N/A</v>
      </c>
      <c r="BD149" s="214" t="e">
        <f t="shared" si="162"/>
        <v>#N/A</v>
      </c>
      <c r="BE149" s="214" t="e">
        <f t="shared" si="162"/>
        <v>#N/A</v>
      </c>
      <c r="BF149" s="214" t="e">
        <f t="shared" si="162"/>
        <v>#N/A</v>
      </c>
      <c r="BG149" s="214" t="e">
        <f t="shared" si="162"/>
        <v>#N/A</v>
      </c>
      <c r="BH149" s="214" t="e">
        <f t="shared" si="162"/>
        <v>#N/A</v>
      </c>
      <c r="BI149" s="214" t="e">
        <f t="shared" si="162"/>
        <v>#N/A</v>
      </c>
      <c r="BJ149" s="214" t="e">
        <f t="shared" si="162"/>
        <v>#N/A</v>
      </c>
      <c r="BK149" s="214" t="e">
        <f t="shared" si="162"/>
        <v>#N/A</v>
      </c>
      <c r="BL149" s="214" t="e">
        <f t="shared" si="162"/>
        <v>#N/A</v>
      </c>
      <c r="BM149" s="214" t="e">
        <f t="shared" si="162"/>
        <v>#N/A</v>
      </c>
      <c r="BN149" s="214" t="e">
        <f t="shared" si="162"/>
        <v>#N/A</v>
      </c>
      <c r="BO149" s="214" t="e">
        <f t="shared" si="162"/>
        <v>#N/A</v>
      </c>
      <c r="BP149" s="214" t="e">
        <f t="shared" si="162"/>
        <v>#N/A</v>
      </c>
      <c r="BQ149" s="214" t="e">
        <f t="shared" si="162"/>
        <v>#N/A</v>
      </c>
      <c r="BR149" s="214" t="e">
        <f t="shared" si="162"/>
        <v>#N/A</v>
      </c>
    </row>
    <row r="150" spans="1:70">
      <c r="A150" s="287" t="s">
        <v>191</v>
      </c>
      <c r="B150" s="263"/>
      <c r="C150" s="263"/>
      <c r="D150" s="263"/>
      <c r="E150" s="263"/>
      <c r="F150" s="263"/>
      <c r="G150" s="263"/>
      <c r="H150" s="263"/>
      <c r="I150" s="263"/>
      <c r="J150" s="263"/>
      <c r="K150" s="263"/>
      <c r="L150" s="263"/>
      <c r="M150" s="263"/>
      <c r="N150" s="263"/>
      <c r="O150" s="263"/>
      <c r="P150" s="263"/>
      <c r="Q150" s="263"/>
      <c r="R150" s="263"/>
      <c r="S150" s="263"/>
      <c r="T150" s="263"/>
      <c r="U150" s="263"/>
      <c r="V150" s="263"/>
      <c r="W150" s="263"/>
      <c r="X150" s="263"/>
      <c r="Y150" s="263"/>
      <c r="Z150" s="263"/>
      <c r="AA150" s="263"/>
      <c r="AB150" s="263"/>
      <c r="AC150" s="263"/>
      <c r="AD150" s="263"/>
      <c r="AE150" s="263"/>
      <c r="AF150" s="263"/>
      <c r="AG150" s="263"/>
      <c r="AH150" s="263"/>
      <c r="AI150" s="263"/>
      <c r="AJ150" s="263"/>
      <c r="AK150" s="263"/>
      <c r="AL150" s="263"/>
      <c r="AM150" s="263"/>
      <c r="AN150" s="263"/>
      <c r="AO150" s="263"/>
      <c r="AP150" s="263"/>
      <c r="AQ150" s="263"/>
      <c r="AR150" s="263"/>
      <c r="AS150" s="263"/>
      <c r="AT150" s="263"/>
      <c r="AU150" s="263"/>
      <c r="AV150" s="263"/>
      <c r="AW150" s="263"/>
      <c r="AX150" s="263"/>
      <c r="AY150" s="214"/>
      <c r="AZ150" s="214" t="e">
        <f t="shared" si="162"/>
        <v>#N/A</v>
      </c>
      <c r="BA150" s="214" t="e">
        <f t="shared" si="162"/>
        <v>#N/A</v>
      </c>
      <c r="BB150" s="214" t="e">
        <f t="shared" si="162"/>
        <v>#N/A</v>
      </c>
      <c r="BC150" s="214" t="e">
        <f t="shared" si="162"/>
        <v>#N/A</v>
      </c>
      <c r="BD150" s="214" t="e">
        <f t="shared" si="162"/>
        <v>#N/A</v>
      </c>
      <c r="BE150" s="214" t="e">
        <f t="shared" si="162"/>
        <v>#N/A</v>
      </c>
      <c r="BF150" s="214" t="e">
        <f t="shared" si="162"/>
        <v>#N/A</v>
      </c>
      <c r="BG150" s="214" t="e">
        <f t="shared" si="162"/>
        <v>#N/A</v>
      </c>
      <c r="BH150" s="214" t="e">
        <f t="shared" si="162"/>
        <v>#N/A</v>
      </c>
      <c r="BI150" s="214" t="e">
        <f t="shared" si="162"/>
        <v>#N/A</v>
      </c>
      <c r="BJ150" s="214" t="e">
        <f t="shared" si="162"/>
        <v>#N/A</v>
      </c>
      <c r="BK150" s="214" t="e">
        <f t="shared" si="162"/>
        <v>#N/A</v>
      </c>
      <c r="BL150" s="214" t="e">
        <f t="shared" si="162"/>
        <v>#N/A</v>
      </c>
      <c r="BM150" s="214" t="e">
        <f t="shared" si="162"/>
        <v>#N/A</v>
      </c>
      <c r="BN150" s="214" t="e">
        <f t="shared" si="162"/>
        <v>#N/A</v>
      </c>
      <c r="BO150" s="214" t="e">
        <f t="shared" si="162"/>
        <v>#N/A</v>
      </c>
      <c r="BP150" s="214" t="e">
        <f t="shared" si="162"/>
        <v>#N/A</v>
      </c>
      <c r="BQ150" s="214" t="e">
        <f t="shared" si="162"/>
        <v>#N/A</v>
      </c>
      <c r="BR150" s="214" t="e">
        <f t="shared" si="162"/>
        <v>#N/A</v>
      </c>
    </row>
    <row r="151" spans="1:70">
      <c r="A151" s="287" t="s">
        <v>193</v>
      </c>
      <c r="B151" s="263"/>
      <c r="C151" s="263"/>
      <c r="D151" s="263"/>
      <c r="E151" s="263"/>
      <c r="F151" s="263"/>
      <c r="G151" s="263"/>
      <c r="H151" s="263"/>
      <c r="I151" s="263"/>
      <c r="J151" s="263"/>
      <c r="K151" s="263"/>
      <c r="L151" s="263"/>
      <c r="M151" s="263"/>
      <c r="N151" s="263"/>
      <c r="O151" s="263"/>
      <c r="P151" s="263"/>
      <c r="Q151" s="263"/>
      <c r="R151" s="263"/>
      <c r="S151" s="263"/>
      <c r="T151" s="263"/>
      <c r="U151" s="263"/>
      <c r="V151" s="263"/>
      <c r="W151" s="263"/>
      <c r="X151" s="263"/>
      <c r="Y151" s="263"/>
      <c r="Z151" s="263"/>
      <c r="AA151" s="263"/>
      <c r="AB151" s="263"/>
      <c r="AC151" s="263"/>
      <c r="AD151" s="263"/>
      <c r="AE151" s="263"/>
      <c r="AF151" s="263"/>
      <c r="AG151" s="263"/>
      <c r="AH151" s="263"/>
      <c r="AI151" s="263"/>
      <c r="AJ151" s="263"/>
      <c r="AK151" s="263"/>
      <c r="AL151" s="263"/>
      <c r="AM151" s="263"/>
      <c r="AN151" s="263"/>
      <c r="AO151" s="263"/>
      <c r="AP151" s="263"/>
      <c r="AQ151" s="263"/>
      <c r="AR151" s="263"/>
      <c r="AS151" s="263"/>
      <c r="AT151" s="263"/>
      <c r="AU151" s="263"/>
      <c r="AV151" s="263"/>
      <c r="AW151" s="263"/>
      <c r="AX151" s="263"/>
      <c r="AY151" s="214"/>
      <c r="AZ151" s="214" t="e">
        <f t="shared" si="162"/>
        <v>#N/A</v>
      </c>
      <c r="BA151" s="214" t="e">
        <f t="shared" si="162"/>
        <v>#N/A</v>
      </c>
      <c r="BB151" s="214" t="e">
        <f t="shared" si="162"/>
        <v>#N/A</v>
      </c>
      <c r="BC151" s="214" t="e">
        <f t="shared" si="162"/>
        <v>#N/A</v>
      </c>
      <c r="BD151" s="214" t="e">
        <f t="shared" si="162"/>
        <v>#N/A</v>
      </c>
      <c r="BE151" s="214" t="e">
        <f t="shared" si="162"/>
        <v>#N/A</v>
      </c>
      <c r="BF151" s="214" t="e">
        <f t="shared" si="162"/>
        <v>#N/A</v>
      </c>
      <c r="BG151" s="214" t="e">
        <f t="shared" si="162"/>
        <v>#N/A</v>
      </c>
      <c r="BH151" s="214" t="e">
        <f t="shared" si="162"/>
        <v>#N/A</v>
      </c>
      <c r="BI151" s="214" t="e">
        <f t="shared" si="162"/>
        <v>#N/A</v>
      </c>
      <c r="BJ151" s="214" t="e">
        <f t="shared" si="162"/>
        <v>#N/A</v>
      </c>
      <c r="BK151" s="214" t="e">
        <f t="shared" si="162"/>
        <v>#N/A</v>
      </c>
      <c r="BL151" s="214" t="e">
        <f t="shared" si="162"/>
        <v>#N/A</v>
      </c>
      <c r="BM151" s="214" t="e">
        <f t="shared" si="162"/>
        <v>#N/A</v>
      </c>
      <c r="BN151" s="214" t="e">
        <f t="shared" si="162"/>
        <v>#N/A</v>
      </c>
      <c r="BO151" s="214" t="e">
        <f t="shared" si="162"/>
        <v>#N/A</v>
      </c>
      <c r="BP151" s="214" t="e">
        <f t="shared" si="162"/>
        <v>#N/A</v>
      </c>
      <c r="BQ151" s="214" t="e">
        <f t="shared" si="162"/>
        <v>#N/A</v>
      </c>
      <c r="BR151" s="214" t="e">
        <f t="shared" si="162"/>
        <v>#N/A</v>
      </c>
    </row>
    <row r="152" spans="1:70">
      <c r="A152" s="287" t="s">
        <v>194</v>
      </c>
      <c r="B152" s="263"/>
      <c r="C152" s="263"/>
      <c r="D152" s="263"/>
      <c r="E152" s="263"/>
      <c r="F152" s="263"/>
      <c r="G152" s="263"/>
      <c r="H152" s="263"/>
      <c r="I152" s="263"/>
      <c r="J152" s="263"/>
      <c r="K152" s="263"/>
      <c r="L152" s="263"/>
      <c r="M152" s="263"/>
      <c r="N152" s="263"/>
      <c r="O152" s="263"/>
      <c r="P152" s="263"/>
      <c r="Q152" s="263"/>
      <c r="R152" s="263"/>
      <c r="S152" s="263"/>
      <c r="T152" s="263"/>
      <c r="U152" s="263"/>
      <c r="V152" s="263"/>
      <c r="W152" s="263"/>
      <c r="X152" s="263"/>
      <c r="Y152" s="263"/>
      <c r="Z152" s="263"/>
      <c r="AA152" s="263"/>
      <c r="AB152" s="263"/>
      <c r="AC152" s="263"/>
      <c r="AD152" s="263"/>
      <c r="AE152" s="263"/>
      <c r="AF152" s="263"/>
      <c r="AG152" s="263"/>
      <c r="AH152" s="263"/>
      <c r="AI152" s="263"/>
      <c r="AJ152" s="263"/>
      <c r="AK152" s="263"/>
      <c r="AL152" s="263"/>
      <c r="AM152" s="263"/>
      <c r="AN152" s="263"/>
      <c r="AO152" s="263"/>
      <c r="AP152" s="263"/>
      <c r="AQ152" s="263"/>
      <c r="AR152" s="263"/>
      <c r="AS152" s="263"/>
      <c r="AT152" s="263"/>
      <c r="AU152" s="263"/>
      <c r="AV152" s="263"/>
      <c r="AW152" s="263"/>
      <c r="AX152" s="263"/>
      <c r="AY152" s="214"/>
      <c r="AZ152" s="214" t="e">
        <f t="shared" si="162"/>
        <v>#N/A</v>
      </c>
      <c r="BA152" s="214" t="e">
        <f t="shared" si="162"/>
        <v>#N/A</v>
      </c>
      <c r="BB152" s="214" t="e">
        <f t="shared" si="162"/>
        <v>#N/A</v>
      </c>
      <c r="BC152" s="214" t="e">
        <f t="shared" si="162"/>
        <v>#N/A</v>
      </c>
      <c r="BD152" s="214" t="e">
        <f t="shared" si="162"/>
        <v>#N/A</v>
      </c>
      <c r="BE152" s="214" t="e">
        <f t="shared" si="162"/>
        <v>#N/A</v>
      </c>
      <c r="BF152" s="214" t="e">
        <f t="shared" si="162"/>
        <v>#N/A</v>
      </c>
      <c r="BG152" s="214" t="e">
        <f t="shared" si="162"/>
        <v>#N/A</v>
      </c>
      <c r="BH152" s="214" t="e">
        <f t="shared" si="162"/>
        <v>#N/A</v>
      </c>
      <c r="BI152" s="214" t="e">
        <f t="shared" si="162"/>
        <v>#N/A</v>
      </c>
      <c r="BJ152" s="214" t="e">
        <f t="shared" si="162"/>
        <v>#N/A</v>
      </c>
      <c r="BK152" s="214" t="e">
        <f t="shared" si="162"/>
        <v>#N/A</v>
      </c>
      <c r="BL152" s="214" t="e">
        <f t="shared" si="162"/>
        <v>#N/A</v>
      </c>
      <c r="BM152" s="214" t="e">
        <f t="shared" si="162"/>
        <v>#N/A</v>
      </c>
      <c r="BN152" s="214" t="e">
        <f t="shared" si="162"/>
        <v>#N/A</v>
      </c>
      <c r="BO152" s="214" t="e">
        <f t="shared" si="162"/>
        <v>#N/A</v>
      </c>
      <c r="BP152" s="214" t="e">
        <f t="shared" si="162"/>
        <v>#N/A</v>
      </c>
      <c r="BQ152" s="214" t="e">
        <f t="shared" si="162"/>
        <v>#N/A</v>
      </c>
      <c r="BR152" s="214" t="e">
        <f t="shared" si="162"/>
        <v>#N/A</v>
      </c>
    </row>
    <row r="153" spans="1:70">
      <c r="A153" s="287" t="s">
        <v>195</v>
      </c>
      <c r="B153" s="263"/>
      <c r="C153" s="263"/>
      <c r="D153" s="263"/>
      <c r="E153" s="263"/>
      <c r="F153" s="263"/>
      <c r="G153" s="263"/>
      <c r="H153" s="263"/>
      <c r="I153" s="263"/>
      <c r="J153" s="263"/>
      <c r="K153" s="263"/>
      <c r="L153" s="263"/>
      <c r="M153" s="263"/>
      <c r="N153" s="263"/>
      <c r="O153" s="263"/>
      <c r="P153" s="263"/>
      <c r="Q153" s="263"/>
      <c r="R153" s="263"/>
      <c r="S153" s="263"/>
      <c r="T153" s="263"/>
      <c r="U153" s="263"/>
      <c r="V153" s="263"/>
      <c r="W153" s="263"/>
      <c r="X153" s="263"/>
      <c r="Y153" s="263"/>
      <c r="Z153" s="263"/>
      <c r="AA153" s="263"/>
      <c r="AB153" s="263"/>
      <c r="AC153" s="263"/>
      <c r="AD153" s="263"/>
      <c r="AE153" s="263"/>
      <c r="AF153" s="263"/>
      <c r="AG153" s="263"/>
      <c r="AH153" s="263"/>
      <c r="AI153" s="263"/>
      <c r="AJ153" s="263"/>
      <c r="AK153" s="263"/>
      <c r="AL153" s="263"/>
      <c r="AM153" s="263"/>
      <c r="AN153" s="263"/>
      <c r="AO153" s="263"/>
      <c r="AP153" s="263"/>
      <c r="AQ153" s="263"/>
      <c r="AR153" s="263"/>
      <c r="AS153" s="263"/>
      <c r="AT153" s="263"/>
      <c r="AU153" s="263"/>
      <c r="AV153" s="263"/>
      <c r="AW153" s="263"/>
      <c r="AX153" s="263"/>
      <c r="AY153" s="214"/>
      <c r="AZ153" s="214" t="e">
        <f t="shared" si="162"/>
        <v>#N/A</v>
      </c>
      <c r="BA153" s="214" t="e">
        <f t="shared" si="162"/>
        <v>#N/A</v>
      </c>
      <c r="BB153" s="214" t="e">
        <f t="shared" si="162"/>
        <v>#N/A</v>
      </c>
      <c r="BC153" s="214" t="e">
        <f t="shared" si="162"/>
        <v>#N/A</v>
      </c>
      <c r="BD153" s="214" t="e">
        <f t="shared" si="162"/>
        <v>#N/A</v>
      </c>
      <c r="BE153" s="214" t="e">
        <f t="shared" si="162"/>
        <v>#N/A</v>
      </c>
      <c r="BF153" s="214" t="e">
        <f t="shared" si="162"/>
        <v>#N/A</v>
      </c>
      <c r="BG153" s="214" t="e">
        <f t="shared" si="162"/>
        <v>#N/A</v>
      </c>
      <c r="BH153" s="214" t="e">
        <f t="shared" si="162"/>
        <v>#N/A</v>
      </c>
      <c r="BI153" s="214" t="e">
        <f t="shared" si="162"/>
        <v>#N/A</v>
      </c>
      <c r="BJ153" s="214" t="e">
        <f t="shared" si="162"/>
        <v>#N/A</v>
      </c>
      <c r="BK153" s="214" t="e">
        <f t="shared" si="162"/>
        <v>#N/A</v>
      </c>
      <c r="BL153" s="214" t="e">
        <f t="shared" si="162"/>
        <v>#N/A</v>
      </c>
      <c r="BM153" s="214" t="e">
        <f t="shared" si="162"/>
        <v>#N/A</v>
      </c>
      <c r="BN153" s="214" t="e">
        <f t="shared" si="162"/>
        <v>#N/A</v>
      </c>
      <c r="BO153" s="214" t="e">
        <f t="shared" si="162"/>
        <v>#N/A</v>
      </c>
      <c r="BP153" s="214" t="e">
        <f t="shared" si="162"/>
        <v>#N/A</v>
      </c>
      <c r="BQ153" s="214" t="e">
        <f t="shared" si="162"/>
        <v>#N/A</v>
      </c>
      <c r="BR153" s="214" t="e">
        <f t="shared" si="162"/>
        <v>#N/A</v>
      </c>
    </row>
    <row r="154" spans="1:70">
      <c r="A154" s="287" t="s">
        <v>62</v>
      </c>
      <c r="B154" s="263"/>
      <c r="C154" s="263"/>
      <c r="D154" s="263"/>
      <c r="E154" s="263"/>
      <c r="F154" s="263"/>
      <c r="G154" s="263"/>
      <c r="H154" s="263"/>
      <c r="I154" s="263"/>
      <c r="J154" s="263"/>
      <c r="K154" s="263"/>
      <c r="L154" s="263"/>
      <c r="M154" s="263"/>
      <c r="N154" s="263"/>
      <c r="O154" s="263"/>
      <c r="P154" s="263"/>
      <c r="Q154" s="263"/>
      <c r="R154" s="263"/>
      <c r="S154" s="263"/>
      <c r="T154" s="263"/>
      <c r="U154" s="263"/>
      <c r="V154" s="263"/>
      <c r="W154" s="263"/>
      <c r="X154" s="263"/>
      <c r="Y154" s="263"/>
      <c r="Z154" s="263"/>
      <c r="AA154" s="263"/>
      <c r="AB154" s="263"/>
      <c r="AC154" s="263"/>
      <c r="AD154" s="263"/>
      <c r="AE154" s="263"/>
      <c r="AF154" s="263"/>
      <c r="AG154" s="263"/>
      <c r="AH154" s="263"/>
      <c r="AI154" s="263"/>
      <c r="AJ154" s="263"/>
      <c r="AK154" s="263"/>
      <c r="AL154" s="263"/>
      <c r="AM154" s="263"/>
      <c r="AN154" s="263"/>
      <c r="AO154" s="263"/>
      <c r="AP154" s="263"/>
      <c r="AQ154" s="263"/>
      <c r="AR154" s="263"/>
      <c r="AS154" s="263"/>
      <c r="AT154" s="263"/>
      <c r="AU154" s="263"/>
      <c r="AV154" s="263"/>
      <c r="AW154" s="263"/>
      <c r="AX154" s="263"/>
      <c r="AY154" s="214"/>
      <c r="AZ154" s="214" t="e">
        <f t="shared" si="162"/>
        <v>#N/A</v>
      </c>
      <c r="BA154" s="214" t="e">
        <f t="shared" si="162"/>
        <v>#N/A</v>
      </c>
      <c r="BB154" s="214" t="e">
        <f t="shared" si="162"/>
        <v>#N/A</v>
      </c>
      <c r="BC154" s="214" t="e">
        <f t="shared" si="162"/>
        <v>#N/A</v>
      </c>
      <c r="BD154" s="214" t="e">
        <f t="shared" si="162"/>
        <v>#N/A</v>
      </c>
      <c r="BE154" s="214" t="e">
        <f t="shared" si="162"/>
        <v>#N/A</v>
      </c>
      <c r="BF154" s="214" t="e">
        <f t="shared" si="162"/>
        <v>#N/A</v>
      </c>
      <c r="BG154" s="214" t="e">
        <f t="shared" si="162"/>
        <v>#N/A</v>
      </c>
      <c r="BH154" s="214" t="e">
        <f t="shared" si="162"/>
        <v>#N/A</v>
      </c>
      <c r="BI154" s="214" t="e">
        <f t="shared" si="162"/>
        <v>#N/A</v>
      </c>
      <c r="BJ154" s="214" t="e">
        <f t="shared" si="162"/>
        <v>#N/A</v>
      </c>
      <c r="BK154" s="214" t="e">
        <f t="shared" si="162"/>
        <v>#N/A</v>
      </c>
      <c r="BL154" s="214" t="e">
        <f t="shared" si="162"/>
        <v>#N/A</v>
      </c>
      <c r="BM154" s="214" t="e">
        <f t="shared" si="162"/>
        <v>#N/A</v>
      </c>
      <c r="BN154" s="214" t="e">
        <f t="shared" si="162"/>
        <v>#N/A</v>
      </c>
      <c r="BO154" s="214" t="e">
        <f t="shared" si="162"/>
        <v>#N/A</v>
      </c>
      <c r="BP154" s="214" t="e">
        <f t="shared" si="162"/>
        <v>#N/A</v>
      </c>
      <c r="BQ154" s="214" t="e">
        <f t="shared" si="162"/>
        <v>#N/A</v>
      </c>
      <c r="BR154" s="214" t="e">
        <f t="shared" si="162"/>
        <v>#N/A</v>
      </c>
    </row>
    <row r="155" spans="1:70">
      <c r="A155" s="287" t="s">
        <v>196</v>
      </c>
      <c r="B155" s="263"/>
      <c r="C155" s="263"/>
      <c r="D155" s="263"/>
      <c r="E155" s="263"/>
      <c r="F155" s="263"/>
      <c r="G155" s="263"/>
      <c r="H155" s="263"/>
      <c r="I155" s="263"/>
      <c r="J155" s="263"/>
      <c r="K155" s="263"/>
      <c r="L155" s="263"/>
      <c r="M155" s="263"/>
      <c r="N155" s="263"/>
      <c r="O155" s="263"/>
      <c r="P155" s="263"/>
      <c r="Q155" s="263"/>
      <c r="R155" s="263"/>
      <c r="S155" s="263"/>
      <c r="T155" s="263"/>
      <c r="U155" s="263"/>
      <c r="V155" s="263"/>
      <c r="W155" s="263"/>
      <c r="X155" s="263"/>
      <c r="Y155" s="263"/>
      <c r="Z155" s="263"/>
      <c r="AA155" s="263"/>
      <c r="AB155" s="263"/>
      <c r="AC155" s="263"/>
      <c r="AD155" s="263"/>
      <c r="AE155" s="263"/>
      <c r="AF155" s="263"/>
      <c r="AG155" s="263"/>
      <c r="AH155" s="263"/>
      <c r="AI155" s="263"/>
      <c r="AJ155" s="263"/>
      <c r="AK155" s="263"/>
      <c r="AL155" s="263"/>
      <c r="AM155" s="263"/>
      <c r="AN155" s="263"/>
      <c r="AO155" s="263"/>
      <c r="AP155" s="263"/>
      <c r="AQ155" s="263"/>
      <c r="AR155" s="263"/>
      <c r="AS155" s="263"/>
      <c r="AT155" s="263"/>
      <c r="AU155" s="263"/>
      <c r="AV155" s="263"/>
      <c r="AW155" s="263"/>
      <c r="AX155" s="263"/>
      <c r="AY155" s="214"/>
      <c r="AZ155" s="214" t="e">
        <f t="shared" si="162"/>
        <v>#N/A</v>
      </c>
      <c r="BA155" s="214" t="e">
        <f t="shared" si="162"/>
        <v>#N/A</v>
      </c>
      <c r="BB155" s="214" t="e">
        <f t="shared" si="162"/>
        <v>#N/A</v>
      </c>
      <c r="BC155" s="214" t="e">
        <f t="shared" si="162"/>
        <v>#N/A</v>
      </c>
      <c r="BD155" s="214" t="e">
        <f t="shared" si="162"/>
        <v>#N/A</v>
      </c>
      <c r="BE155" s="214" t="e">
        <f t="shared" si="162"/>
        <v>#N/A</v>
      </c>
      <c r="BF155" s="214" t="e">
        <f t="shared" si="162"/>
        <v>#N/A</v>
      </c>
      <c r="BG155" s="214" t="e">
        <f t="shared" si="162"/>
        <v>#N/A</v>
      </c>
      <c r="BH155" s="214" t="e">
        <f t="shared" si="162"/>
        <v>#N/A</v>
      </c>
      <c r="BI155" s="214" t="e">
        <f t="shared" si="162"/>
        <v>#N/A</v>
      </c>
      <c r="BJ155" s="214" t="e">
        <f t="shared" si="162"/>
        <v>#N/A</v>
      </c>
      <c r="BK155" s="214" t="e">
        <f t="shared" si="162"/>
        <v>#N/A</v>
      </c>
      <c r="BL155" s="214" t="e">
        <f t="shared" si="162"/>
        <v>#N/A</v>
      </c>
      <c r="BM155" s="214" t="e">
        <f t="shared" si="162"/>
        <v>#N/A</v>
      </c>
      <c r="BN155" s="214" t="e">
        <f t="shared" si="162"/>
        <v>#N/A</v>
      </c>
      <c r="BO155" s="214" t="e">
        <f t="shared" si="162"/>
        <v>#N/A</v>
      </c>
      <c r="BP155" s="214" t="e">
        <f t="shared" si="162"/>
        <v>#N/A</v>
      </c>
      <c r="BQ155" s="214" t="e">
        <f t="shared" si="162"/>
        <v>#N/A</v>
      </c>
      <c r="BR155" s="214" t="e">
        <f t="shared" si="162"/>
        <v>#N/A</v>
      </c>
    </row>
    <row r="156" spans="1:70">
      <c r="A156" s="287" t="s">
        <v>197</v>
      </c>
      <c r="B156" s="263"/>
      <c r="C156" s="263"/>
      <c r="D156" s="263"/>
      <c r="E156" s="263"/>
      <c r="F156" s="263"/>
      <c r="G156" s="263"/>
      <c r="H156" s="263"/>
      <c r="I156" s="263"/>
      <c r="J156" s="263"/>
      <c r="K156" s="263"/>
      <c r="L156" s="263"/>
      <c r="M156" s="263"/>
      <c r="N156" s="263"/>
      <c r="O156" s="263"/>
      <c r="P156" s="263"/>
      <c r="Q156" s="263"/>
      <c r="R156" s="263"/>
      <c r="S156" s="263"/>
      <c r="T156" s="263"/>
      <c r="U156" s="263"/>
      <c r="V156" s="263"/>
      <c r="W156" s="263"/>
      <c r="X156" s="263"/>
      <c r="Y156" s="263"/>
      <c r="Z156" s="263"/>
      <c r="AA156" s="263"/>
      <c r="AB156" s="263"/>
      <c r="AC156" s="263"/>
      <c r="AD156" s="263"/>
      <c r="AE156" s="263"/>
      <c r="AF156" s="263"/>
      <c r="AG156" s="263"/>
      <c r="AH156" s="263"/>
      <c r="AI156" s="263"/>
      <c r="AJ156" s="263"/>
      <c r="AK156" s="263"/>
      <c r="AL156" s="263"/>
      <c r="AM156" s="263"/>
      <c r="AN156" s="263"/>
      <c r="AO156" s="263"/>
      <c r="AP156" s="263"/>
      <c r="AQ156" s="263"/>
      <c r="AR156" s="263"/>
      <c r="AS156" s="263"/>
      <c r="AT156" s="263"/>
      <c r="AU156" s="263"/>
      <c r="AV156" s="263"/>
      <c r="AW156" s="263"/>
      <c r="AX156" s="263"/>
      <c r="AY156" s="214"/>
      <c r="AZ156" s="214" t="e">
        <f t="shared" si="162"/>
        <v>#N/A</v>
      </c>
      <c r="BA156" s="214" t="e">
        <f t="shared" si="162"/>
        <v>#N/A</v>
      </c>
      <c r="BB156" s="214" t="e">
        <f t="shared" si="162"/>
        <v>#N/A</v>
      </c>
      <c r="BC156" s="214" t="e">
        <f t="shared" si="162"/>
        <v>#N/A</v>
      </c>
      <c r="BD156" s="214" t="e">
        <f t="shared" si="162"/>
        <v>#N/A</v>
      </c>
      <c r="BE156" s="214" t="e">
        <f t="shared" si="162"/>
        <v>#N/A</v>
      </c>
      <c r="BF156" s="214" t="e">
        <f t="shared" si="162"/>
        <v>#N/A</v>
      </c>
      <c r="BG156" s="214" t="e">
        <f t="shared" si="162"/>
        <v>#N/A</v>
      </c>
      <c r="BH156" s="214" t="e">
        <f t="shared" si="162"/>
        <v>#N/A</v>
      </c>
      <c r="BI156" s="214" t="e">
        <f t="shared" si="162"/>
        <v>#N/A</v>
      </c>
      <c r="BJ156" s="214" t="e">
        <f t="shared" si="162"/>
        <v>#N/A</v>
      </c>
      <c r="BK156" s="214" t="e">
        <f t="shared" si="162"/>
        <v>#N/A</v>
      </c>
      <c r="BL156" s="214" t="e">
        <f t="shared" si="162"/>
        <v>#N/A</v>
      </c>
      <c r="BM156" s="214" t="e">
        <f t="shared" si="162"/>
        <v>#N/A</v>
      </c>
      <c r="BN156" s="214" t="e">
        <f t="shared" si="162"/>
        <v>#N/A</v>
      </c>
      <c r="BO156" s="214" t="e">
        <f t="shared" si="162"/>
        <v>#N/A</v>
      </c>
      <c r="BP156" s="214" t="e">
        <f t="shared" si="162"/>
        <v>#N/A</v>
      </c>
      <c r="BQ156" s="214" t="e">
        <f t="shared" si="162"/>
        <v>#N/A</v>
      </c>
      <c r="BR156" s="214" t="e">
        <f t="shared" si="162"/>
        <v>#N/A</v>
      </c>
    </row>
    <row r="157" spans="1:70">
      <c r="A157" s="287" t="s">
        <v>198</v>
      </c>
      <c r="B157" s="263"/>
      <c r="C157" s="263"/>
      <c r="D157" s="263"/>
      <c r="E157" s="263"/>
      <c r="F157" s="263"/>
      <c r="G157" s="263"/>
      <c r="H157" s="263"/>
      <c r="I157" s="263"/>
      <c r="J157" s="263"/>
      <c r="K157" s="263"/>
      <c r="L157" s="263"/>
      <c r="M157" s="263"/>
      <c r="N157" s="263"/>
      <c r="O157" s="263"/>
      <c r="P157" s="263"/>
      <c r="Q157" s="263"/>
      <c r="R157" s="263"/>
      <c r="S157" s="263"/>
      <c r="T157" s="263"/>
      <c r="U157" s="263"/>
      <c r="V157" s="263"/>
      <c r="W157" s="263"/>
      <c r="X157" s="263"/>
      <c r="Y157" s="263"/>
      <c r="Z157" s="263"/>
      <c r="AA157" s="263"/>
      <c r="AB157" s="263"/>
      <c r="AC157" s="263"/>
      <c r="AD157" s="263"/>
      <c r="AE157" s="263"/>
      <c r="AF157" s="263"/>
      <c r="AG157" s="263"/>
      <c r="AH157" s="263"/>
      <c r="AI157" s="263"/>
      <c r="AJ157" s="263"/>
      <c r="AK157" s="263"/>
      <c r="AL157" s="263"/>
      <c r="AM157" s="263"/>
      <c r="AN157" s="263"/>
      <c r="AO157" s="263"/>
      <c r="AP157" s="263"/>
      <c r="AQ157" s="263"/>
      <c r="AR157" s="263"/>
      <c r="AS157" s="263"/>
      <c r="AT157" s="263"/>
      <c r="AU157" s="263"/>
      <c r="AV157" s="263"/>
      <c r="AW157" s="263"/>
      <c r="AX157" s="263"/>
      <c r="AY157" s="214"/>
      <c r="AZ157" s="214" t="e">
        <f t="shared" si="162"/>
        <v>#N/A</v>
      </c>
      <c r="BA157" s="214" t="e">
        <f t="shared" si="162"/>
        <v>#N/A</v>
      </c>
      <c r="BB157" s="214" t="e">
        <f t="shared" si="162"/>
        <v>#N/A</v>
      </c>
      <c r="BC157" s="214" t="e">
        <f t="shared" si="162"/>
        <v>#N/A</v>
      </c>
      <c r="BD157" s="214" t="e">
        <f t="shared" si="162"/>
        <v>#N/A</v>
      </c>
      <c r="BE157" s="214" t="e">
        <f t="shared" si="162"/>
        <v>#N/A</v>
      </c>
      <c r="BF157" s="214" t="e">
        <f t="shared" si="162"/>
        <v>#N/A</v>
      </c>
      <c r="BG157" s="214" t="e">
        <f t="shared" si="162"/>
        <v>#N/A</v>
      </c>
      <c r="BH157" s="214" t="e">
        <f t="shared" si="162"/>
        <v>#N/A</v>
      </c>
      <c r="BI157" s="214" t="e">
        <f t="shared" si="162"/>
        <v>#N/A</v>
      </c>
      <c r="BJ157" s="214" t="e">
        <f t="shared" si="162"/>
        <v>#N/A</v>
      </c>
      <c r="BK157" s="214" t="e">
        <f t="shared" si="162"/>
        <v>#N/A</v>
      </c>
      <c r="BL157" s="214" t="e">
        <f t="shared" si="162"/>
        <v>#N/A</v>
      </c>
      <c r="BM157" s="214" t="e">
        <f t="shared" si="162"/>
        <v>#N/A</v>
      </c>
      <c r="BN157" s="214" t="e">
        <f t="shared" si="162"/>
        <v>#N/A</v>
      </c>
      <c r="BO157" s="214" t="e">
        <f t="shared" si="162"/>
        <v>#N/A</v>
      </c>
      <c r="BP157" s="214" t="e">
        <f t="shared" si="162"/>
        <v>#N/A</v>
      </c>
      <c r="BQ157" s="214" t="e">
        <f t="shared" si="162"/>
        <v>#N/A</v>
      </c>
      <c r="BR157" s="214" t="e">
        <f t="shared" si="162"/>
        <v>#N/A</v>
      </c>
    </row>
    <row r="158" spans="1:70" ht="13.5" thickBot="1">
      <c r="A158" s="310" t="s">
        <v>228</v>
      </c>
      <c r="B158" s="311">
        <f>ROUND(SUMPRODUCT(B146:B157,B201:B212),2)</f>
        <v>0</v>
      </c>
      <c r="C158" s="311">
        <f t="shared" ref="C158:BN158" si="163">ROUND(SUMPRODUCT(C146:C157,C201:C212),2)</f>
        <v>0</v>
      </c>
      <c r="D158" s="311">
        <f t="shared" si="163"/>
        <v>0</v>
      </c>
      <c r="E158" s="311">
        <f t="shared" si="163"/>
        <v>0</v>
      </c>
      <c r="F158" s="311">
        <f t="shared" si="163"/>
        <v>0</v>
      </c>
      <c r="G158" s="311">
        <f t="shared" si="163"/>
        <v>0</v>
      </c>
      <c r="H158" s="311">
        <f t="shared" si="163"/>
        <v>0</v>
      </c>
      <c r="I158" s="311">
        <f t="shared" si="163"/>
        <v>0</v>
      </c>
      <c r="J158" s="311">
        <f t="shared" si="163"/>
        <v>0</v>
      </c>
      <c r="K158" s="311">
        <f t="shared" si="163"/>
        <v>0</v>
      </c>
      <c r="L158" s="311">
        <f t="shared" si="163"/>
        <v>0</v>
      </c>
      <c r="M158" s="311">
        <f t="shared" si="163"/>
        <v>0</v>
      </c>
      <c r="N158" s="311">
        <f t="shared" si="163"/>
        <v>0</v>
      </c>
      <c r="O158" s="311">
        <f t="shared" si="163"/>
        <v>0</v>
      </c>
      <c r="P158" s="311">
        <f t="shared" si="163"/>
        <v>0</v>
      </c>
      <c r="Q158" s="311">
        <f t="shared" si="163"/>
        <v>0</v>
      </c>
      <c r="R158" s="311">
        <f t="shared" si="163"/>
        <v>0</v>
      </c>
      <c r="S158" s="311">
        <f t="shared" si="163"/>
        <v>0</v>
      </c>
      <c r="T158" s="311">
        <f t="shared" si="163"/>
        <v>0</v>
      </c>
      <c r="U158" s="311">
        <f t="shared" si="163"/>
        <v>0</v>
      </c>
      <c r="V158" s="311">
        <f t="shared" si="163"/>
        <v>0</v>
      </c>
      <c r="W158" s="311">
        <f t="shared" si="163"/>
        <v>0</v>
      </c>
      <c r="X158" s="311">
        <f t="shared" si="163"/>
        <v>0</v>
      </c>
      <c r="Y158" s="311">
        <f t="shared" si="163"/>
        <v>0</v>
      </c>
      <c r="Z158" s="311">
        <f t="shared" si="163"/>
        <v>0</v>
      </c>
      <c r="AA158" s="311">
        <f t="shared" si="163"/>
        <v>0</v>
      </c>
      <c r="AB158" s="311">
        <f t="shared" si="163"/>
        <v>0</v>
      </c>
      <c r="AC158" s="311">
        <f t="shared" si="163"/>
        <v>0</v>
      </c>
      <c r="AD158" s="311">
        <f t="shared" si="163"/>
        <v>0</v>
      </c>
      <c r="AE158" s="311">
        <f t="shared" si="163"/>
        <v>0</v>
      </c>
      <c r="AF158" s="311">
        <f t="shared" si="163"/>
        <v>0</v>
      </c>
      <c r="AG158" s="311">
        <f t="shared" si="163"/>
        <v>0</v>
      </c>
      <c r="AH158" s="311">
        <f t="shared" si="163"/>
        <v>0</v>
      </c>
      <c r="AI158" s="311">
        <f t="shared" si="163"/>
        <v>0</v>
      </c>
      <c r="AJ158" s="311">
        <f t="shared" si="163"/>
        <v>0</v>
      </c>
      <c r="AK158" s="311">
        <f t="shared" si="163"/>
        <v>0</v>
      </c>
      <c r="AL158" s="311">
        <f t="shared" si="163"/>
        <v>0</v>
      </c>
      <c r="AM158" s="311">
        <f t="shared" si="163"/>
        <v>0</v>
      </c>
      <c r="AN158" s="311">
        <f t="shared" si="163"/>
        <v>0</v>
      </c>
      <c r="AO158" s="311">
        <f t="shared" si="163"/>
        <v>0</v>
      </c>
      <c r="AP158" s="311">
        <f t="shared" si="163"/>
        <v>0</v>
      </c>
      <c r="AQ158" s="311">
        <f t="shared" si="163"/>
        <v>0</v>
      </c>
      <c r="AR158" s="311">
        <f t="shared" si="163"/>
        <v>0</v>
      </c>
      <c r="AS158" s="311">
        <f t="shared" si="163"/>
        <v>0</v>
      </c>
      <c r="AT158" s="311">
        <f t="shared" si="163"/>
        <v>0</v>
      </c>
      <c r="AU158" s="311">
        <f t="shared" si="163"/>
        <v>0</v>
      </c>
      <c r="AV158" s="311">
        <f t="shared" si="163"/>
        <v>0</v>
      </c>
      <c r="AW158" s="312">
        <f t="shared" si="163"/>
        <v>0</v>
      </c>
      <c r="AX158" s="312">
        <f>ROUND(SUMPRODUCT(AX146:AX157,AX201:AX212),2)</f>
        <v>0</v>
      </c>
      <c r="AY158" s="312">
        <f t="shared" si="163"/>
        <v>0</v>
      </c>
      <c r="AZ158" s="214" t="e">
        <f t="shared" si="163"/>
        <v>#N/A</v>
      </c>
      <c r="BA158" s="214" t="e">
        <f t="shared" si="163"/>
        <v>#N/A</v>
      </c>
      <c r="BB158" s="214" t="e">
        <f t="shared" si="163"/>
        <v>#N/A</v>
      </c>
      <c r="BC158" s="214" t="e">
        <f t="shared" si="163"/>
        <v>#N/A</v>
      </c>
      <c r="BD158" s="214" t="e">
        <f t="shared" si="163"/>
        <v>#N/A</v>
      </c>
      <c r="BE158" s="214" t="e">
        <f t="shared" si="163"/>
        <v>#N/A</v>
      </c>
      <c r="BF158" s="214" t="e">
        <f t="shared" si="163"/>
        <v>#N/A</v>
      </c>
      <c r="BG158" s="214" t="e">
        <f t="shared" si="163"/>
        <v>#N/A</v>
      </c>
      <c r="BH158" s="214" t="e">
        <f t="shared" si="163"/>
        <v>#N/A</v>
      </c>
      <c r="BI158" s="214" t="e">
        <f t="shared" si="163"/>
        <v>#N/A</v>
      </c>
      <c r="BJ158" s="214" t="e">
        <f t="shared" si="163"/>
        <v>#N/A</v>
      </c>
      <c r="BK158" s="214" t="e">
        <f t="shared" si="163"/>
        <v>#N/A</v>
      </c>
      <c r="BL158" s="214" t="e">
        <f t="shared" si="163"/>
        <v>#N/A</v>
      </c>
      <c r="BM158" s="214" t="e">
        <f t="shared" si="163"/>
        <v>#N/A</v>
      </c>
      <c r="BN158" s="214" t="e">
        <f t="shared" si="163"/>
        <v>#N/A</v>
      </c>
      <c r="BO158" s="214" t="e">
        <f t="shared" ref="BO158:BR158" si="164">ROUND(SUMPRODUCT(BO146:BO157,BO201:BO212),2)</f>
        <v>#N/A</v>
      </c>
      <c r="BP158" s="214" t="e">
        <f t="shared" si="164"/>
        <v>#N/A</v>
      </c>
      <c r="BQ158" s="214" t="e">
        <f t="shared" si="164"/>
        <v>#N/A</v>
      </c>
      <c r="BR158" s="214" t="e">
        <f t="shared" si="164"/>
        <v>#N/A</v>
      </c>
    </row>
    <row r="159" spans="1:70" ht="13.5" thickBot="1">
      <c r="A159" s="183"/>
      <c r="B159" s="183"/>
      <c r="C159" s="183"/>
      <c r="D159" s="183"/>
      <c r="E159" s="183"/>
      <c r="F159" s="183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3"/>
      <c r="V159" s="183"/>
      <c r="W159" s="183"/>
      <c r="X159" s="183"/>
      <c r="Y159" s="183"/>
      <c r="Z159" s="183"/>
      <c r="AA159" s="183"/>
      <c r="AB159" s="183"/>
      <c r="AC159" s="183"/>
      <c r="AD159" s="183"/>
      <c r="AE159" s="183"/>
      <c r="AF159" s="183"/>
      <c r="AG159" s="183"/>
      <c r="AH159" s="183"/>
      <c r="AI159" s="183"/>
      <c r="AJ159" s="183"/>
      <c r="AK159" s="183"/>
      <c r="AL159" s="183"/>
      <c r="AM159" s="183"/>
      <c r="AN159" s="183"/>
      <c r="AO159" s="183"/>
      <c r="AP159" s="183"/>
      <c r="AQ159" s="183"/>
      <c r="AR159" s="183"/>
      <c r="AS159" s="183"/>
      <c r="AT159" s="183"/>
      <c r="AU159" s="183"/>
      <c r="AV159" s="183"/>
      <c r="AW159" s="183"/>
      <c r="AX159" s="183"/>
      <c r="AY159" s="183"/>
      <c r="AZ159" s="183"/>
      <c r="BA159" s="183"/>
      <c r="BB159" s="183"/>
      <c r="BC159" s="183"/>
      <c r="BD159" s="183"/>
      <c r="BE159" s="183"/>
      <c r="BF159" s="183"/>
      <c r="BG159" s="183"/>
      <c r="BH159" s="183"/>
      <c r="BI159" s="183"/>
      <c r="BJ159" s="183"/>
      <c r="BK159" s="183"/>
      <c r="BL159" s="183"/>
      <c r="BM159" s="183"/>
      <c r="BN159" s="183"/>
      <c r="BO159" s="183"/>
      <c r="BP159" s="183"/>
      <c r="BQ159" s="183"/>
      <c r="BR159" s="183"/>
    </row>
    <row r="160" spans="1:70" ht="17.25" thickBot="1">
      <c r="A160" s="315" t="s">
        <v>342</v>
      </c>
      <c r="B160" s="316"/>
      <c r="C160" s="316"/>
      <c r="D160" s="316"/>
      <c r="E160" s="316"/>
      <c r="F160" s="316"/>
      <c r="G160" s="316"/>
      <c r="H160" s="316"/>
      <c r="I160" s="316"/>
      <c r="J160" s="316"/>
      <c r="K160" s="316"/>
      <c r="L160" s="316"/>
      <c r="M160" s="316"/>
      <c r="N160" s="316"/>
      <c r="O160" s="316"/>
      <c r="P160" s="316"/>
      <c r="Q160" s="316"/>
      <c r="R160" s="316"/>
      <c r="S160" s="316"/>
      <c r="T160" s="316"/>
      <c r="U160" s="316"/>
      <c r="V160" s="316"/>
      <c r="W160" s="316"/>
      <c r="X160" s="316"/>
      <c r="Y160" s="316"/>
      <c r="Z160" s="316"/>
      <c r="AA160" s="316"/>
      <c r="AB160" s="316"/>
      <c r="AC160" s="316"/>
      <c r="AD160" s="316"/>
      <c r="AE160" s="316"/>
      <c r="AF160" s="316"/>
      <c r="AG160" s="316"/>
      <c r="AH160" s="316"/>
      <c r="AI160" s="316"/>
      <c r="AJ160" s="316"/>
      <c r="AK160" s="316"/>
      <c r="AL160" s="316"/>
      <c r="AM160" s="316"/>
      <c r="AN160" s="316"/>
      <c r="AO160" s="316"/>
      <c r="AP160" s="316"/>
      <c r="AQ160" s="316"/>
      <c r="AR160" s="316"/>
      <c r="AS160" s="316"/>
      <c r="AT160" s="316"/>
      <c r="AU160" s="316"/>
      <c r="AV160" s="316"/>
      <c r="AW160" s="316"/>
      <c r="AX160" s="316"/>
      <c r="AY160" s="316"/>
    </row>
    <row r="161" spans="1:71" ht="17.25" thickBot="1">
      <c r="A161" s="315" t="s">
        <v>258</v>
      </c>
      <c r="B161" s="316" t="str">
        <f t="shared" ref="B161:BM161" si="165">B2</f>
        <v xml:space="preserve">75/76 </v>
      </c>
      <c r="C161" s="316" t="str">
        <f t="shared" si="165"/>
        <v xml:space="preserve">76/77 </v>
      </c>
      <c r="D161" s="316" t="str">
        <f t="shared" si="165"/>
        <v xml:space="preserve">77/78 </v>
      </c>
      <c r="E161" s="316" t="str">
        <f t="shared" si="165"/>
        <v xml:space="preserve">78/79 </v>
      </c>
      <c r="F161" s="316" t="str">
        <f t="shared" si="165"/>
        <v xml:space="preserve">79/80 </v>
      </c>
      <c r="G161" s="316" t="str">
        <f t="shared" si="165"/>
        <v xml:space="preserve">80/81 </v>
      </c>
      <c r="H161" s="316" t="str">
        <f t="shared" si="165"/>
        <v xml:space="preserve">81/82 </v>
      </c>
      <c r="I161" s="316" t="str">
        <f t="shared" si="165"/>
        <v xml:space="preserve">82/83 </v>
      </c>
      <c r="J161" s="316" t="str">
        <f t="shared" si="165"/>
        <v xml:space="preserve">83/84 </v>
      </c>
      <c r="K161" s="316" t="str">
        <f t="shared" si="165"/>
        <v xml:space="preserve">84/85 </v>
      </c>
      <c r="L161" s="316" t="str">
        <f t="shared" si="165"/>
        <v xml:space="preserve">85/86 </v>
      </c>
      <c r="M161" s="316" t="str">
        <f t="shared" si="165"/>
        <v xml:space="preserve">86/87 </v>
      </c>
      <c r="N161" s="316" t="str">
        <f t="shared" si="165"/>
        <v xml:space="preserve">87/88 </v>
      </c>
      <c r="O161" s="316" t="str">
        <f t="shared" si="165"/>
        <v xml:space="preserve">88/89 </v>
      </c>
      <c r="P161" s="316" t="str">
        <f t="shared" si="165"/>
        <v xml:space="preserve">89/90 </v>
      </c>
      <c r="Q161" s="316" t="str">
        <f t="shared" si="165"/>
        <v xml:space="preserve">90/91 </v>
      </c>
      <c r="R161" s="316" t="str">
        <f t="shared" si="165"/>
        <v xml:space="preserve">91/92 </v>
      </c>
      <c r="S161" s="316" t="str">
        <f t="shared" si="165"/>
        <v xml:space="preserve">92/93 </v>
      </c>
      <c r="T161" s="316" t="str">
        <f t="shared" si="165"/>
        <v xml:space="preserve">93/94 </v>
      </c>
      <c r="U161" s="316" t="str">
        <f t="shared" si="165"/>
        <v xml:space="preserve">94/95 </v>
      </c>
      <c r="V161" s="316" t="str">
        <f t="shared" si="165"/>
        <v xml:space="preserve">95/96 </v>
      </c>
      <c r="W161" s="316" t="str">
        <f t="shared" si="165"/>
        <v xml:space="preserve">96/97 </v>
      </c>
      <c r="X161" s="316" t="str">
        <f t="shared" si="165"/>
        <v xml:space="preserve">97/98 </v>
      </c>
      <c r="Y161" s="316" t="str">
        <f t="shared" si="165"/>
        <v xml:space="preserve">98/99 </v>
      </c>
      <c r="Z161" s="316" t="str">
        <f t="shared" si="165"/>
        <v xml:space="preserve">99/00 </v>
      </c>
      <c r="AA161" s="316" t="str">
        <f t="shared" si="165"/>
        <v xml:space="preserve">00/01 </v>
      </c>
      <c r="AB161" s="316" t="str">
        <f t="shared" si="165"/>
        <v xml:space="preserve">01/02 </v>
      </c>
      <c r="AC161" s="316" t="str">
        <f t="shared" si="165"/>
        <v xml:space="preserve">02/03 </v>
      </c>
      <c r="AD161" s="316" t="str">
        <f t="shared" si="165"/>
        <v xml:space="preserve">03/04 </v>
      </c>
      <c r="AE161" s="316" t="str">
        <f t="shared" si="165"/>
        <v xml:space="preserve">04/05 </v>
      </c>
      <c r="AF161" s="316" t="str">
        <f t="shared" si="165"/>
        <v xml:space="preserve">05/06 </v>
      </c>
      <c r="AG161" s="316" t="str">
        <f t="shared" si="165"/>
        <v xml:space="preserve">06/07 </v>
      </c>
      <c r="AH161" s="316" t="str">
        <f t="shared" si="165"/>
        <v xml:space="preserve">07/08 </v>
      </c>
      <c r="AI161" s="316" t="str">
        <f t="shared" si="165"/>
        <v xml:space="preserve">08/09 </v>
      </c>
      <c r="AJ161" s="316" t="str">
        <f t="shared" si="165"/>
        <v xml:space="preserve">09/10 </v>
      </c>
      <c r="AK161" s="316" t="str">
        <f t="shared" si="165"/>
        <v xml:space="preserve">10/11 </v>
      </c>
      <c r="AL161" s="316" t="str">
        <f t="shared" si="165"/>
        <v xml:space="preserve">11/12 </v>
      </c>
      <c r="AM161" s="316" t="str">
        <f t="shared" si="165"/>
        <v xml:space="preserve">12/13 </v>
      </c>
      <c r="AN161" s="316" t="str">
        <f t="shared" si="165"/>
        <v xml:space="preserve">13/14 </v>
      </c>
      <c r="AO161" s="316" t="str">
        <f t="shared" si="165"/>
        <v xml:space="preserve">14/15 </v>
      </c>
      <c r="AP161" s="316" t="str">
        <f t="shared" si="165"/>
        <v xml:space="preserve">15/16 </v>
      </c>
      <c r="AQ161" s="316" t="str">
        <f t="shared" si="165"/>
        <v xml:space="preserve">16/17 </v>
      </c>
      <c r="AR161" s="316" t="str">
        <f t="shared" si="165"/>
        <v xml:space="preserve">17/18 </v>
      </c>
      <c r="AS161" s="316" t="str">
        <f t="shared" si="165"/>
        <v xml:space="preserve">18/19 </v>
      </c>
      <c r="AT161" s="316" t="str">
        <f t="shared" si="165"/>
        <v>19/20</v>
      </c>
      <c r="AU161" s="316" t="str">
        <f t="shared" si="165"/>
        <v>20/21</v>
      </c>
      <c r="AV161" s="316" t="str">
        <f t="shared" si="165"/>
        <v>21/22</v>
      </c>
      <c r="AW161" s="316" t="str">
        <f t="shared" si="165"/>
        <v>22/23</v>
      </c>
      <c r="AX161" s="316" t="str">
        <f t="shared" si="165"/>
        <v>23/24</v>
      </c>
      <c r="AY161" s="316" t="str">
        <f t="shared" si="165"/>
        <v>24/25</v>
      </c>
      <c r="AZ161" s="187" t="str">
        <f t="shared" si="165"/>
        <v>25/26</v>
      </c>
      <c r="BA161" s="187" t="str">
        <f t="shared" si="165"/>
        <v>26/27</v>
      </c>
      <c r="BB161" s="187" t="str">
        <f t="shared" si="165"/>
        <v>27/28</v>
      </c>
      <c r="BC161" s="187" t="str">
        <f t="shared" si="165"/>
        <v>28/29</v>
      </c>
      <c r="BD161" s="187" t="str">
        <f t="shared" si="165"/>
        <v>29/30</v>
      </c>
      <c r="BE161" s="187" t="str">
        <f t="shared" si="165"/>
        <v>30/31</v>
      </c>
      <c r="BF161" s="187" t="str">
        <f t="shared" si="165"/>
        <v>31/32</v>
      </c>
      <c r="BG161" s="187" t="str">
        <f t="shared" si="165"/>
        <v>32/33</v>
      </c>
      <c r="BH161" s="187" t="str">
        <f t="shared" si="165"/>
        <v>33/34</v>
      </c>
      <c r="BI161" s="187" t="str">
        <f t="shared" si="165"/>
        <v>34/35</v>
      </c>
      <c r="BJ161" s="187" t="str">
        <f t="shared" si="165"/>
        <v>35/36</v>
      </c>
      <c r="BK161" s="187" t="str">
        <f t="shared" si="165"/>
        <v>36/37</v>
      </c>
      <c r="BL161" s="187" t="str">
        <f t="shared" si="165"/>
        <v>37/38</v>
      </c>
      <c r="BM161" s="187" t="str">
        <f t="shared" si="165"/>
        <v>38/39</v>
      </c>
      <c r="BN161" s="187" t="str">
        <f t="shared" ref="BN161:CX161" si="166">BN2</f>
        <v>39/40</v>
      </c>
      <c r="BO161" s="187" t="str">
        <f t="shared" si="166"/>
        <v>40/41</v>
      </c>
      <c r="BP161" s="187" t="str">
        <f t="shared" si="166"/>
        <v>41/42</v>
      </c>
      <c r="BQ161" s="187" t="str">
        <f t="shared" si="166"/>
        <v>42/43</v>
      </c>
      <c r="BR161" s="187" t="str">
        <f t="shared" si="166"/>
        <v>43/44</v>
      </c>
      <c r="BS161" t="s">
        <v>343</v>
      </c>
    </row>
    <row r="162" spans="1:71">
      <c r="A162" s="317" t="s">
        <v>63</v>
      </c>
      <c r="B162" s="318">
        <v>2.2999999999999998</v>
      </c>
      <c r="C162" s="318">
        <v>2.6</v>
      </c>
      <c r="D162" s="318">
        <v>1.93</v>
      </c>
      <c r="E162" s="318">
        <v>2.04</v>
      </c>
      <c r="F162" s="318">
        <v>2.2999999999999998</v>
      </c>
      <c r="G162" s="318">
        <v>2.36</v>
      </c>
      <c r="H162" s="318">
        <v>2.94</v>
      </c>
      <c r="I162" s="318">
        <v>2.39</v>
      </c>
      <c r="J162" s="318">
        <v>2.3199999999999998</v>
      </c>
      <c r="K162" s="318">
        <v>2.61</v>
      </c>
      <c r="L162" s="318">
        <v>2.14</v>
      </c>
      <c r="M162" s="318">
        <v>1.57</v>
      </c>
      <c r="N162" s="318">
        <v>1.74</v>
      </c>
      <c r="O162" s="318">
        <v>2.4500000000000002</v>
      </c>
      <c r="P162" s="318">
        <v>2.34</v>
      </c>
      <c r="Q162" s="318">
        <v>2.29</v>
      </c>
      <c r="R162" s="318">
        <v>1.9</v>
      </c>
      <c r="S162" s="318">
        <v>2.09</v>
      </c>
      <c r="T162" s="318">
        <v>1.95</v>
      </c>
      <c r="U162" s="318">
        <v>1.91</v>
      </c>
      <c r="V162" s="318">
        <v>2.25</v>
      </c>
      <c r="W162" s="318">
        <v>3.55</v>
      </c>
      <c r="X162" s="318">
        <v>2.25</v>
      </c>
      <c r="Y162" s="318">
        <v>1.95</v>
      </c>
      <c r="Z162" s="318">
        <v>1.7</v>
      </c>
      <c r="AA162" s="318">
        <v>1.99</v>
      </c>
      <c r="AB162" s="318">
        <v>1.96</v>
      </c>
      <c r="AC162" s="318">
        <v>2.09</v>
      </c>
      <c r="AD162" s="318">
        <v>2.99</v>
      </c>
      <c r="AE162" s="318">
        <v>2.63</v>
      </c>
      <c r="AF162" s="318">
        <v>2.54</v>
      </c>
      <c r="AG162" s="318">
        <v>2.77</v>
      </c>
      <c r="AH162" s="318">
        <v>3.3</v>
      </c>
      <c r="AI162" s="318">
        <v>4.78</v>
      </c>
      <c r="AJ162" s="318">
        <v>4.7</v>
      </c>
      <c r="AK162" s="318">
        <v>3.64</v>
      </c>
      <c r="AL162" s="318">
        <v>4.6500000000000004</v>
      </c>
      <c r="AM162" s="318">
        <v>5.52</v>
      </c>
      <c r="AN162" s="318">
        <v>6.35</v>
      </c>
      <c r="AO162" s="318">
        <v>6.01</v>
      </c>
      <c r="AP162" s="318">
        <v>5.04</v>
      </c>
      <c r="AQ162" s="318">
        <v>5.39</v>
      </c>
      <c r="AR162" s="318">
        <v>4.46</v>
      </c>
      <c r="AS162" s="318">
        <v>4.62</v>
      </c>
      <c r="AT162" s="318">
        <v>4.82</v>
      </c>
      <c r="AU162" s="318">
        <v>4.57</v>
      </c>
      <c r="AV162" s="318">
        <v>4.8600000000000003</v>
      </c>
      <c r="AW162" s="318">
        <v>6.44</v>
      </c>
      <c r="AX162" s="318">
        <v>7.39</v>
      </c>
      <c r="AY162" s="319">
        <v>0</v>
      </c>
      <c r="AZ162" s="214" t="e">
        <f>AZ$244*SUM(AU162:AY162)/SUM(AU$244:AY$244)</f>
        <v>#N/A</v>
      </c>
      <c r="BA162" s="214" t="e">
        <f t="shared" ref="BA162:BP173" si="167">BA$244*SUM(AV162:AZ162)/SUM(AV$244:AZ$244)</f>
        <v>#N/A</v>
      </c>
      <c r="BB162" s="214" t="e">
        <f t="shared" si="167"/>
        <v>#N/A</v>
      </c>
      <c r="BC162" s="214" t="e">
        <f t="shared" si="167"/>
        <v>#N/A</v>
      </c>
      <c r="BD162" s="214" t="e">
        <f t="shared" si="167"/>
        <v>#N/A</v>
      </c>
      <c r="BE162" s="214" t="e">
        <f t="shared" si="167"/>
        <v>#N/A</v>
      </c>
      <c r="BF162" s="214" t="e">
        <f t="shared" si="167"/>
        <v>#N/A</v>
      </c>
      <c r="BG162" s="214" t="e">
        <f t="shared" si="167"/>
        <v>#N/A</v>
      </c>
      <c r="BH162" s="214" t="e">
        <f t="shared" si="167"/>
        <v>#N/A</v>
      </c>
      <c r="BI162" s="214" t="e">
        <f t="shared" si="167"/>
        <v>#N/A</v>
      </c>
      <c r="BJ162" s="214" t="e">
        <f t="shared" si="167"/>
        <v>#N/A</v>
      </c>
      <c r="BK162" s="214" t="e">
        <f t="shared" si="167"/>
        <v>#N/A</v>
      </c>
      <c r="BL162" s="214" t="e">
        <f t="shared" si="167"/>
        <v>#N/A</v>
      </c>
      <c r="BM162" s="214" t="e">
        <f t="shared" si="167"/>
        <v>#N/A</v>
      </c>
      <c r="BN162" s="214" t="e">
        <f t="shared" si="167"/>
        <v>#N/A</v>
      </c>
      <c r="BO162" s="214" t="e">
        <f t="shared" si="167"/>
        <v>#N/A</v>
      </c>
      <c r="BP162" s="214" t="e">
        <f t="shared" si="167"/>
        <v>#N/A</v>
      </c>
      <c r="BQ162" s="214" t="e">
        <f t="shared" ref="BQ162:BR173" si="168">BQ$244*SUM(BL162:BP162)/SUM(BL$244:BP$244)</f>
        <v>#N/A</v>
      </c>
      <c r="BR162" s="214" t="e">
        <f t="shared" si="168"/>
        <v>#N/A</v>
      </c>
    </row>
    <row r="163" spans="1:71">
      <c r="A163" s="317" t="s">
        <v>65</v>
      </c>
      <c r="B163" s="318">
        <v>2.35</v>
      </c>
      <c r="C163" s="318">
        <v>2.5099999999999998</v>
      </c>
      <c r="D163" s="318">
        <v>1.53</v>
      </c>
      <c r="E163" s="318">
        <v>1.83</v>
      </c>
      <c r="F163" s="318">
        <v>2.2200000000000002</v>
      </c>
      <c r="G163" s="318">
        <v>2.52</v>
      </c>
      <c r="H163" s="318">
        <v>2.41</v>
      </c>
      <c r="I163" s="318">
        <v>2.16</v>
      </c>
      <c r="J163" s="318">
        <v>2.2000000000000002</v>
      </c>
      <c r="K163" s="318">
        <v>2.54</v>
      </c>
      <c r="L163" s="318">
        <v>2.08</v>
      </c>
      <c r="M163" s="318">
        <v>1.67</v>
      </c>
      <c r="N163" s="318">
        <v>1.82</v>
      </c>
      <c r="O163" s="318">
        <v>2.97</v>
      </c>
      <c r="P163" s="318">
        <v>2.16</v>
      </c>
      <c r="Q163" s="318">
        <v>2.16</v>
      </c>
      <c r="R163" s="318">
        <v>1.73</v>
      </c>
      <c r="S163" s="318">
        <v>2.2599999999999998</v>
      </c>
      <c r="T163" s="318">
        <v>1.9</v>
      </c>
      <c r="U163" s="318">
        <v>1.92</v>
      </c>
      <c r="V163" s="318">
        <v>2.41</v>
      </c>
      <c r="W163" s="318">
        <v>3.17</v>
      </c>
      <c r="X163" s="318">
        <v>2.27</v>
      </c>
      <c r="Y163" s="318">
        <v>2.02</v>
      </c>
      <c r="Z163" s="318">
        <v>2.04</v>
      </c>
      <c r="AA163" s="318">
        <v>2.57</v>
      </c>
      <c r="AB163" s="318">
        <v>1.96</v>
      </c>
      <c r="AC163" s="318">
        <v>2.14</v>
      </c>
      <c r="AD163" s="318">
        <v>2.74</v>
      </c>
      <c r="AE163" s="318">
        <v>2.54</v>
      </c>
      <c r="AF163" s="318">
        <v>2.37</v>
      </c>
      <c r="AG163" s="318">
        <v>2.71</v>
      </c>
      <c r="AH163" s="318">
        <v>3.46</v>
      </c>
      <c r="AI163" s="318">
        <v>5.12</v>
      </c>
      <c r="AJ163" s="318">
        <v>5.09</v>
      </c>
      <c r="AK163" s="318">
        <v>3.79</v>
      </c>
      <c r="AL163" s="318">
        <v>5.07</v>
      </c>
      <c r="AM163" s="318">
        <v>6.25</v>
      </c>
      <c r="AN163" s="318">
        <v>6.38</v>
      </c>
      <c r="AO163" s="318">
        <v>5.62</v>
      </c>
      <c r="AP163" s="318">
        <v>5.19</v>
      </c>
      <c r="AQ163" s="318">
        <v>5</v>
      </c>
      <c r="AR163" s="318">
        <v>4.54</v>
      </c>
      <c r="AS163" s="318">
        <v>4.5199999999999996</v>
      </c>
      <c r="AT163" s="318">
        <v>4.6900000000000004</v>
      </c>
      <c r="AU163" s="318">
        <v>4.66</v>
      </c>
      <c r="AV163" s="318">
        <v>5.0199999999999996</v>
      </c>
      <c r="AW163" s="318">
        <v>6.6</v>
      </c>
      <c r="AX163" s="318">
        <v>7.08</v>
      </c>
      <c r="AY163" s="319">
        <v>0</v>
      </c>
      <c r="AZ163" s="214" t="e">
        <f t="shared" ref="AZ163:AZ173" si="169">AZ$244*SUM(AU163:AY163)/SUM(AU$244:AY$244)</f>
        <v>#N/A</v>
      </c>
      <c r="BA163" s="214" t="e">
        <f t="shared" si="167"/>
        <v>#N/A</v>
      </c>
      <c r="BB163" s="214" t="e">
        <f t="shared" si="167"/>
        <v>#N/A</v>
      </c>
      <c r="BC163" s="214" t="e">
        <f t="shared" si="167"/>
        <v>#N/A</v>
      </c>
      <c r="BD163" s="214" t="e">
        <f t="shared" si="167"/>
        <v>#N/A</v>
      </c>
      <c r="BE163" s="214" t="e">
        <f t="shared" si="167"/>
        <v>#N/A</v>
      </c>
      <c r="BF163" s="214" t="e">
        <f t="shared" si="167"/>
        <v>#N/A</v>
      </c>
      <c r="BG163" s="214" t="e">
        <f t="shared" si="167"/>
        <v>#N/A</v>
      </c>
      <c r="BH163" s="214" t="e">
        <f t="shared" si="167"/>
        <v>#N/A</v>
      </c>
      <c r="BI163" s="214" t="e">
        <f t="shared" si="167"/>
        <v>#N/A</v>
      </c>
      <c r="BJ163" s="214" t="e">
        <f t="shared" si="167"/>
        <v>#N/A</v>
      </c>
      <c r="BK163" s="214" t="e">
        <f t="shared" si="167"/>
        <v>#N/A</v>
      </c>
      <c r="BL163" s="214" t="e">
        <f t="shared" si="167"/>
        <v>#N/A</v>
      </c>
      <c r="BM163" s="214" t="e">
        <f t="shared" si="167"/>
        <v>#N/A</v>
      </c>
      <c r="BN163" s="214" t="e">
        <f t="shared" si="167"/>
        <v>#N/A</v>
      </c>
      <c r="BO163" s="214" t="e">
        <f t="shared" si="167"/>
        <v>#N/A</v>
      </c>
      <c r="BP163" s="214" t="e">
        <f t="shared" si="167"/>
        <v>#N/A</v>
      </c>
      <c r="BQ163" s="214" t="e">
        <f t="shared" si="168"/>
        <v>#N/A</v>
      </c>
      <c r="BR163" s="214" t="e">
        <f t="shared" si="168"/>
        <v>#N/A</v>
      </c>
    </row>
    <row r="164" spans="1:71">
      <c r="A164" s="317" t="s">
        <v>67</v>
      </c>
      <c r="B164" s="318">
        <v>2.56</v>
      </c>
      <c r="C164" s="318">
        <v>2.35</v>
      </c>
      <c r="D164" s="318">
        <v>1.53</v>
      </c>
      <c r="E164" s="318">
        <v>1.86</v>
      </c>
      <c r="F164" s="318">
        <v>2.23</v>
      </c>
      <c r="G164" s="318">
        <v>2.59</v>
      </c>
      <c r="H164" s="318">
        <v>2.37</v>
      </c>
      <c r="I164" s="318">
        <v>2.2000000000000002</v>
      </c>
      <c r="J164" s="318">
        <v>2.34</v>
      </c>
      <c r="K164" s="318">
        <v>2.2599999999999998</v>
      </c>
      <c r="L164" s="318">
        <v>1.98</v>
      </c>
      <c r="M164" s="318">
        <v>1.51</v>
      </c>
      <c r="N164" s="318">
        <v>2</v>
      </c>
      <c r="O164" s="318">
        <v>2.96</v>
      </c>
      <c r="P164" s="318">
        <v>2.7</v>
      </c>
      <c r="Q164" s="318">
        <v>2.13</v>
      </c>
      <c r="R164" s="318">
        <v>2.06</v>
      </c>
      <c r="S164" s="318">
        <v>2.16</v>
      </c>
      <c r="T164" s="318">
        <v>2.02</v>
      </c>
      <c r="U164" s="318">
        <v>2.0699999999999998</v>
      </c>
      <c r="V164" s="318">
        <v>2.62</v>
      </c>
      <c r="W164" s="318">
        <v>2.99</v>
      </c>
      <c r="X164" s="318">
        <v>2.35</v>
      </c>
      <c r="Y164" s="318">
        <v>2.0699999999999998</v>
      </c>
      <c r="Z164" s="318">
        <v>2.37</v>
      </c>
      <c r="AA164" s="318">
        <v>2.23</v>
      </c>
      <c r="AB164" s="318">
        <v>2.41</v>
      </c>
      <c r="AC164" s="318">
        <v>2.68</v>
      </c>
      <c r="AD164" s="318">
        <v>2.91</v>
      </c>
      <c r="AE164" s="318">
        <v>2.77</v>
      </c>
      <c r="AF164" s="318">
        <v>2.5</v>
      </c>
      <c r="AG164" s="318">
        <v>2.7</v>
      </c>
      <c r="AH164" s="318">
        <v>3.55</v>
      </c>
      <c r="AI164" s="318">
        <v>5.46</v>
      </c>
      <c r="AJ164" s="318">
        <v>5.17</v>
      </c>
      <c r="AK164" s="318">
        <v>3.69</v>
      </c>
      <c r="AL164" s="318">
        <v>5.27</v>
      </c>
      <c r="AM164" s="318">
        <v>6.54</v>
      </c>
      <c r="AN164" s="318">
        <v>6.15</v>
      </c>
      <c r="AO164" s="318">
        <v>5.6</v>
      </c>
      <c r="AP164" s="318">
        <v>5.59</v>
      </c>
      <c r="AQ164" s="318">
        <v>4.8899999999999997</v>
      </c>
      <c r="AR164" s="318">
        <v>4.5199999999999996</v>
      </c>
      <c r="AS164" s="318">
        <v>4.54</v>
      </c>
      <c r="AT164" s="318">
        <v>4.74</v>
      </c>
      <c r="AU164" s="318">
        <v>4.5999999999999996</v>
      </c>
      <c r="AV164" s="318">
        <v>5.04</v>
      </c>
      <c r="AW164" s="318">
        <v>7.47</v>
      </c>
      <c r="AX164" s="318">
        <v>7.52</v>
      </c>
      <c r="AY164" s="319">
        <v>0</v>
      </c>
      <c r="AZ164" s="214" t="e">
        <f t="shared" si="169"/>
        <v>#N/A</v>
      </c>
      <c r="BA164" s="214" t="e">
        <f t="shared" si="167"/>
        <v>#N/A</v>
      </c>
      <c r="BB164" s="214" t="e">
        <f t="shared" si="167"/>
        <v>#N/A</v>
      </c>
      <c r="BC164" s="214" t="e">
        <f t="shared" si="167"/>
        <v>#N/A</v>
      </c>
      <c r="BD164" s="214" t="e">
        <f t="shared" si="167"/>
        <v>#N/A</v>
      </c>
      <c r="BE164" s="214" t="e">
        <f t="shared" si="167"/>
        <v>#N/A</v>
      </c>
      <c r="BF164" s="214" t="e">
        <f t="shared" si="167"/>
        <v>#N/A</v>
      </c>
      <c r="BG164" s="214" t="e">
        <f t="shared" si="167"/>
        <v>#N/A</v>
      </c>
      <c r="BH164" s="214" t="e">
        <f t="shared" si="167"/>
        <v>#N/A</v>
      </c>
      <c r="BI164" s="214" t="e">
        <f t="shared" si="167"/>
        <v>#N/A</v>
      </c>
      <c r="BJ164" s="214" t="e">
        <f t="shared" si="167"/>
        <v>#N/A</v>
      </c>
      <c r="BK164" s="214" t="e">
        <f t="shared" si="167"/>
        <v>#N/A</v>
      </c>
      <c r="BL164" s="214" t="e">
        <f t="shared" si="167"/>
        <v>#N/A</v>
      </c>
      <c r="BM164" s="214" t="e">
        <f t="shared" si="167"/>
        <v>#N/A</v>
      </c>
      <c r="BN164" s="214" t="e">
        <f t="shared" si="167"/>
        <v>#N/A</v>
      </c>
      <c r="BO164" s="214" t="e">
        <f t="shared" si="167"/>
        <v>#N/A</v>
      </c>
      <c r="BP164" s="214" t="e">
        <f t="shared" si="167"/>
        <v>#N/A</v>
      </c>
      <c r="BQ164" s="214" t="e">
        <f t="shared" si="168"/>
        <v>#N/A</v>
      </c>
      <c r="BR164" s="214" t="e">
        <f t="shared" si="168"/>
        <v>#N/A</v>
      </c>
    </row>
    <row r="165" spans="1:71">
      <c r="A165" s="317" t="s">
        <v>69</v>
      </c>
      <c r="B165" s="318">
        <v>2.69</v>
      </c>
      <c r="C165" s="318">
        <v>2.33</v>
      </c>
      <c r="D165" s="318">
        <v>1.69</v>
      </c>
      <c r="E165" s="318">
        <v>1.85</v>
      </c>
      <c r="F165" s="318">
        <v>2.33</v>
      </c>
      <c r="G165" s="318">
        <v>2.65</v>
      </c>
      <c r="H165" s="318">
        <v>2.44</v>
      </c>
      <c r="I165" s="318">
        <v>2.17</v>
      </c>
      <c r="J165" s="318">
        <v>2.46</v>
      </c>
      <c r="K165" s="318">
        <v>2.25</v>
      </c>
      <c r="L165" s="318">
        <v>1.88</v>
      </c>
      <c r="M165" s="318">
        <v>1.45</v>
      </c>
      <c r="N165" s="318">
        <v>1.87</v>
      </c>
      <c r="O165" s="318">
        <v>2.94</v>
      </c>
      <c r="P165" s="318">
        <v>2.4700000000000002</v>
      </c>
      <c r="Q165" s="318">
        <v>2.13</v>
      </c>
      <c r="R165" s="318">
        <v>2.06</v>
      </c>
      <c r="S165" s="318">
        <v>1.84</v>
      </c>
      <c r="T165" s="318">
        <v>1.87</v>
      </c>
      <c r="U165" s="318">
        <v>1.93</v>
      </c>
      <c r="V165" s="318">
        <v>2.57</v>
      </c>
      <c r="W165" s="318">
        <v>2.78</v>
      </c>
      <c r="X165" s="318">
        <v>2.38</v>
      </c>
      <c r="Y165" s="318">
        <v>2.0099999999999998</v>
      </c>
      <c r="Z165" s="318">
        <v>2.0299999999999998</v>
      </c>
      <c r="AA165" s="318">
        <v>1.81</v>
      </c>
      <c r="AB165" s="318">
        <v>2.2400000000000002</v>
      </c>
      <c r="AC165" s="318">
        <v>2.64</v>
      </c>
      <c r="AD165" s="318">
        <v>2.88</v>
      </c>
      <c r="AE165" s="318">
        <v>2.4300000000000002</v>
      </c>
      <c r="AF165" s="318">
        <v>2.36</v>
      </c>
      <c r="AG165" s="318">
        <v>2.5299999999999998</v>
      </c>
      <c r="AH165" s="318">
        <v>4.05</v>
      </c>
      <c r="AI165" s="318">
        <v>5.97</v>
      </c>
      <c r="AJ165" s="318">
        <v>4.78</v>
      </c>
      <c r="AK165" s="318">
        <v>3.61</v>
      </c>
      <c r="AL165" s="318">
        <v>5.45</v>
      </c>
      <c r="AM165" s="318">
        <v>6.42</v>
      </c>
      <c r="AN165" s="318">
        <v>5.88</v>
      </c>
      <c r="AO165" s="318">
        <v>5.31</v>
      </c>
      <c r="AP165" s="318">
        <v>5.49</v>
      </c>
      <c r="AQ165" s="318">
        <v>4.54</v>
      </c>
      <c r="AR165" s="318">
        <v>4.32</v>
      </c>
      <c r="AS165" s="318">
        <v>4.49</v>
      </c>
      <c r="AT165" s="318">
        <v>4.5599999999999996</v>
      </c>
      <c r="AU165" s="318">
        <v>4.76</v>
      </c>
      <c r="AV165" s="318">
        <v>5.1100000000000003</v>
      </c>
      <c r="AW165" s="318">
        <v>7.51</v>
      </c>
      <c r="AX165" s="318">
        <v>7.45</v>
      </c>
      <c r="AY165" s="319">
        <v>0</v>
      </c>
      <c r="AZ165" s="214" t="e">
        <f t="shared" si="169"/>
        <v>#N/A</v>
      </c>
      <c r="BA165" s="214" t="e">
        <f t="shared" si="167"/>
        <v>#N/A</v>
      </c>
      <c r="BB165" s="214" t="e">
        <f t="shared" si="167"/>
        <v>#N/A</v>
      </c>
      <c r="BC165" s="214" t="e">
        <f t="shared" si="167"/>
        <v>#N/A</v>
      </c>
      <c r="BD165" s="214" t="e">
        <f t="shared" si="167"/>
        <v>#N/A</v>
      </c>
      <c r="BE165" s="214" t="e">
        <f t="shared" si="167"/>
        <v>#N/A</v>
      </c>
      <c r="BF165" s="214" t="e">
        <f t="shared" si="167"/>
        <v>#N/A</v>
      </c>
      <c r="BG165" s="214" t="e">
        <f t="shared" si="167"/>
        <v>#N/A</v>
      </c>
      <c r="BH165" s="214" t="e">
        <f t="shared" si="167"/>
        <v>#N/A</v>
      </c>
      <c r="BI165" s="214" t="e">
        <f t="shared" si="167"/>
        <v>#N/A</v>
      </c>
      <c r="BJ165" s="214" t="e">
        <f t="shared" si="167"/>
        <v>#N/A</v>
      </c>
      <c r="BK165" s="214" t="e">
        <f t="shared" si="167"/>
        <v>#N/A</v>
      </c>
      <c r="BL165" s="214" t="e">
        <f t="shared" si="167"/>
        <v>#N/A</v>
      </c>
      <c r="BM165" s="214" t="e">
        <f t="shared" si="167"/>
        <v>#N/A</v>
      </c>
      <c r="BN165" s="214" t="e">
        <f t="shared" si="167"/>
        <v>#N/A</v>
      </c>
      <c r="BO165" s="214" t="e">
        <f t="shared" si="167"/>
        <v>#N/A</v>
      </c>
      <c r="BP165" s="214" t="e">
        <f t="shared" si="167"/>
        <v>#N/A</v>
      </c>
      <c r="BQ165" s="214" t="e">
        <f t="shared" si="168"/>
        <v>#N/A</v>
      </c>
      <c r="BR165" s="214" t="e">
        <f t="shared" si="168"/>
        <v>#N/A</v>
      </c>
    </row>
    <row r="166" spans="1:71">
      <c r="A166" s="317" t="s">
        <v>70</v>
      </c>
      <c r="B166" s="318">
        <v>2.68</v>
      </c>
      <c r="C166" s="318">
        <v>2.2200000000000002</v>
      </c>
      <c r="D166" s="318">
        <v>1.63</v>
      </c>
      <c r="E166" s="318">
        <v>1.9</v>
      </c>
      <c r="F166" s="318">
        <v>2.3199999999999998</v>
      </c>
      <c r="G166" s="318">
        <v>2.81</v>
      </c>
      <c r="H166" s="318">
        <v>2.38</v>
      </c>
      <c r="I166" s="318">
        <v>1.98</v>
      </c>
      <c r="J166" s="318">
        <v>2.5299999999999998</v>
      </c>
      <c r="K166" s="318">
        <v>2.29</v>
      </c>
      <c r="L166" s="318">
        <v>1.96</v>
      </c>
      <c r="M166" s="318">
        <v>1.58</v>
      </c>
      <c r="N166" s="318">
        <v>1.72</v>
      </c>
      <c r="O166" s="318">
        <v>2.86</v>
      </c>
      <c r="P166" s="318">
        <v>2.41</v>
      </c>
      <c r="Q166" s="318">
        <v>2.04</v>
      </c>
      <c r="R166" s="318">
        <v>2.1</v>
      </c>
      <c r="S166" s="318">
        <v>1.92</v>
      </c>
      <c r="T166" s="318">
        <v>1.82</v>
      </c>
      <c r="U166" s="318">
        <v>1.93</v>
      </c>
      <c r="V166" s="318">
        <v>2.88</v>
      </c>
      <c r="W166" s="318">
        <v>2.69</v>
      </c>
      <c r="X166" s="318">
        <v>2.44</v>
      </c>
      <c r="Y166" s="318">
        <v>1.91</v>
      </c>
      <c r="Z166" s="318">
        <v>1.96</v>
      </c>
      <c r="AA166" s="318">
        <v>1.97</v>
      </c>
      <c r="AB166" s="318">
        <v>2.29</v>
      </c>
      <c r="AC166" s="318">
        <v>2.64</v>
      </c>
      <c r="AD166" s="318">
        <v>2.74</v>
      </c>
      <c r="AE166" s="318">
        <v>2.29</v>
      </c>
      <c r="AF166" s="318">
        <v>2.41</v>
      </c>
      <c r="AG166" s="318">
        <v>2.76</v>
      </c>
      <c r="AH166" s="318">
        <v>4.53</v>
      </c>
      <c r="AI166" s="318">
        <v>5.73</v>
      </c>
      <c r="AJ166" s="318">
        <v>4.41</v>
      </c>
      <c r="AK166" s="318">
        <v>3.73</v>
      </c>
      <c r="AL166" s="318">
        <v>5.51</v>
      </c>
      <c r="AM166" s="318">
        <v>6.49</v>
      </c>
      <c r="AN166" s="318">
        <v>5.94</v>
      </c>
      <c r="AO166" s="318">
        <v>5.24</v>
      </c>
      <c r="AP166" s="318">
        <v>5.54</v>
      </c>
      <c r="AQ166" s="318">
        <v>4.8499999999999996</v>
      </c>
      <c r="AR166" s="318">
        <v>4.4400000000000004</v>
      </c>
      <c r="AS166" s="318">
        <v>4.25</v>
      </c>
      <c r="AT166" s="318">
        <v>4.58</v>
      </c>
      <c r="AU166" s="318">
        <v>4.74</v>
      </c>
      <c r="AV166" s="318">
        <v>5.38</v>
      </c>
      <c r="AW166" s="318">
        <v>7.52</v>
      </c>
      <c r="AX166" s="318">
        <v>7.16</v>
      </c>
      <c r="AY166" s="319">
        <v>0</v>
      </c>
      <c r="AZ166" s="214" t="e">
        <f t="shared" si="169"/>
        <v>#N/A</v>
      </c>
      <c r="BA166" s="214" t="e">
        <f t="shared" si="167"/>
        <v>#N/A</v>
      </c>
      <c r="BB166" s="214" t="e">
        <f t="shared" si="167"/>
        <v>#N/A</v>
      </c>
      <c r="BC166" s="214" t="e">
        <f t="shared" si="167"/>
        <v>#N/A</v>
      </c>
      <c r="BD166" s="214" t="e">
        <f t="shared" si="167"/>
        <v>#N/A</v>
      </c>
      <c r="BE166" s="214" t="e">
        <f t="shared" si="167"/>
        <v>#N/A</v>
      </c>
      <c r="BF166" s="214" t="e">
        <f t="shared" si="167"/>
        <v>#N/A</v>
      </c>
      <c r="BG166" s="214" t="e">
        <f t="shared" si="167"/>
        <v>#N/A</v>
      </c>
      <c r="BH166" s="214" t="e">
        <f t="shared" si="167"/>
        <v>#N/A</v>
      </c>
      <c r="BI166" s="214" t="e">
        <f t="shared" si="167"/>
        <v>#N/A</v>
      </c>
      <c r="BJ166" s="214" t="e">
        <f t="shared" si="167"/>
        <v>#N/A</v>
      </c>
      <c r="BK166" s="214" t="e">
        <f t="shared" si="167"/>
        <v>#N/A</v>
      </c>
      <c r="BL166" s="214" t="e">
        <f t="shared" si="167"/>
        <v>#N/A</v>
      </c>
      <c r="BM166" s="214" t="e">
        <f t="shared" si="167"/>
        <v>#N/A</v>
      </c>
      <c r="BN166" s="214" t="e">
        <f t="shared" si="167"/>
        <v>#N/A</v>
      </c>
      <c r="BO166" s="214" t="e">
        <f t="shared" si="167"/>
        <v>#N/A</v>
      </c>
      <c r="BP166" s="214" t="e">
        <f t="shared" si="167"/>
        <v>#N/A</v>
      </c>
      <c r="BQ166" s="214" t="e">
        <f t="shared" si="168"/>
        <v>#N/A</v>
      </c>
      <c r="BR166" s="214" t="e">
        <f t="shared" si="168"/>
        <v>#N/A</v>
      </c>
    </row>
    <row r="167" spans="1:71">
      <c r="A167" s="317" t="s">
        <v>71</v>
      </c>
      <c r="B167" s="318">
        <v>2.4300000000000002</v>
      </c>
      <c r="C167" s="318">
        <v>2.11</v>
      </c>
      <c r="D167" s="318">
        <v>1.82</v>
      </c>
      <c r="E167" s="318">
        <v>1.93</v>
      </c>
      <c r="F167" s="318">
        <v>2.4</v>
      </c>
      <c r="G167" s="318">
        <v>2.9</v>
      </c>
      <c r="H167" s="318">
        <v>2.4900000000000002</v>
      </c>
      <c r="I167" s="318">
        <v>2.06</v>
      </c>
      <c r="J167" s="318">
        <v>2.5499999999999998</v>
      </c>
      <c r="K167" s="318">
        <v>2.25</v>
      </c>
      <c r="L167" s="318">
        <v>2.0499999999999998</v>
      </c>
      <c r="M167" s="318">
        <v>1.69</v>
      </c>
      <c r="N167" s="318">
        <v>1.88</v>
      </c>
      <c r="O167" s="318">
        <v>2.96</v>
      </c>
      <c r="P167" s="318">
        <v>2.4700000000000002</v>
      </c>
      <c r="Q167" s="318">
        <v>2.16</v>
      </c>
      <c r="R167" s="318">
        <v>2.2000000000000002</v>
      </c>
      <c r="S167" s="318">
        <v>2.0499999999999998</v>
      </c>
      <c r="T167" s="318">
        <v>2.0099999999999998</v>
      </c>
      <c r="U167" s="318">
        <v>2.09</v>
      </c>
      <c r="V167" s="318">
        <v>3.09</v>
      </c>
      <c r="W167" s="318">
        <v>2.65</v>
      </c>
      <c r="X167" s="318">
        <v>2.61</v>
      </c>
      <c r="Y167" s="318">
        <v>2.0499999999999998</v>
      </c>
      <c r="Z167" s="318">
        <v>2.14</v>
      </c>
      <c r="AA167" s="318">
        <v>2.15</v>
      </c>
      <c r="AB167" s="318">
        <v>2.2999999999999998</v>
      </c>
      <c r="AC167" s="318">
        <v>2.79</v>
      </c>
      <c r="AD167" s="318">
        <v>2.83</v>
      </c>
      <c r="AE167" s="318">
        <v>2.4500000000000002</v>
      </c>
      <c r="AF167" s="318">
        <v>2.58</v>
      </c>
      <c r="AG167" s="318">
        <v>2.92</v>
      </c>
      <c r="AH167" s="318">
        <v>4.3099999999999996</v>
      </c>
      <c r="AI167" s="318">
        <v>5.44</v>
      </c>
      <c r="AJ167" s="318">
        <v>4.46</v>
      </c>
      <c r="AK167" s="318">
        <v>3.86</v>
      </c>
      <c r="AL167" s="318">
        <v>5.44</v>
      </c>
      <c r="AM167" s="318">
        <v>6.49</v>
      </c>
      <c r="AN167" s="318">
        <v>6.2</v>
      </c>
      <c r="AO167" s="318">
        <v>5.09</v>
      </c>
      <c r="AP167" s="318">
        <v>5.55</v>
      </c>
      <c r="AQ167" s="318">
        <v>4.97</v>
      </c>
      <c r="AR167" s="318">
        <v>4.5999999999999996</v>
      </c>
      <c r="AS167" s="318">
        <v>4.78</v>
      </c>
      <c r="AT167" s="318">
        <v>4.74</v>
      </c>
      <c r="AU167" s="318">
        <v>4.78</v>
      </c>
      <c r="AV167" s="318">
        <v>5.22</v>
      </c>
      <c r="AW167" s="318">
        <v>7.36</v>
      </c>
      <c r="AX167" s="318">
        <v>7.77</v>
      </c>
      <c r="AY167" s="319">
        <v>0</v>
      </c>
      <c r="AZ167" s="214" t="e">
        <f t="shared" si="169"/>
        <v>#N/A</v>
      </c>
      <c r="BA167" s="214" t="e">
        <f t="shared" si="167"/>
        <v>#N/A</v>
      </c>
      <c r="BB167" s="214" t="e">
        <f t="shared" si="167"/>
        <v>#N/A</v>
      </c>
      <c r="BC167" s="214" t="e">
        <f t="shared" si="167"/>
        <v>#N/A</v>
      </c>
      <c r="BD167" s="214" t="e">
        <f t="shared" si="167"/>
        <v>#N/A</v>
      </c>
      <c r="BE167" s="214" t="e">
        <f t="shared" si="167"/>
        <v>#N/A</v>
      </c>
      <c r="BF167" s="214" t="e">
        <f t="shared" si="167"/>
        <v>#N/A</v>
      </c>
      <c r="BG167" s="214" t="e">
        <f t="shared" si="167"/>
        <v>#N/A</v>
      </c>
      <c r="BH167" s="214" t="e">
        <f t="shared" si="167"/>
        <v>#N/A</v>
      </c>
      <c r="BI167" s="214" t="e">
        <f t="shared" si="167"/>
        <v>#N/A</v>
      </c>
      <c r="BJ167" s="214" t="e">
        <f t="shared" si="167"/>
        <v>#N/A</v>
      </c>
      <c r="BK167" s="214" t="e">
        <f t="shared" si="167"/>
        <v>#N/A</v>
      </c>
      <c r="BL167" s="214" t="e">
        <f t="shared" si="167"/>
        <v>#N/A</v>
      </c>
      <c r="BM167" s="214" t="e">
        <f t="shared" si="167"/>
        <v>#N/A</v>
      </c>
      <c r="BN167" s="214" t="e">
        <f t="shared" si="167"/>
        <v>#N/A</v>
      </c>
      <c r="BO167" s="214" t="e">
        <f t="shared" si="167"/>
        <v>#N/A</v>
      </c>
      <c r="BP167" s="214" t="e">
        <f t="shared" si="167"/>
        <v>#N/A</v>
      </c>
      <c r="BQ167" s="214" t="e">
        <f t="shared" si="168"/>
        <v>#N/A</v>
      </c>
      <c r="BR167" s="214" t="e">
        <f t="shared" si="168"/>
        <v>#N/A</v>
      </c>
    </row>
    <row r="168" spans="1:71">
      <c r="A168" s="317" t="s">
        <v>72</v>
      </c>
      <c r="B168" s="318">
        <v>2.35</v>
      </c>
      <c r="C168" s="318">
        <v>2.08</v>
      </c>
      <c r="D168" s="318">
        <v>1.79</v>
      </c>
      <c r="E168" s="318">
        <v>1.9</v>
      </c>
      <c r="F168" s="318">
        <v>2.3199999999999998</v>
      </c>
      <c r="G168" s="318">
        <v>2.97</v>
      </c>
      <c r="H168" s="318">
        <v>2.48</v>
      </c>
      <c r="I168" s="318">
        <v>2.19</v>
      </c>
      <c r="J168" s="318">
        <v>2.5499999999999998</v>
      </c>
      <c r="K168" s="318">
        <v>2.19</v>
      </c>
      <c r="L168" s="318">
        <v>2.0699999999999998</v>
      </c>
      <c r="M168" s="318">
        <v>1.62</v>
      </c>
      <c r="N168" s="318">
        <v>1.83</v>
      </c>
      <c r="O168" s="318">
        <v>2.73</v>
      </c>
      <c r="P168" s="318">
        <v>2.4700000000000002</v>
      </c>
      <c r="Q168" s="318">
        <v>2.13</v>
      </c>
      <c r="R168" s="318">
        <v>2.2400000000000002</v>
      </c>
      <c r="S168" s="318">
        <v>2.12</v>
      </c>
      <c r="T168" s="318">
        <v>2.02</v>
      </c>
      <c r="U168" s="318">
        <v>1.99</v>
      </c>
      <c r="V168" s="318">
        <v>3.15</v>
      </c>
      <c r="W168" s="318">
        <v>2.67</v>
      </c>
      <c r="X168" s="318">
        <v>2.4300000000000002</v>
      </c>
      <c r="Y168" s="318">
        <v>2.0299999999999998</v>
      </c>
      <c r="Z168" s="318">
        <v>2.25</v>
      </c>
      <c r="AA168" s="318">
        <v>2.2200000000000002</v>
      </c>
      <c r="AB168" s="318">
        <v>2.21</v>
      </c>
      <c r="AC168" s="318">
        <v>2.91</v>
      </c>
      <c r="AD168" s="318">
        <v>2.93</v>
      </c>
      <c r="AE168" s="318">
        <v>2.4900000000000002</v>
      </c>
      <c r="AF168" s="318">
        <v>2.48</v>
      </c>
      <c r="AG168" s="318">
        <v>2.93</v>
      </c>
      <c r="AH168" s="318">
        <v>4.4400000000000004</v>
      </c>
      <c r="AI168" s="318">
        <v>5.49</v>
      </c>
      <c r="AJ168" s="318">
        <v>4.54</v>
      </c>
      <c r="AK168" s="318">
        <v>3.86</v>
      </c>
      <c r="AL168" s="318">
        <v>5.46</v>
      </c>
      <c r="AM168" s="318">
        <v>6.44</v>
      </c>
      <c r="AN168" s="318">
        <v>6.11</v>
      </c>
      <c r="AO168" s="318">
        <v>5.88</v>
      </c>
      <c r="AP168" s="318">
        <v>5.88</v>
      </c>
      <c r="AQ168" s="318">
        <v>5.12</v>
      </c>
      <c r="AR168" s="318">
        <v>4.38</v>
      </c>
      <c r="AS168" s="318">
        <v>4.6399999999999997</v>
      </c>
      <c r="AT168" s="318">
        <v>4.51</v>
      </c>
      <c r="AU168" s="318">
        <v>4.79</v>
      </c>
      <c r="AV168" s="318">
        <v>5.41</v>
      </c>
      <c r="AW168" s="318">
        <v>7.48</v>
      </c>
      <c r="AX168" s="318">
        <v>6.68</v>
      </c>
      <c r="AY168" s="319">
        <v>0</v>
      </c>
      <c r="AZ168" s="214" t="e">
        <f t="shared" si="169"/>
        <v>#N/A</v>
      </c>
      <c r="BA168" s="214" t="e">
        <f t="shared" si="167"/>
        <v>#N/A</v>
      </c>
      <c r="BB168" s="214" t="e">
        <f t="shared" si="167"/>
        <v>#N/A</v>
      </c>
      <c r="BC168" s="214" t="e">
        <f t="shared" si="167"/>
        <v>#N/A</v>
      </c>
      <c r="BD168" s="214" t="e">
        <f t="shared" si="167"/>
        <v>#N/A</v>
      </c>
      <c r="BE168" s="214" t="e">
        <f t="shared" si="167"/>
        <v>#N/A</v>
      </c>
      <c r="BF168" s="214" t="e">
        <f t="shared" si="167"/>
        <v>#N/A</v>
      </c>
      <c r="BG168" s="214" t="e">
        <f t="shared" si="167"/>
        <v>#N/A</v>
      </c>
      <c r="BH168" s="214" t="e">
        <f t="shared" si="167"/>
        <v>#N/A</v>
      </c>
      <c r="BI168" s="214" t="e">
        <f t="shared" si="167"/>
        <v>#N/A</v>
      </c>
      <c r="BJ168" s="214" t="e">
        <f t="shared" si="167"/>
        <v>#N/A</v>
      </c>
      <c r="BK168" s="214" t="e">
        <f t="shared" si="167"/>
        <v>#N/A</v>
      </c>
      <c r="BL168" s="214" t="e">
        <f t="shared" si="167"/>
        <v>#N/A</v>
      </c>
      <c r="BM168" s="214" t="e">
        <f t="shared" si="167"/>
        <v>#N/A</v>
      </c>
      <c r="BN168" s="214" t="e">
        <f t="shared" si="167"/>
        <v>#N/A</v>
      </c>
      <c r="BO168" s="214" t="e">
        <f t="shared" si="167"/>
        <v>#N/A</v>
      </c>
      <c r="BP168" s="214" t="e">
        <f t="shared" si="167"/>
        <v>#N/A</v>
      </c>
      <c r="BQ168" s="214" t="e">
        <f t="shared" si="168"/>
        <v>#N/A</v>
      </c>
      <c r="BR168" s="214" t="e">
        <f t="shared" si="168"/>
        <v>#N/A</v>
      </c>
    </row>
    <row r="169" spans="1:71">
      <c r="A169" s="317" t="s">
        <v>56</v>
      </c>
      <c r="B169" s="318">
        <v>2.31</v>
      </c>
      <c r="C169" s="318">
        <v>2.19</v>
      </c>
      <c r="D169" s="318">
        <v>1.9</v>
      </c>
      <c r="E169" s="318">
        <v>1.95</v>
      </c>
      <c r="F169" s="318">
        <v>2.27</v>
      </c>
      <c r="G169" s="318">
        <v>1.9</v>
      </c>
      <c r="H169" s="318">
        <v>2.5</v>
      </c>
      <c r="I169" s="318">
        <v>2.16</v>
      </c>
      <c r="J169" s="318">
        <v>2.5499999999999998</v>
      </c>
      <c r="K169" s="318">
        <v>2.2400000000000002</v>
      </c>
      <c r="L169" s="318">
        <v>2.0499999999999998</v>
      </c>
      <c r="M169" s="318">
        <v>1.6</v>
      </c>
      <c r="N169" s="318">
        <v>1.78</v>
      </c>
      <c r="O169" s="318">
        <v>2.74</v>
      </c>
      <c r="P169" s="318">
        <v>2.33</v>
      </c>
      <c r="Q169" s="318">
        <v>2.14</v>
      </c>
      <c r="R169" s="318">
        <v>2.21</v>
      </c>
      <c r="S169" s="318">
        <v>2.0699999999999998</v>
      </c>
      <c r="T169" s="318">
        <v>2.15</v>
      </c>
      <c r="U169" s="318">
        <v>2.0499999999999998</v>
      </c>
      <c r="V169" s="318">
        <v>3.15</v>
      </c>
      <c r="W169" s="318">
        <v>2.52</v>
      </c>
      <c r="X169" s="318">
        <v>2.42</v>
      </c>
      <c r="Y169" s="318">
        <v>1.89</v>
      </c>
      <c r="Z169" s="318">
        <v>2.04</v>
      </c>
      <c r="AA169" s="318">
        <v>2</v>
      </c>
      <c r="AB169" s="318">
        <v>2.09</v>
      </c>
      <c r="AC169" s="318">
        <v>2.85</v>
      </c>
      <c r="AD169" s="318">
        <v>2.69</v>
      </c>
      <c r="AE169" s="318">
        <v>2.41</v>
      </c>
      <c r="AF169" s="318">
        <v>2.42</v>
      </c>
      <c r="AG169" s="318">
        <v>3.03</v>
      </c>
      <c r="AH169" s="318">
        <v>4.3499999999999996</v>
      </c>
      <c r="AI169" s="318">
        <v>5.34</v>
      </c>
      <c r="AJ169" s="318">
        <v>4.68</v>
      </c>
      <c r="AK169" s="318">
        <v>3.86</v>
      </c>
      <c r="AL169" s="318">
        <v>5.44</v>
      </c>
      <c r="AM169" s="318">
        <v>6.41</v>
      </c>
      <c r="AN169" s="318">
        <v>6.41</v>
      </c>
      <c r="AO169" s="318">
        <v>4.8600000000000003</v>
      </c>
      <c r="AP169" s="318">
        <v>5.47</v>
      </c>
      <c r="AQ169" s="318">
        <v>4.91</v>
      </c>
      <c r="AR169" s="318">
        <v>4.45</v>
      </c>
      <c r="AS169" s="318">
        <v>4.57</v>
      </c>
      <c r="AT169" s="318">
        <v>4.67</v>
      </c>
      <c r="AU169" s="318">
        <v>4.67</v>
      </c>
      <c r="AV169" s="318">
        <v>5.59</v>
      </c>
      <c r="AW169" s="318">
        <v>7.28</v>
      </c>
      <c r="AX169" s="318">
        <v>7.53</v>
      </c>
      <c r="AY169" s="319">
        <v>0</v>
      </c>
      <c r="AZ169" s="214" t="e">
        <f t="shared" si="169"/>
        <v>#N/A</v>
      </c>
      <c r="BA169" s="214" t="e">
        <f t="shared" si="167"/>
        <v>#N/A</v>
      </c>
      <c r="BB169" s="214" t="e">
        <f t="shared" si="167"/>
        <v>#N/A</v>
      </c>
      <c r="BC169" s="214" t="e">
        <f t="shared" si="167"/>
        <v>#N/A</v>
      </c>
      <c r="BD169" s="214" t="e">
        <f t="shared" si="167"/>
        <v>#N/A</v>
      </c>
      <c r="BE169" s="214" t="e">
        <f t="shared" si="167"/>
        <v>#N/A</v>
      </c>
      <c r="BF169" s="214" t="e">
        <f t="shared" si="167"/>
        <v>#N/A</v>
      </c>
      <c r="BG169" s="214" t="e">
        <f t="shared" si="167"/>
        <v>#N/A</v>
      </c>
      <c r="BH169" s="214" t="e">
        <f t="shared" si="167"/>
        <v>#N/A</v>
      </c>
      <c r="BI169" s="214" t="e">
        <f t="shared" si="167"/>
        <v>#N/A</v>
      </c>
      <c r="BJ169" s="214" t="e">
        <f t="shared" si="167"/>
        <v>#N/A</v>
      </c>
      <c r="BK169" s="214" t="e">
        <f t="shared" si="167"/>
        <v>#N/A</v>
      </c>
      <c r="BL169" s="214" t="e">
        <f t="shared" si="167"/>
        <v>#N/A</v>
      </c>
      <c r="BM169" s="214" t="e">
        <f t="shared" si="167"/>
        <v>#N/A</v>
      </c>
      <c r="BN169" s="214" t="e">
        <f t="shared" si="167"/>
        <v>#N/A</v>
      </c>
      <c r="BO169" s="214" t="e">
        <f t="shared" si="167"/>
        <v>#N/A</v>
      </c>
      <c r="BP169" s="214" t="e">
        <f t="shared" si="167"/>
        <v>#N/A</v>
      </c>
      <c r="BQ169" s="214" t="e">
        <f t="shared" si="168"/>
        <v>#N/A</v>
      </c>
      <c r="BR169" s="214" t="e">
        <f t="shared" si="168"/>
        <v>#N/A</v>
      </c>
    </row>
    <row r="170" spans="1:71">
      <c r="A170" s="317" t="s">
        <v>57</v>
      </c>
      <c r="B170" s="318">
        <v>2.31</v>
      </c>
      <c r="C170" s="318">
        <v>2.19</v>
      </c>
      <c r="D170" s="318">
        <v>1.98</v>
      </c>
      <c r="E170" s="318">
        <v>1.87</v>
      </c>
      <c r="F170" s="318">
        <v>2.23</v>
      </c>
      <c r="G170" s="318">
        <v>1.98</v>
      </c>
      <c r="H170" s="318">
        <v>2.4</v>
      </c>
      <c r="I170" s="318">
        <v>2</v>
      </c>
      <c r="J170" s="318">
        <v>2.4700000000000002</v>
      </c>
      <c r="K170" s="318">
        <v>2.21</v>
      </c>
      <c r="L170" s="318">
        <v>1.95</v>
      </c>
      <c r="M170" s="318">
        <v>1.63</v>
      </c>
      <c r="N170" s="318">
        <v>1.72</v>
      </c>
      <c r="O170" s="318">
        <v>2.67</v>
      </c>
      <c r="P170" s="318">
        <v>2.33</v>
      </c>
      <c r="Q170" s="318">
        <v>2.13</v>
      </c>
      <c r="R170" s="318">
        <v>2.15</v>
      </c>
      <c r="S170" s="318">
        <v>2</v>
      </c>
      <c r="T170" s="318">
        <v>2.0699999999999998</v>
      </c>
      <c r="U170" s="318">
        <v>2.13</v>
      </c>
      <c r="V170" s="318">
        <v>3.28</v>
      </c>
      <c r="W170" s="318">
        <v>2.4500000000000002</v>
      </c>
      <c r="X170" s="318">
        <v>2.42</v>
      </c>
      <c r="Y170" s="318">
        <v>1.9</v>
      </c>
      <c r="Z170" s="318">
        <v>2.13</v>
      </c>
      <c r="AA170" s="318">
        <v>2.1</v>
      </c>
      <c r="AB170" s="318">
        <v>2.17</v>
      </c>
      <c r="AC170" s="318">
        <v>2.87</v>
      </c>
      <c r="AD170" s="318">
        <v>2.73</v>
      </c>
      <c r="AE170" s="318">
        <v>2.31</v>
      </c>
      <c r="AF170" s="318">
        <v>2.5499999999999998</v>
      </c>
      <c r="AG170" s="318">
        <v>3.09</v>
      </c>
      <c r="AH170" s="318">
        <v>4.38</v>
      </c>
      <c r="AI170" s="318">
        <v>4.99</v>
      </c>
      <c r="AJ170" s="318">
        <v>4.53</v>
      </c>
      <c r="AK170" s="318">
        <v>3.95</v>
      </c>
      <c r="AL170" s="318">
        <v>5.41</v>
      </c>
      <c r="AM170" s="318">
        <v>6.48</v>
      </c>
      <c r="AN170" s="318">
        <v>6.48</v>
      </c>
      <c r="AO170" s="318">
        <v>5.22</v>
      </c>
      <c r="AP170" s="318">
        <v>5.51</v>
      </c>
      <c r="AQ170" s="318">
        <v>5.08</v>
      </c>
      <c r="AR170" s="318">
        <v>4.58</v>
      </c>
      <c r="AS170" s="318">
        <v>4.6500000000000004</v>
      </c>
      <c r="AT170" s="318">
        <v>4.68</v>
      </c>
      <c r="AU170" s="318">
        <v>4.97</v>
      </c>
      <c r="AV170" s="318">
        <v>5.43</v>
      </c>
      <c r="AW170" s="318">
        <v>7.6</v>
      </c>
      <c r="AX170" s="318">
        <v>7.08</v>
      </c>
      <c r="AY170" s="319">
        <v>0</v>
      </c>
      <c r="AZ170" s="214" t="e">
        <f t="shared" si="169"/>
        <v>#N/A</v>
      </c>
      <c r="BA170" s="214" t="e">
        <f t="shared" si="167"/>
        <v>#N/A</v>
      </c>
      <c r="BB170" s="214" t="e">
        <f t="shared" si="167"/>
        <v>#N/A</v>
      </c>
      <c r="BC170" s="214" t="e">
        <f t="shared" si="167"/>
        <v>#N/A</v>
      </c>
      <c r="BD170" s="214" t="e">
        <f t="shared" si="167"/>
        <v>#N/A</v>
      </c>
      <c r="BE170" s="214" t="e">
        <f t="shared" si="167"/>
        <v>#N/A</v>
      </c>
      <c r="BF170" s="214" t="e">
        <f t="shared" si="167"/>
        <v>#N/A</v>
      </c>
      <c r="BG170" s="214" t="e">
        <f t="shared" si="167"/>
        <v>#N/A</v>
      </c>
      <c r="BH170" s="214" t="e">
        <f t="shared" si="167"/>
        <v>#N/A</v>
      </c>
      <c r="BI170" s="214" t="e">
        <f t="shared" si="167"/>
        <v>#N/A</v>
      </c>
      <c r="BJ170" s="214" t="e">
        <f t="shared" si="167"/>
        <v>#N/A</v>
      </c>
      <c r="BK170" s="214" t="e">
        <f t="shared" si="167"/>
        <v>#N/A</v>
      </c>
      <c r="BL170" s="214" t="e">
        <f t="shared" si="167"/>
        <v>#N/A</v>
      </c>
      <c r="BM170" s="214" t="e">
        <f t="shared" si="167"/>
        <v>#N/A</v>
      </c>
      <c r="BN170" s="214" t="e">
        <f t="shared" si="167"/>
        <v>#N/A</v>
      </c>
      <c r="BO170" s="214" t="e">
        <f t="shared" si="167"/>
        <v>#N/A</v>
      </c>
      <c r="BP170" s="214" t="e">
        <f t="shared" si="167"/>
        <v>#N/A</v>
      </c>
      <c r="BQ170" s="214" t="e">
        <f t="shared" si="168"/>
        <v>#N/A</v>
      </c>
      <c r="BR170" s="214" t="e">
        <f t="shared" si="168"/>
        <v>#N/A</v>
      </c>
    </row>
    <row r="171" spans="1:71">
      <c r="A171" s="317" t="s">
        <v>58</v>
      </c>
      <c r="B171" s="318">
        <v>2.34</v>
      </c>
      <c r="C171" s="318">
        <v>2.25</v>
      </c>
      <c r="D171" s="318">
        <v>1.9</v>
      </c>
      <c r="E171" s="318">
        <v>1.89</v>
      </c>
      <c r="F171" s="318">
        <v>2.1800000000000002</v>
      </c>
      <c r="G171" s="318">
        <v>1.9</v>
      </c>
      <c r="H171" s="318">
        <v>2.4</v>
      </c>
      <c r="I171" s="318">
        <v>2.09</v>
      </c>
      <c r="J171" s="318">
        <v>2.5</v>
      </c>
      <c r="K171" s="318">
        <v>2.1800000000000002</v>
      </c>
      <c r="L171" s="318">
        <v>1.88</v>
      </c>
      <c r="M171" s="318">
        <v>1.69</v>
      </c>
      <c r="N171" s="318">
        <v>1.65</v>
      </c>
      <c r="O171" s="318">
        <v>2.74</v>
      </c>
      <c r="P171" s="318">
        <v>2.19</v>
      </c>
      <c r="Q171" s="318">
        <v>2.15</v>
      </c>
      <c r="R171" s="318">
        <v>2.12</v>
      </c>
      <c r="S171" s="318">
        <v>2</v>
      </c>
      <c r="T171" s="318">
        <v>2.0099999999999998</v>
      </c>
      <c r="U171" s="318">
        <v>2.13</v>
      </c>
      <c r="V171" s="318">
        <v>3.24</v>
      </c>
      <c r="W171" s="318">
        <v>2.37</v>
      </c>
      <c r="X171" s="318">
        <v>2.4</v>
      </c>
      <c r="Y171" s="318">
        <v>2</v>
      </c>
      <c r="Z171" s="318">
        <v>2.23</v>
      </c>
      <c r="AA171" s="318">
        <v>2.0699999999999998</v>
      </c>
      <c r="AB171" s="318">
        <v>2.17</v>
      </c>
      <c r="AC171" s="318">
        <v>2.83</v>
      </c>
      <c r="AD171" s="318">
        <v>2.77</v>
      </c>
      <c r="AE171" s="318">
        <v>2.4900000000000002</v>
      </c>
      <c r="AF171" s="318">
        <v>2.7</v>
      </c>
      <c r="AG171" s="318">
        <v>3.11</v>
      </c>
      <c r="AH171" s="318">
        <v>4.18</v>
      </c>
      <c r="AI171" s="318">
        <v>5.03</v>
      </c>
      <c r="AJ171" s="318">
        <v>4.22</v>
      </c>
      <c r="AK171" s="318">
        <v>4.29</v>
      </c>
      <c r="AL171" s="318">
        <v>5.34</v>
      </c>
      <c r="AM171" s="318">
        <v>6.49</v>
      </c>
      <c r="AN171" s="318">
        <v>6.49</v>
      </c>
      <c r="AO171" s="318">
        <v>4.87</v>
      </c>
      <c r="AP171" s="318">
        <v>5.43</v>
      </c>
      <c r="AQ171" s="318">
        <v>4.97</v>
      </c>
      <c r="AR171" s="318">
        <v>4.46</v>
      </c>
      <c r="AS171" s="318">
        <v>4.88</v>
      </c>
      <c r="AT171" s="318">
        <v>4.8899999999999997</v>
      </c>
      <c r="AU171" s="318">
        <v>4.9000000000000004</v>
      </c>
      <c r="AV171" s="318">
        <v>5.69</v>
      </c>
      <c r="AW171" s="318">
        <v>7.5</v>
      </c>
      <c r="AX171" s="318">
        <v>7.52</v>
      </c>
      <c r="AY171" s="319">
        <v>0</v>
      </c>
      <c r="AZ171" s="214" t="e">
        <f t="shared" si="169"/>
        <v>#N/A</v>
      </c>
      <c r="BA171" s="214" t="e">
        <f t="shared" si="167"/>
        <v>#N/A</v>
      </c>
      <c r="BB171" s="214" t="e">
        <f t="shared" si="167"/>
        <v>#N/A</v>
      </c>
      <c r="BC171" s="214" t="e">
        <f t="shared" si="167"/>
        <v>#N/A</v>
      </c>
      <c r="BD171" s="214" t="e">
        <f t="shared" si="167"/>
        <v>#N/A</v>
      </c>
      <c r="BE171" s="214" t="e">
        <f t="shared" si="167"/>
        <v>#N/A</v>
      </c>
      <c r="BF171" s="214" t="e">
        <f t="shared" si="167"/>
        <v>#N/A</v>
      </c>
      <c r="BG171" s="214" t="e">
        <f t="shared" si="167"/>
        <v>#N/A</v>
      </c>
      <c r="BH171" s="214" t="e">
        <f t="shared" si="167"/>
        <v>#N/A</v>
      </c>
      <c r="BI171" s="214" t="e">
        <f t="shared" si="167"/>
        <v>#N/A</v>
      </c>
      <c r="BJ171" s="214" t="e">
        <f t="shared" si="167"/>
        <v>#N/A</v>
      </c>
      <c r="BK171" s="214" t="e">
        <f t="shared" si="167"/>
        <v>#N/A</v>
      </c>
      <c r="BL171" s="214" t="e">
        <f t="shared" si="167"/>
        <v>#N/A</v>
      </c>
      <c r="BM171" s="214" t="e">
        <f t="shared" si="167"/>
        <v>#N/A</v>
      </c>
      <c r="BN171" s="214" t="e">
        <f t="shared" si="167"/>
        <v>#N/A</v>
      </c>
      <c r="BO171" s="214" t="e">
        <f t="shared" si="167"/>
        <v>#N/A</v>
      </c>
      <c r="BP171" s="214" t="e">
        <f t="shared" si="167"/>
        <v>#N/A</v>
      </c>
      <c r="BQ171" s="214" t="e">
        <f t="shared" si="168"/>
        <v>#N/A</v>
      </c>
      <c r="BR171" s="214" t="e">
        <f t="shared" si="168"/>
        <v>#N/A</v>
      </c>
    </row>
    <row r="172" spans="1:71">
      <c r="A172" s="317" t="s">
        <v>60</v>
      </c>
      <c r="B172" s="318">
        <v>2.31</v>
      </c>
      <c r="C172" s="318">
        <v>2.2200000000000002</v>
      </c>
      <c r="D172" s="318">
        <v>1.93</v>
      </c>
      <c r="E172" s="318">
        <v>1.96</v>
      </c>
      <c r="F172" s="318">
        <v>2.15</v>
      </c>
      <c r="G172" s="318">
        <v>1.93</v>
      </c>
      <c r="H172" s="318">
        <v>2.42</v>
      </c>
      <c r="I172" s="318">
        <v>2.2200000000000002</v>
      </c>
      <c r="J172" s="318">
        <v>2.54</v>
      </c>
      <c r="K172" s="318">
        <v>2.16</v>
      </c>
      <c r="L172" s="318">
        <v>1.85</v>
      </c>
      <c r="M172" s="318">
        <v>1.69</v>
      </c>
      <c r="N172" s="318">
        <v>1.74</v>
      </c>
      <c r="O172" s="318">
        <v>2.73</v>
      </c>
      <c r="P172" s="318">
        <v>2.2200000000000002</v>
      </c>
      <c r="Q172" s="318">
        <v>2.1</v>
      </c>
      <c r="R172" s="318">
        <v>2.14</v>
      </c>
      <c r="S172" s="318">
        <v>2.09</v>
      </c>
      <c r="T172" s="318">
        <v>2.02</v>
      </c>
      <c r="U172" s="318">
        <v>2.15</v>
      </c>
      <c r="V172" s="318">
        <v>3.24</v>
      </c>
      <c r="W172" s="318">
        <v>2.29</v>
      </c>
      <c r="X172" s="318">
        <v>2.16</v>
      </c>
      <c r="Y172" s="318">
        <v>1.78</v>
      </c>
      <c r="Z172" s="318">
        <v>2.09</v>
      </c>
      <c r="AA172" s="318">
        <v>2.0499999999999998</v>
      </c>
      <c r="AB172" s="318">
        <v>2.09</v>
      </c>
      <c r="AC172" s="318">
        <v>2.85</v>
      </c>
      <c r="AD172" s="318">
        <v>2.78</v>
      </c>
      <c r="AE172" s="318">
        <v>2.2599999999999998</v>
      </c>
      <c r="AF172" s="318">
        <v>2.65</v>
      </c>
      <c r="AG172" s="318">
        <v>3.07</v>
      </c>
      <c r="AH172" s="318">
        <v>4.5599999999999996</v>
      </c>
      <c r="AI172" s="318">
        <v>4.84</v>
      </c>
      <c r="AJ172" s="318">
        <v>4.08</v>
      </c>
      <c r="AK172" s="318">
        <v>4.41</v>
      </c>
      <c r="AL172" s="318">
        <v>5.69</v>
      </c>
      <c r="AM172" s="318">
        <v>6.3</v>
      </c>
      <c r="AN172" s="318">
        <v>6.3</v>
      </c>
      <c r="AO172" s="318">
        <v>4.9400000000000004</v>
      </c>
      <c r="AP172" s="318">
        <v>5.29</v>
      </c>
      <c r="AQ172" s="318">
        <v>4.87</v>
      </c>
      <c r="AR172" s="318">
        <v>4.4400000000000004</v>
      </c>
      <c r="AS172" s="318">
        <v>4.8</v>
      </c>
      <c r="AT172" s="318">
        <v>4.6399999999999997</v>
      </c>
      <c r="AU172" s="318">
        <v>4.83</v>
      </c>
      <c r="AV172" s="318">
        <v>6</v>
      </c>
      <c r="AW172" s="318">
        <v>7.16</v>
      </c>
      <c r="AX172" s="318">
        <v>0</v>
      </c>
      <c r="AY172" s="319">
        <v>0</v>
      </c>
      <c r="AZ172" s="214" t="e">
        <f t="shared" si="169"/>
        <v>#N/A</v>
      </c>
      <c r="BA172" s="214" t="e">
        <f t="shared" si="167"/>
        <v>#N/A</v>
      </c>
      <c r="BB172" s="214" t="e">
        <f t="shared" si="167"/>
        <v>#N/A</v>
      </c>
      <c r="BC172" s="214" t="e">
        <f t="shared" si="167"/>
        <v>#N/A</v>
      </c>
      <c r="BD172" s="214" t="e">
        <f t="shared" si="167"/>
        <v>#N/A</v>
      </c>
      <c r="BE172" s="214" t="e">
        <f t="shared" si="167"/>
        <v>#N/A</v>
      </c>
      <c r="BF172" s="214" t="e">
        <f t="shared" si="167"/>
        <v>#N/A</v>
      </c>
      <c r="BG172" s="214" t="e">
        <f t="shared" si="167"/>
        <v>#N/A</v>
      </c>
      <c r="BH172" s="214" t="e">
        <f t="shared" si="167"/>
        <v>#N/A</v>
      </c>
      <c r="BI172" s="214" t="e">
        <f t="shared" si="167"/>
        <v>#N/A</v>
      </c>
      <c r="BJ172" s="214" t="e">
        <f t="shared" si="167"/>
        <v>#N/A</v>
      </c>
      <c r="BK172" s="214" t="e">
        <f t="shared" si="167"/>
        <v>#N/A</v>
      </c>
      <c r="BL172" s="214" t="e">
        <f t="shared" si="167"/>
        <v>#N/A</v>
      </c>
      <c r="BM172" s="214" t="e">
        <f t="shared" si="167"/>
        <v>#N/A</v>
      </c>
      <c r="BN172" s="214" t="e">
        <f t="shared" si="167"/>
        <v>#N/A</v>
      </c>
      <c r="BO172" s="214" t="e">
        <f t="shared" si="167"/>
        <v>#N/A</v>
      </c>
      <c r="BP172" s="214" t="e">
        <f t="shared" si="167"/>
        <v>#N/A</v>
      </c>
      <c r="BQ172" s="214" t="e">
        <f t="shared" si="168"/>
        <v>#N/A</v>
      </c>
      <c r="BR172" s="214" t="e">
        <f t="shared" si="168"/>
        <v>#N/A</v>
      </c>
    </row>
    <row r="173" spans="1:71">
      <c r="A173" s="317" t="s">
        <v>62</v>
      </c>
      <c r="B173" s="318">
        <v>2.41</v>
      </c>
      <c r="C173" s="318">
        <v>2.12</v>
      </c>
      <c r="D173" s="318">
        <v>2.15</v>
      </c>
      <c r="E173" s="318">
        <v>2.0699999999999998</v>
      </c>
      <c r="F173" s="318">
        <v>2.21</v>
      </c>
      <c r="G173" s="318">
        <v>2.15</v>
      </c>
      <c r="H173" s="318">
        <v>2.5299999999999998</v>
      </c>
      <c r="I173" s="318">
        <v>2.36</v>
      </c>
      <c r="J173" s="318">
        <v>2.78</v>
      </c>
      <c r="K173" s="318">
        <v>2.2200000000000002</v>
      </c>
      <c r="L173" s="318">
        <v>1.73</v>
      </c>
      <c r="M173" s="318">
        <v>1.76</v>
      </c>
      <c r="N173" s="318">
        <v>1.77</v>
      </c>
      <c r="O173" s="318">
        <v>2.64</v>
      </c>
      <c r="P173" s="318">
        <v>2.36</v>
      </c>
      <c r="Q173" s="318">
        <v>2.0499999999999998</v>
      </c>
      <c r="R173" s="318">
        <v>2.2200000000000002</v>
      </c>
      <c r="S173" s="318">
        <v>1.97</v>
      </c>
      <c r="T173" s="318">
        <v>2.06</v>
      </c>
      <c r="U173" s="318">
        <v>2.21</v>
      </c>
      <c r="V173" s="318">
        <v>3.45</v>
      </c>
      <c r="W173" s="318">
        <v>2.29</v>
      </c>
      <c r="X173" s="318">
        <v>2.13</v>
      </c>
      <c r="Y173" s="318">
        <v>1.82</v>
      </c>
      <c r="Z173" s="318">
        <v>2.19</v>
      </c>
      <c r="AA173" s="318">
        <v>2.12</v>
      </c>
      <c r="AB173" s="318">
        <v>2.2400000000000002</v>
      </c>
      <c r="AC173" s="318">
        <v>2.91</v>
      </c>
      <c r="AD173" s="318">
        <v>2.78</v>
      </c>
      <c r="AE173" s="318">
        <v>2.46</v>
      </c>
      <c r="AF173" s="318">
        <v>2.97</v>
      </c>
      <c r="AG173" s="318">
        <v>3.12</v>
      </c>
      <c r="AH173" s="318">
        <v>4.5199999999999996</v>
      </c>
      <c r="AI173" s="318">
        <v>4.59</v>
      </c>
      <c r="AJ173" s="318">
        <v>4.25</v>
      </c>
      <c r="AK173" s="318">
        <v>4.1500000000000004</v>
      </c>
      <c r="AL173" s="318">
        <v>5.72</v>
      </c>
      <c r="AM173" s="318">
        <v>6.45</v>
      </c>
      <c r="AN173" s="318">
        <v>6.45</v>
      </c>
      <c r="AO173" s="318">
        <v>4.75</v>
      </c>
      <c r="AP173" s="318">
        <v>5.59</v>
      </c>
      <c r="AQ173" s="318">
        <v>5.05</v>
      </c>
      <c r="AR173" s="318">
        <v>4.45</v>
      </c>
      <c r="AS173" s="318">
        <v>4.9000000000000004</v>
      </c>
      <c r="AT173" s="318">
        <v>4.76</v>
      </c>
      <c r="AU173" s="318">
        <v>4.92</v>
      </c>
      <c r="AV173" s="318">
        <v>6.07</v>
      </c>
      <c r="AW173" s="318">
        <v>7.56</v>
      </c>
      <c r="AX173" s="318">
        <v>0</v>
      </c>
      <c r="AY173" s="319">
        <v>0</v>
      </c>
      <c r="AZ173" s="214" t="e">
        <f t="shared" si="169"/>
        <v>#N/A</v>
      </c>
      <c r="BA173" s="214" t="e">
        <f t="shared" si="167"/>
        <v>#N/A</v>
      </c>
      <c r="BB173" s="214" t="e">
        <f t="shared" si="167"/>
        <v>#N/A</v>
      </c>
      <c r="BC173" s="214" t="e">
        <f t="shared" si="167"/>
        <v>#N/A</v>
      </c>
      <c r="BD173" s="214" t="e">
        <f t="shared" si="167"/>
        <v>#N/A</v>
      </c>
      <c r="BE173" s="214" t="e">
        <f t="shared" si="167"/>
        <v>#N/A</v>
      </c>
      <c r="BF173" s="214" t="e">
        <f t="shared" si="167"/>
        <v>#N/A</v>
      </c>
      <c r="BG173" s="214" t="e">
        <f t="shared" si="167"/>
        <v>#N/A</v>
      </c>
      <c r="BH173" s="214" t="e">
        <f t="shared" si="167"/>
        <v>#N/A</v>
      </c>
      <c r="BI173" s="214" t="e">
        <f t="shared" si="167"/>
        <v>#N/A</v>
      </c>
      <c r="BJ173" s="214" t="e">
        <f t="shared" si="167"/>
        <v>#N/A</v>
      </c>
      <c r="BK173" s="214" t="e">
        <f t="shared" si="167"/>
        <v>#N/A</v>
      </c>
      <c r="BL173" s="214" t="e">
        <f t="shared" si="167"/>
        <v>#N/A</v>
      </c>
      <c r="BM173" s="214" t="e">
        <f t="shared" si="167"/>
        <v>#N/A</v>
      </c>
      <c r="BN173" s="214" t="e">
        <f t="shared" si="167"/>
        <v>#N/A</v>
      </c>
      <c r="BO173" s="214" t="e">
        <f t="shared" si="167"/>
        <v>#N/A</v>
      </c>
      <c r="BP173" s="214" t="e">
        <f t="shared" si="167"/>
        <v>#N/A</v>
      </c>
      <c r="BQ173" s="214" t="e">
        <f t="shared" si="168"/>
        <v>#N/A</v>
      </c>
      <c r="BR173" s="214" t="e">
        <f t="shared" si="168"/>
        <v>#N/A</v>
      </c>
    </row>
    <row r="174" spans="1:71" ht="13.5" thickBot="1">
      <c r="A174" s="320" t="s">
        <v>228</v>
      </c>
      <c r="B174" s="320">
        <f>AVERAGE(B162:B173)</f>
        <v>2.4199999999999995</v>
      </c>
      <c r="C174" s="320">
        <f t="shared" ref="C174:AW174" si="170">AVERAGE(C162:C173)</f>
        <v>2.2641666666666667</v>
      </c>
      <c r="D174" s="320">
        <f t="shared" si="170"/>
        <v>1.8149999999999997</v>
      </c>
      <c r="E174" s="320">
        <f t="shared" si="170"/>
        <v>1.9208333333333334</v>
      </c>
      <c r="F174" s="320">
        <f t="shared" si="170"/>
        <v>2.2633333333333332</v>
      </c>
      <c r="G174" s="320">
        <f t="shared" si="170"/>
        <v>2.3883333333333332</v>
      </c>
      <c r="H174" s="320">
        <f t="shared" si="170"/>
        <v>2.48</v>
      </c>
      <c r="I174" s="320">
        <f t="shared" si="170"/>
        <v>2.165</v>
      </c>
      <c r="J174" s="320">
        <f t="shared" si="170"/>
        <v>2.4824999999999999</v>
      </c>
      <c r="K174" s="320">
        <f t="shared" si="170"/>
        <v>2.2833333333333337</v>
      </c>
      <c r="L174" s="320">
        <f t="shared" si="170"/>
        <v>1.9683333333333337</v>
      </c>
      <c r="M174" s="320">
        <f t="shared" si="170"/>
        <v>1.621666666666667</v>
      </c>
      <c r="N174" s="320">
        <f t="shared" si="170"/>
        <v>1.793333333333333</v>
      </c>
      <c r="O174" s="320">
        <f t="shared" si="170"/>
        <v>2.7825000000000002</v>
      </c>
      <c r="P174" s="320">
        <f t="shared" si="170"/>
        <v>2.3708333333333331</v>
      </c>
      <c r="Q174" s="320">
        <f t="shared" si="170"/>
        <v>2.1341666666666668</v>
      </c>
      <c r="R174" s="320">
        <f t="shared" si="170"/>
        <v>2.0941666666666667</v>
      </c>
      <c r="S174" s="320">
        <f t="shared" si="170"/>
        <v>2.0474999999999999</v>
      </c>
      <c r="T174" s="320">
        <f t="shared" si="170"/>
        <v>1.9916666666666665</v>
      </c>
      <c r="U174" s="320">
        <f t="shared" si="170"/>
        <v>2.0425</v>
      </c>
      <c r="V174" s="320">
        <f t="shared" si="170"/>
        <v>2.9441666666666673</v>
      </c>
      <c r="W174" s="320">
        <f t="shared" si="170"/>
        <v>2.7016666666666667</v>
      </c>
      <c r="X174" s="320">
        <f t="shared" si="170"/>
        <v>2.355</v>
      </c>
      <c r="Y174" s="320">
        <f t="shared" si="170"/>
        <v>1.9524999999999999</v>
      </c>
      <c r="Z174" s="320">
        <f t="shared" si="170"/>
        <v>2.0975000000000001</v>
      </c>
      <c r="AA174" s="320">
        <f t="shared" si="170"/>
        <v>2.1066666666666669</v>
      </c>
      <c r="AB174" s="320">
        <f t="shared" si="170"/>
        <v>2.1775000000000002</v>
      </c>
      <c r="AC174" s="320">
        <f t="shared" si="170"/>
        <v>2.6833333333333336</v>
      </c>
      <c r="AD174" s="320">
        <f t="shared" si="170"/>
        <v>2.8141666666666669</v>
      </c>
      <c r="AE174" s="320">
        <f t="shared" si="170"/>
        <v>2.4608333333333334</v>
      </c>
      <c r="AF174" s="320">
        <f t="shared" si="170"/>
        <v>2.544166666666666</v>
      </c>
      <c r="AG174" s="320">
        <f t="shared" si="170"/>
        <v>2.895</v>
      </c>
      <c r="AH174" s="320">
        <f t="shared" si="170"/>
        <v>4.1358333333333341</v>
      </c>
      <c r="AI174" s="320">
        <f t="shared" si="170"/>
        <v>5.2316666666666665</v>
      </c>
      <c r="AJ174" s="320">
        <f t="shared" si="170"/>
        <v>4.5758333333333328</v>
      </c>
      <c r="AK174" s="320">
        <f t="shared" si="170"/>
        <v>3.9033333333333329</v>
      </c>
      <c r="AL174" s="320">
        <f t="shared" si="170"/>
        <v>5.3708333333333336</v>
      </c>
      <c r="AM174" s="320">
        <f t="shared" si="170"/>
        <v>6.3566666666666682</v>
      </c>
      <c r="AN174" s="320">
        <f t="shared" si="170"/>
        <v>6.2616666666666676</v>
      </c>
      <c r="AO174" s="320">
        <f t="shared" si="170"/>
        <v>5.2824999999999989</v>
      </c>
      <c r="AP174" s="320">
        <f t="shared" si="170"/>
        <v>5.4641666666666664</v>
      </c>
      <c r="AQ174" s="320">
        <f t="shared" si="170"/>
        <v>4.97</v>
      </c>
      <c r="AR174" s="320">
        <f t="shared" si="170"/>
        <v>4.47</v>
      </c>
      <c r="AS174" s="320">
        <f t="shared" si="170"/>
        <v>4.6366666666666667</v>
      </c>
      <c r="AT174" s="320">
        <f t="shared" si="170"/>
        <v>4.6900000000000004</v>
      </c>
      <c r="AU174" s="320">
        <f t="shared" si="170"/>
        <v>4.7658333333333331</v>
      </c>
      <c r="AV174" s="320">
        <f t="shared" si="170"/>
        <v>5.4016666666666664</v>
      </c>
      <c r="AW174" s="321">
        <f t="shared" si="170"/>
        <v>7.2899999999999991</v>
      </c>
      <c r="AX174" s="321">
        <f>MROUND(SUMPRODUCT(AX162:AX173,AX201:AX212),0.01)</f>
        <v>0</v>
      </c>
      <c r="AY174" s="321">
        <f t="shared" ref="AY174:BR174" si="171">MROUND(SUMPRODUCT(AY162:AY173,AY201:AY212),0.01)</f>
        <v>0</v>
      </c>
      <c r="AZ174" s="214" t="e">
        <f t="shared" si="171"/>
        <v>#N/A</v>
      </c>
      <c r="BA174" s="214" t="e">
        <f t="shared" si="171"/>
        <v>#N/A</v>
      </c>
      <c r="BB174" s="214" t="e">
        <f t="shared" si="171"/>
        <v>#N/A</v>
      </c>
      <c r="BC174" s="214" t="e">
        <f t="shared" si="171"/>
        <v>#N/A</v>
      </c>
      <c r="BD174" s="214" t="e">
        <f t="shared" si="171"/>
        <v>#N/A</v>
      </c>
      <c r="BE174" s="214" t="e">
        <f t="shared" si="171"/>
        <v>#N/A</v>
      </c>
      <c r="BF174" s="214" t="e">
        <f t="shared" si="171"/>
        <v>#N/A</v>
      </c>
      <c r="BG174" s="214" t="e">
        <f t="shared" si="171"/>
        <v>#N/A</v>
      </c>
      <c r="BH174" s="214" t="e">
        <f t="shared" si="171"/>
        <v>#N/A</v>
      </c>
      <c r="BI174" s="214" t="e">
        <f t="shared" si="171"/>
        <v>#N/A</v>
      </c>
      <c r="BJ174" s="214" t="e">
        <f t="shared" si="171"/>
        <v>#N/A</v>
      </c>
      <c r="BK174" s="214" t="e">
        <f t="shared" si="171"/>
        <v>#N/A</v>
      </c>
      <c r="BL174" s="214" t="e">
        <f t="shared" si="171"/>
        <v>#N/A</v>
      </c>
      <c r="BM174" s="214" t="e">
        <f t="shared" si="171"/>
        <v>#N/A</v>
      </c>
      <c r="BN174" s="214" t="e">
        <f t="shared" si="171"/>
        <v>#N/A</v>
      </c>
      <c r="BO174" s="214" t="e">
        <f t="shared" si="171"/>
        <v>#N/A</v>
      </c>
      <c r="BP174" s="214" t="e">
        <f t="shared" si="171"/>
        <v>#N/A</v>
      </c>
      <c r="BQ174" s="214" t="e">
        <f t="shared" si="171"/>
        <v>#N/A</v>
      </c>
      <c r="BR174" s="214" t="e">
        <f t="shared" si="171"/>
        <v>#N/A</v>
      </c>
    </row>
    <row r="175" spans="1:71">
      <c r="A175" s="183"/>
      <c r="B175" s="183"/>
      <c r="C175" s="183"/>
      <c r="D175" s="183"/>
      <c r="E175" s="183"/>
      <c r="F175" s="183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3"/>
      <c r="V175" s="183"/>
      <c r="W175" s="183"/>
      <c r="X175" s="183"/>
      <c r="Y175" s="183"/>
      <c r="Z175" s="183"/>
      <c r="AA175" s="183"/>
      <c r="AB175" s="183"/>
      <c r="AC175" s="183"/>
      <c r="AD175" s="183"/>
      <c r="AE175" s="183"/>
      <c r="AF175" s="183"/>
      <c r="AG175" s="183"/>
      <c r="AH175" s="183"/>
      <c r="AI175" s="183"/>
      <c r="AJ175" s="183"/>
      <c r="AK175" s="183"/>
      <c r="AL175" s="183"/>
      <c r="AM175" s="183"/>
      <c r="AN175" s="183"/>
      <c r="AO175" s="183"/>
      <c r="AP175" s="183"/>
      <c r="AQ175" s="183"/>
      <c r="AR175" s="183"/>
      <c r="AS175" s="183"/>
      <c r="AT175" s="183"/>
      <c r="AU175" s="183"/>
      <c r="AV175" s="183"/>
      <c r="AW175" s="183"/>
      <c r="AX175" s="183"/>
      <c r="AY175" s="183"/>
      <c r="AZ175" s="183"/>
      <c r="BA175" s="183"/>
      <c r="BB175" s="183"/>
      <c r="BC175" s="183"/>
      <c r="BD175" s="183"/>
      <c r="BE175" s="183"/>
      <c r="BF175" s="183"/>
      <c r="BG175" s="183"/>
      <c r="BH175" s="183"/>
      <c r="BI175" s="183"/>
      <c r="BJ175" s="183"/>
      <c r="BK175" s="183"/>
      <c r="BL175" s="183"/>
      <c r="BM175" s="183"/>
      <c r="BN175" s="183"/>
      <c r="BO175" s="183"/>
      <c r="BP175" s="183"/>
      <c r="BQ175" s="183"/>
      <c r="BR175" s="183"/>
    </row>
    <row r="176" spans="1:71">
      <c r="B176">
        <v>1975</v>
      </c>
      <c r="C176">
        <v>1976</v>
      </c>
      <c r="D176">
        <v>1977</v>
      </c>
      <c r="E176">
        <v>1978</v>
      </c>
      <c r="F176">
        <v>1979</v>
      </c>
      <c r="G176">
        <v>1980</v>
      </c>
      <c r="H176">
        <v>1981</v>
      </c>
      <c r="I176">
        <v>1982</v>
      </c>
      <c r="J176">
        <v>1983</v>
      </c>
      <c r="K176">
        <v>1984</v>
      </c>
      <c r="L176">
        <v>1985</v>
      </c>
      <c r="M176">
        <v>1986</v>
      </c>
      <c r="N176">
        <v>1987</v>
      </c>
      <c r="O176">
        <v>1988</v>
      </c>
      <c r="P176">
        <v>1989</v>
      </c>
      <c r="Q176">
        <v>1990</v>
      </c>
      <c r="R176">
        <v>1991</v>
      </c>
      <c r="S176">
        <v>1992</v>
      </c>
      <c r="T176">
        <v>1993</v>
      </c>
      <c r="U176">
        <v>1994</v>
      </c>
      <c r="V176">
        <v>1995</v>
      </c>
      <c r="W176">
        <v>1996</v>
      </c>
      <c r="X176">
        <v>1997</v>
      </c>
      <c r="Y176">
        <v>1998</v>
      </c>
      <c r="Z176">
        <v>1999</v>
      </c>
      <c r="AA176">
        <v>2000</v>
      </c>
      <c r="AB176">
        <v>2001</v>
      </c>
      <c r="AC176">
        <v>2002</v>
      </c>
      <c r="AD176">
        <v>2003</v>
      </c>
      <c r="AE176">
        <v>2004</v>
      </c>
      <c r="AF176">
        <v>2005</v>
      </c>
      <c r="AG176">
        <v>2006</v>
      </c>
      <c r="AH176">
        <v>2007</v>
      </c>
      <c r="AI176">
        <v>2008</v>
      </c>
      <c r="AJ176">
        <v>2009</v>
      </c>
      <c r="AK176">
        <v>2010</v>
      </c>
      <c r="AL176">
        <v>2011</v>
      </c>
      <c r="AM176">
        <v>2012</v>
      </c>
      <c r="AN176">
        <v>2013</v>
      </c>
      <c r="AO176">
        <v>2014</v>
      </c>
      <c r="AP176">
        <v>2015</v>
      </c>
      <c r="AQ176">
        <v>2016</v>
      </c>
      <c r="AR176">
        <v>2017</v>
      </c>
      <c r="AS176">
        <v>2018</v>
      </c>
      <c r="AT176">
        <v>2019</v>
      </c>
      <c r="AU176">
        <v>2020</v>
      </c>
      <c r="AV176">
        <v>2021</v>
      </c>
      <c r="AW176">
        <v>2022</v>
      </c>
      <c r="AX176">
        <v>2023</v>
      </c>
      <c r="AY176">
        <v>2024</v>
      </c>
      <c r="AZ176">
        <v>2025</v>
      </c>
      <c r="BA176">
        <v>2026</v>
      </c>
      <c r="BB176">
        <v>2027</v>
      </c>
      <c r="BC176">
        <v>2028</v>
      </c>
      <c r="BD176">
        <v>2029</v>
      </c>
      <c r="BE176">
        <v>2030</v>
      </c>
      <c r="BF176">
        <v>2031</v>
      </c>
      <c r="BG176">
        <v>2032</v>
      </c>
      <c r="BH176">
        <v>2033</v>
      </c>
      <c r="BI176">
        <v>2034</v>
      </c>
      <c r="BJ176">
        <v>2035</v>
      </c>
      <c r="BK176">
        <v>2036</v>
      </c>
      <c r="BL176">
        <v>2037</v>
      </c>
      <c r="BM176">
        <v>2038</v>
      </c>
      <c r="BN176">
        <v>2039</v>
      </c>
      <c r="BO176">
        <v>2040</v>
      </c>
      <c r="BP176">
        <v>2041</v>
      </c>
      <c r="BQ176">
        <v>2042</v>
      </c>
      <c r="BR176">
        <v>2043</v>
      </c>
    </row>
    <row r="177" spans="1:70">
      <c r="A177" t="s">
        <v>229</v>
      </c>
    </row>
    <row r="178" spans="1:70">
      <c r="A178" t="s">
        <v>230</v>
      </c>
    </row>
    <row r="180" spans="1:70">
      <c r="A180" t="s">
        <v>231</v>
      </c>
    </row>
    <row r="181" spans="1:70">
      <c r="A181" t="s">
        <v>230</v>
      </c>
    </row>
    <row r="182" spans="1:70" ht="13.5" thickBot="1"/>
    <row r="183" spans="1:70" ht="17.25" thickBot="1">
      <c r="A183" s="322" t="s">
        <v>344</v>
      </c>
      <c r="B183" s="323"/>
      <c r="C183" s="323"/>
      <c r="D183" s="323"/>
      <c r="E183" s="323"/>
      <c r="F183" s="323"/>
      <c r="G183" s="323"/>
      <c r="H183" s="323"/>
      <c r="I183" s="323"/>
      <c r="J183" s="323"/>
      <c r="K183" s="323"/>
      <c r="L183" s="323"/>
      <c r="M183" s="323"/>
      <c r="N183" s="323"/>
      <c r="O183" s="323"/>
      <c r="P183" s="323"/>
      <c r="Q183" s="323"/>
      <c r="R183" s="323"/>
      <c r="S183" s="323"/>
      <c r="T183" s="323"/>
      <c r="U183" s="323"/>
      <c r="V183" s="323"/>
      <c r="W183" s="323"/>
      <c r="X183" s="323"/>
      <c r="Y183" s="323"/>
      <c r="Z183" s="323"/>
      <c r="AA183" s="323"/>
      <c r="AB183" s="323"/>
      <c r="AC183" s="323"/>
      <c r="AD183" s="323"/>
      <c r="AE183" s="323"/>
      <c r="AF183" s="323"/>
      <c r="AG183" s="323"/>
      <c r="AH183" s="323"/>
      <c r="AI183" s="323"/>
      <c r="AJ183" s="323"/>
      <c r="AK183" s="323"/>
      <c r="AL183" s="323"/>
      <c r="AM183" s="323"/>
      <c r="AN183" s="323"/>
      <c r="AO183" s="323"/>
      <c r="AP183" s="323"/>
      <c r="AQ183" s="323"/>
      <c r="AR183" s="323"/>
      <c r="AS183" s="323"/>
      <c r="AT183" s="323"/>
      <c r="AU183" s="323"/>
      <c r="AV183" s="323"/>
      <c r="AW183" s="323"/>
      <c r="AX183" s="323"/>
      <c r="AY183" s="323"/>
    </row>
    <row r="184" spans="1:70" ht="17.25" thickBot="1">
      <c r="A184" s="322"/>
      <c r="B184" s="323" t="str">
        <f t="shared" ref="B184:BM184" si="172">B2</f>
        <v xml:space="preserve">75/76 </v>
      </c>
      <c r="C184" s="323" t="str">
        <f t="shared" si="172"/>
        <v xml:space="preserve">76/77 </v>
      </c>
      <c r="D184" s="323" t="str">
        <f t="shared" si="172"/>
        <v xml:space="preserve">77/78 </v>
      </c>
      <c r="E184" s="323" t="str">
        <f t="shared" si="172"/>
        <v xml:space="preserve">78/79 </v>
      </c>
      <c r="F184" s="323" t="str">
        <f t="shared" si="172"/>
        <v xml:space="preserve">79/80 </v>
      </c>
      <c r="G184" s="323" t="str">
        <f t="shared" si="172"/>
        <v xml:space="preserve">80/81 </v>
      </c>
      <c r="H184" s="323" t="str">
        <f t="shared" si="172"/>
        <v xml:space="preserve">81/82 </v>
      </c>
      <c r="I184" s="323" t="str">
        <f t="shared" si="172"/>
        <v xml:space="preserve">82/83 </v>
      </c>
      <c r="J184" s="323" t="str">
        <f t="shared" si="172"/>
        <v xml:space="preserve">83/84 </v>
      </c>
      <c r="K184" s="323" t="str">
        <f t="shared" si="172"/>
        <v xml:space="preserve">84/85 </v>
      </c>
      <c r="L184" s="323" t="str">
        <f t="shared" si="172"/>
        <v xml:space="preserve">85/86 </v>
      </c>
      <c r="M184" s="323" t="str">
        <f t="shared" si="172"/>
        <v xml:space="preserve">86/87 </v>
      </c>
      <c r="N184" s="323" t="str">
        <f t="shared" si="172"/>
        <v xml:space="preserve">87/88 </v>
      </c>
      <c r="O184" s="323" t="str">
        <f t="shared" si="172"/>
        <v xml:space="preserve">88/89 </v>
      </c>
      <c r="P184" s="323" t="str">
        <f t="shared" si="172"/>
        <v xml:space="preserve">89/90 </v>
      </c>
      <c r="Q184" s="323" t="str">
        <f t="shared" si="172"/>
        <v xml:space="preserve">90/91 </v>
      </c>
      <c r="R184" s="323" t="str">
        <f t="shared" si="172"/>
        <v xml:space="preserve">91/92 </v>
      </c>
      <c r="S184" s="323" t="str">
        <f t="shared" si="172"/>
        <v xml:space="preserve">92/93 </v>
      </c>
      <c r="T184" s="323" t="str">
        <f t="shared" si="172"/>
        <v xml:space="preserve">93/94 </v>
      </c>
      <c r="U184" s="323" t="str">
        <f t="shared" si="172"/>
        <v xml:space="preserve">94/95 </v>
      </c>
      <c r="V184" s="323" t="str">
        <f t="shared" si="172"/>
        <v xml:space="preserve">95/96 </v>
      </c>
      <c r="W184" s="323" t="str">
        <f t="shared" si="172"/>
        <v xml:space="preserve">96/97 </v>
      </c>
      <c r="X184" s="323" t="str">
        <f t="shared" si="172"/>
        <v xml:space="preserve">97/98 </v>
      </c>
      <c r="Y184" s="323" t="str">
        <f t="shared" si="172"/>
        <v xml:space="preserve">98/99 </v>
      </c>
      <c r="Z184" s="323" t="str">
        <f t="shared" si="172"/>
        <v xml:space="preserve">99/00 </v>
      </c>
      <c r="AA184" s="323" t="str">
        <f t="shared" si="172"/>
        <v xml:space="preserve">00/01 </v>
      </c>
      <c r="AB184" s="323" t="str">
        <f t="shared" si="172"/>
        <v xml:space="preserve">01/02 </v>
      </c>
      <c r="AC184" s="323" t="str">
        <f t="shared" si="172"/>
        <v xml:space="preserve">02/03 </v>
      </c>
      <c r="AD184" s="323" t="str">
        <f t="shared" si="172"/>
        <v xml:space="preserve">03/04 </v>
      </c>
      <c r="AE184" s="323" t="str">
        <f t="shared" si="172"/>
        <v xml:space="preserve">04/05 </v>
      </c>
      <c r="AF184" s="323" t="str">
        <f t="shared" si="172"/>
        <v xml:space="preserve">05/06 </v>
      </c>
      <c r="AG184" s="323" t="str">
        <f t="shared" si="172"/>
        <v xml:space="preserve">06/07 </v>
      </c>
      <c r="AH184" s="323" t="str">
        <f t="shared" si="172"/>
        <v xml:space="preserve">07/08 </v>
      </c>
      <c r="AI184" s="323" t="str">
        <f t="shared" si="172"/>
        <v xml:space="preserve">08/09 </v>
      </c>
      <c r="AJ184" s="323" t="str">
        <f t="shared" si="172"/>
        <v xml:space="preserve">09/10 </v>
      </c>
      <c r="AK184" s="323" t="str">
        <f t="shared" si="172"/>
        <v xml:space="preserve">10/11 </v>
      </c>
      <c r="AL184" s="323" t="str">
        <f t="shared" si="172"/>
        <v xml:space="preserve">11/12 </v>
      </c>
      <c r="AM184" s="323" t="str">
        <f t="shared" si="172"/>
        <v xml:space="preserve">12/13 </v>
      </c>
      <c r="AN184" s="323" t="str">
        <f t="shared" si="172"/>
        <v xml:space="preserve">13/14 </v>
      </c>
      <c r="AO184" s="323" t="str">
        <f t="shared" si="172"/>
        <v xml:space="preserve">14/15 </v>
      </c>
      <c r="AP184" s="323" t="str">
        <f t="shared" si="172"/>
        <v xml:space="preserve">15/16 </v>
      </c>
      <c r="AQ184" s="323" t="str">
        <f t="shared" si="172"/>
        <v xml:space="preserve">16/17 </v>
      </c>
      <c r="AR184" s="323" t="str">
        <f t="shared" si="172"/>
        <v xml:space="preserve">17/18 </v>
      </c>
      <c r="AS184" s="323" t="str">
        <f t="shared" si="172"/>
        <v xml:space="preserve">18/19 </v>
      </c>
      <c r="AT184" s="323" t="str">
        <f t="shared" si="172"/>
        <v>19/20</v>
      </c>
      <c r="AU184" s="323" t="str">
        <f t="shared" si="172"/>
        <v>20/21</v>
      </c>
      <c r="AV184" s="323" t="str">
        <f t="shared" si="172"/>
        <v>21/22</v>
      </c>
      <c r="AW184" s="323" t="str">
        <f t="shared" si="172"/>
        <v>22/23</v>
      </c>
      <c r="AX184" s="323" t="str">
        <f t="shared" si="172"/>
        <v>23/24</v>
      </c>
      <c r="AY184" s="323" t="str">
        <f t="shared" si="172"/>
        <v>24/25</v>
      </c>
      <c r="AZ184" s="187" t="str">
        <f t="shared" si="172"/>
        <v>25/26</v>
      </c>
      <c r="BA184" s="187" t="str">
        <f t="shared" si="172"/>
        <v>26/27</v>
      </c>
      <c r="BB184" s="187" t="str">
        <f t="shared" si="172"/>
        <v>27/28</v>
      </c>
      <c r="BC184" s="187" t="str">
        <f t="shared" si="172"/>
        <v>28/29</v>
      </c>
      <c r="BD184" s="187" t="str">
        <f t="shared" si="172"/>
        <v>29/30</v>
      </c>
      <c r="BE184" s="187" t="str">
        <f t="shared" si="172"/>
        <v>30/31</v>
      </c>
      <c r="BF184" s="187" t="str">
        <f t="shared" si="172"/>
        <v>31/32</v>
      </c>
      <c r="BG184" s="187" t="str">
        <f t="shared" si="172"/>
        <v>32/33</v>
      </c>
      <c r="BH184" s="187" t="str">
        <f t="shared" si="172"/>
        <v>33/34</v>
      </c>
      <c r="BI184" s="187" t="str">
        <f t="shared" si="172"/>
        <v>34/35</v>
      </c>
      <c r="BJ184" s="187" t="str">
        <f t="shared" si="172"/>
        <v>35/36</v>
      </c>
      <c r="BK184" s="187" t="str">
        <f t="shared" si="172"/>
        <v>36/37</v>
      </c>
      <c r="BL184" s="187" t="str">
        <f t="shared" si="172"/>
        <v>37/38</v>
      </c>
      <c r="BM184" s="187" t="str">
        <f t="shared" si="172"/>
        <v>38/39</v>
      </c>
      <c r="BN184" s="187" t="str">
        <f t="shared" ref="BN184:CX184" si="173">BN2</f>
        <v>39/40</v>
      </c>
      <c r="BO184" s="187" t="str">
        <f t="shared" si="173"/>
        <v>40/41</v>
      </c>
      <c r="BP184" s="187" t="str">
        <f t="shared" si="173"/>
        <v>41/42</v>
      </c>
      <c r="BQ184" s="187" t="str">
        <f t="shared" si="173"/>
        <v>42/43</v>
      </c>
      <c r="BR184" s="187" t="str">
        <f t="shared" si="173"/>
        <v>43/44</v>
      </c>
    </row>
    <row r="185" spans="1:70">
      <c r="A185" s="324" t="s">
        <v>63</v>
      </c>
      <c r="B185" s="324">
        <f>B162/Corn!B202</f>
        <v>0.83333333333333337</v>
      </c>
      <c r="C185" s="324">
        <f>C162/Corn!B211</f>
        <v>0.94890510948905105</v>
      </c>
      <c r="D185" s="324">
        <f>D162/Corn!C211</f>
        <v>0.910377358490566</v>
      </c>
      <c r="E185" s="324">
        <f>E162/Corn!D211</f>
        <v>0.89473684210526327</v>
      </c>
      <c r="F185" s="324">
        <f>F162/Corn!E211</f>
        <v>0.92369477911646569</v>
      </c>
      <c r="G185" s="324">
        <f>G162/Corn!F211</f>
        <v>0.94779116465863444</v>
      </c>
      <c r="H185" s="324">
        <f>H162/Corn!G211</f>
        <v>0.9274447949526814</v>
      </c>
      <c r="I185" s="324">
        <f>I162/Corn!H211</f>
        <v>0.92996108949416356</v>
      </c>
      <c r="J185" s="324">
        <f>J162/Corn!I211</f>
        <v>0.76315789473684204</v>
      </c>
      <c r="K185" s="324">
        <f>K162/Corn!J211</f>
        <v>0.7767857142857143</v>
      </c>
      <c r="L185" s="324">
        <f>L162/Corn!K211</f>
        <v>0.81060606060606066</v>
      </c>
      <c r="M185" s="324">
        <f>M162/Corn!L211</f>
        <v>0.67672413793103459</v>
      </c>
      <c r="N185" s="324">
        <f>N162/Corn!M211</f>
        <v>1.029585798816568</v>
      </c>
      <c r="O185" s="324">
        <f>O162/Corn!N211</f>
        <v>1.0165975103734439</v>
      </c>
      <c r="P185" s="324">
        <f>P162/Corn!O211</f>
        <v>0.92857142857142849</v>
      </c>
      <c r="Q185" s="324">
        <f>Q162/Corn!P211</f>
        <v>0.87072243346007605</v>
      </c>
      <c r="R185" s="324">
        <f>R162/Corn!Q211</f>
        <v>0.82251082251082241</v>
      </c>
      <c r="S185" s="324">
        <f>S162/Corn!R211</f>
        <v>0.84615384615384603</v>
      </c>
      <c r="T185" s="324">
        <f>T162/Corn!S211</f>
        <v>0.93301435406698574</v>
      </c>
      <c r="U185" s="324">
        <f>U162/Corn!T211</f>
        <v>0.73180076628352486</v>
      </c>
      <c r="V185" s="324">
        <f>V162/Corn!U211</f>
        <v>0.89641434262948216</v>
      </c>
      <c r="W185" s="324">
        <f>W162/Corn!V211</f>
        <v>0.84523809523809512</v>
      </c>
      <c r="X185" s="324">
        <f>X162/Corn!W211</f>
        <v>0.87890625</v>
      </c>
      <c r="Y185" s="324">
        <f>Y162/Corn!X211</f>
        <v>0.85526315789473695</v>
      </c>
      <c r="Z185" s="324">
        <f>Z162/Corn!Y211</f>
        <v>0.86294416243654826</v>
      </c>
      <c r="AA185" s="324">
        <f>AA162/Corn!Z211</f>
        <v>1.0418848167539267</v>
      </c>
      <c r="AB185" s="324">
        <f>AB162/Corn!AA211</f>
        <v>1.1136363636363635</v>
      </c>
      <c r="AC185" s="324">
        <f>AC162/Corn!AB211</f>
        <v>1.0609137055837563</v>
      </c>
      <c r="AD185" s="324">
        <f>AD162/Corn!AC211</f>
        <v>1.2777777777777779</v>
      </c>
      <c r="AE185" s="324">
        <f>AE162/Corn!AD211</f>
        <v>0.94265232974910385</v>
      </c>
      <c r="AF185" s="324">
        <f>AF162/Corn!AE211</f>
        <v>1.2512315270935963</v>
      </c>
      <c r="AG185" s="324">
        <f>AG162/Corn!AF211</f>
        <v>1.294392523364486</v>
      </c>
      <c r="AH185" s="324">
        <f>AH162/Corn!AG211</f>
        <v>0.93484419263456087</v>
      </c>
      <c r="AI185" s="324">
        <f>AI162/Corn!AH211</f>
        <v>0.8738574040219379</v>
      </c>
      <c r="AJ185" s="324">
        <f>AJ162/Corn!AI211</f>
        <v>1.172069825436409</v>
      </c>
      <c r="AK185" s="324">
        <f>AK162/Corn!AJ211</f>
        <v>1.0674486803519061</v>
      </c>
      <c r="AL185" s="324">
        <f>AL162/Corn!AK211</f>
        <v>0.72884012539184961</v>
      </c>
      <c r="AM185" s="324">
        <f>AM162/Corn!AL211</f>
        <v>0.86656200941915218</v>
      </c>
      <c r="AN185" s="324">
        <f>AN162/Corn!AM211</f>
        <v>0.91104734576757529</v>
      </c>
      <c r="AO185" s="324">
        <f>AO162/Corn!AN211</f>
        <v>1.3355555555555556</v>
      </c>
      <c r="AP185" s="324">
        <f>AP162/Corn!AO211</f>
        <v>1.4038997214484681</v>
      </c>
      <c r="AQ185" s="324">
        <f>AQ162/Corn!AP211</f>
        <v>1.4109947643979057</v>
      </c>
      <c r="AR185" s="324">
        <f>AR162/Corn!AQ211</f>
        <v>1.3002915451895043</v>
      </c>
      <c r="AS185" s="324">
        <f>AS162/Corn!AR211</f>
        <v>1.2905027932960893</v>
      </c>
      <c r="AT185" s="324">
        <f>AT162/Corn!AS211</f>
        <v>1.2110552763819096</v>
      </c>
      <c r="AU185" s="324">
        <f>AU162/Corn!AT211</f>
        <v>1.4462025316455696</v>
      </c>
      <c r="AV185" s="324">
        <f>AV162/Corn!AU211</f>
        <v>0.81</v>
      </c>
      <c r="AW185" s="324">
        <f>AW162/Corn!AV211</f>
        <v>0.87381275440976935</v>
      </c>
      <c r="AX185" s="324">
        <f>AX162/Corn!AW211</f>
        <v>1.1386748844375962</v>
      </c>
      <c r="AY185" s="227">
        <f>AY162/Corn!AX211</f>
        <v>0</v>
      </c>
      <c r="AZ185" s="226" t="e">
        <f>AZ162/Corn!AZ202</f>
        <v>#N/A</v>
      </c>
      <c r="BA185" s="226" t="e">
        <f>BA162/Corn!BA202</f>
        <v>#N/A</v>
      </c>
      <c r="BB185" s="226" t="e">
        <f>BB162/Corn!BB202</f>
        <v>#N/A</v>
      </c>
      <c r="BC185" s="226" t="e">
        <f>BC162/Corn!BC202</f>
        <v>#N/A</v>
      </c>
      <c r="BD185" s="226" t="e">
        <f>BD162/Corn!BD202</f>
        <v>#N/A</v>
      </c>
      <c r="BE185" s="226" t="e">
        <f>BE162/Corn!BE202</f>
        <v>#N/A</v>
      </c>
      <c r="BF185" s="226" t="e">
        <f>BF162/Corn!BF202</f>
        <v>#N/A</v>
      </c>
      <c r="BG185" s="226" t="e">
        <f>BG162/Corn!BG202</f>
        <v>#N/A</v>
      </c>
      <c r="BH185" s="226" t="e">
        <f>BH162/Corn!BH202</f>
        <v>#N/A</v>
      </c>
      <c r="BI185" s="226" t="e">
        <f>BI162/Corn!BI202</f>
        <v>#N/A</v>
      </c>
      <c r="BJ185" s="226" t="e">
        <f>BJ162/Corn!BJ202</f>
        <v>#N/A</v>
      </c>
      <c r="BK185" s="226" t="e">
        <f>BK162/Corn!BK202</f>
        <v>#N/A</v>
      </c>
      <c r="BL185" s="226" t="e">
        <f>BL162/Corn!BL202</f>
        <v>#N/A</v>
      </c>
      <c r="BM185" s="226" t="e">
        <f>BM162/Corn!BM202</f>
        <v>#N/A</v>
      </c>
      <c r="BN185" s="226" t="e">
        <f>BN162/Corn!BN202</f>
        <v>#N/A</v>
      </c>
      <c r="BO185" s="226" t="e">
        <f>BO162/Corn!BO202</f>
        <v>#N/A</v>
      </c>
      <c r="BP185" s="226" t="e">
        <f>BP162/Corn!BP202</f>
        <v>#N/A</v>
      </c>
      <c r="BQ185" s="226" t="e">
        <f>BQ162/Corn!BQ202</f>
        <v>#N/A</v>
      </c>
      <c r="BR185" s="226" t="e">
        <f>BR162/Corn!BR202</f>
        <v>#N/A</v>
      </c>
    </row>
    <row r="186" spans="1:70">
      <c r="A186" s="324" t="s">
        <v>65</v>
      </c>
      <c r="B186" s="324">
        <f>B163/Corn!B203</f>
        <v>0.89694656488549618</v>
      </c>
      <c r="C186" s="324">
        <f>C163/Corn!B212</f>
        <v>0.89007092198581561</v>
      </c>
      <c r="D186" s="324">
        <f>D163/Corn!C212</f>
        <v>0.81382978723404265</v>
      </c>
      <c r="E186" s="324">
        <f>E163/Corn!D212</f>
        <v>0.84722222222222221</v>
      </c>
      <c r="F186" s="324">
        <f>F163/Corn!E212</f>
        <v>0.84090909090909094</v>
      </c>
      <c r="G186" s="324">
        <f>G163/Corn!F212</f>
        <v>0.92307692307692313</v>
      </c>
      <c r="H186" s="324">
        <f>H163/Corn!G212</f>
        <v>0.76751592356687903</v>
      </c>
      <c r="I186" s="324">
        <f>I163/Corn!H212</f>
        <v>0.8640000000000001</v>
      </c>
      <c r="J186" s="324">
        <f>J163/Corn!I212</f>
        <v>0.70287539936102239</v>
      </c>
      <c r="K186" s="324">
        <f>K163/Corn!J212</f>
        <v>0.76969696969696977</v>
      </c>
      <c r="L186" s="324">
        <f>L163/Corn!K212</f>
        <v>0.8</v>
      </c>
      <c r="M186" s="324">
        <f>M163/Corn!L212</f>
        <v>0.83499999999999996</v>
      </c>
      <c r="N186" s="324">
        <f>N163/Corn!M212</f>
        <v>1.1375</v>
      </c>
      <c r="O186" s="324">
        <f>O163/Corn!N212</f>
        <v>1.0919117647058822</v>
      </c>
      <c r="P186" s="324">
        <f>P163/Corn!O212</f>
        <v>0.87449392712550611</v>
      </c>
      <c r="Q186" s="324">
        <f>Q163/Corn!P212</f>
        <v>0.82442748091603058</v>
      </c>
      <c r="R186" s="324">
        <f>R163/Corn!Q212</f>
        <v>0.76211453744493396</v>
      </c>
      <c r="S186" s="324">
        <f>S163/Corn!R212</f>
        <v>0.96995708154506421</v>
      </c>
      <c r="T186" s="324">
        <f>T163/Corn!S212</f>
        <v>0.85585585585585577</v>
      </c>
      <c r="U186" s="324">
        <f>U163/Corn!T212</f>
        <v>0.83842794759825323</v>
      </c>
      <c r="V186" s="324">
        <f>V163/Corn!U212</f>
        <v>0.91634980988593162</v>
      </c>
      <c r="W186" s="324">
        <f>W163/Corn!V212</f>
        <v>0.71557562076749437</v>
      </c>
      <c r="X186" s="324">
        <f>X163/Corn!W212</f>
        <v>0.93801652892561982</v>
      </c>
      <c r="Y186" s="324">
        <f>Y163/Corn!X212</f>
        <v>0.92237442922374435</v>
      </c>
      <c r="Z186" s="324">
        <f>Z163/Corn!Y212</f>
        <v>1.1724137931034484</v>
      </c>
      <c r="AA186" s="324">
        <f>AA163/Corn!Z212</f>
        <v>1.5670731707317074</v>
      </c>
      <c r="AB186" s="324">
        <f>AB163/Corn!AA212</f>
        <v>1.0481283422459893</v>
      </c>
      <c r="AC186" s="324">
        <f>AC163/Corn!AB212</f>
        <v>1.0046948356807512</v>
      </c>
      <c r="AD186" s="324">
        <f>AD163/Corn!AC212</f>
        <v>1.2626728110599079</v>
      </c>
      <c r="AE186" s="324">
        <f>AE163/Corn!AD212</f>
        <v>1.0119521912350598</v>
      </c>
      <c r="AF186" s="324">
        <f>AF163/Corn!AE212</f>
        <v>1.123222748815166</v>
      </c>
      <c r="AG186" s="324">
        <f>AG163/Corn!AF212</f>
        <v>1.2663551401869158</v>
      </c>
      <c r="AH186" s="324">
        <f>AH163/Corn!AG212</f>
        <v>1.0421686746987953</v>
      </c>
      <c r="AI186" s="324">
        <f>AI163/Corn!AH212</f>
        <v>0.97523809523809524</v>
      </c>
      <c r="AJ186" s="324">
        <f>AJ163/Corn!AI212</f>
        <v>1.4138888888888888</v>
      </c>
      <c r="AK186" s="324">
        <f>AK163/Corn!AJ212</f>
        <v>1.0859598853868195</v>
      </c>
      <c r="AL186" s="324">
        <f>AL163/Corn!AK212</f>
        <v>0.80094786729857825</v>
      </c>
      <c r="AM186" s="324">
        <f>AM163/Corn!AL212</f>
        <v>0.87535014005602241</v>
      </c>
      <c r="AN186" s="324">
        <f>AN163/Corn!AM212</f>
        <v>0.93961708394698085</v>
      </c>
      <c r="AO186" s="324">
        <f>AO163/Corn!AN212</f>
        <v>1.3842364532019706</v>
      </c>
      <c r="AP186" s="324">
        <f>AP163/Corn!AO212</f>
        <v>1.3657894736842107</v>
      </c>
      <c r="AQ186" s="324">
        <f>AQ163/Corn!AP212</f>
        <v>1.3888888888888888</v>
      </c>
      <c r="AR186" s="324">
        <f>AR163/Corn!AQ212</f>
        <v>1.300859598853868</v>
      </c>
      <c r="AS186" s="324">
        <f>AS163/Corn!AR212</f>
        <v>1.3025936599423629</v>
      </c>
      <c r="AT186" s="324">
        <f>AT163/Corn!AS212</f>
        <v>1.1274038461538463</v>
      </c>
      <c r="AU186" s="324">
        <f>AU163/Corn!AT212</f>
        <v>1.4517133956386294</v>
      </c>
      <c r="AV186" s="324">
        <f>AV163/Corn!AU212</f>
        <v>0.82026143790849659</v>
      </c>
      <c r="AW186" s="324">
        <f>AW163/Corn!AV212</f>
        <v>0.91034482758620683</v>
      </c>
      <c r="AX186" s="324">
        <f>AX163/Corn!AW212</f>
        <v>1.1382636655948553</v>
      </c>
      <c r="AY186" s="227">
        <f>AY163/Corn!AX212</f>
        <v>0</v>
      </c>
      <c r="AZ186" s="226" t="e">
        <f>AZ163/Corn!AZ203</f>
        <v>#N/A</v>
      </c>
      <c r="BA186" s="226" t="e">
        <f>BA163/Corn!BA203</f>
        <v>#N/A</v>
      </c>
      <c r="BB186" s="226" t="e">
        <f>BB163/Corn!BB203</f>
        <v>#N/A</v>
      </c>
      <c r="BC186" s="226" t="e">
        <f>BC163/Corn!BC203</f>
        <v>#N/A</v>
      </c>
      <c r="BD186" s="226" t="e">
        <f>BD163/Corn!BD203</f>
        <v>#N/A</v>
      </c>
      <c r="BE186" s="226" t="e">
        <f>BE163/Corn!BE203</f>
        <v>#N/A</v>
      </c>
      <c r="BF186" s="226" t="e">
        <f>BF163/Corn!BF203</f>
        <v>#N/A</v>
      </c>
      <c r="BG186" s="226" t="e">
        <f>BG163/Corn!BG203</f>
        <v>#N/A</v>
      </c>
      <c r="BH186" s="226" t="e">
        <f>BH163/Corn!BH203</f>
        <v>#N/A</v>
      </c>
      <c r="BI186" s="226" t="e">
        <f>BI163/Corn!BI203</f>
        <v>#N/A</v>
      </c>
      <c r="BJ186" s="226" t="e">
        <f>BJ163/Corn!BJ203</f>
        <v>#N/A</v>
      </c>
      <c r="BK186" s="226" t="e">
        <f>BK163/Corn!BK203</f>
        <v>#N/A</v>
      </c>
      <c r="BL186" s="226" t="e">
        <f>BL163/Corn!BL203</f>
        <v>#N/A</v>
      </c>
      <c r="BM186" s="226" t="e">
        <f>BM163/Corn!BM203</f>
        <v>#N/A</v>
      </c>
      <c r="BN186" s="226" t="e">
        <f>BN163/Corn!BN203</f>
        <v>#N/A</v>
      </c>
      <c r="BO186" s="226" t="e">
        <f>BO163/Corn!BO203</f>
        <v>#N/A</v>
      </c>
      <c r="BP186" s="226" t="e">
        <f>BP163/Corn!BP203</f>
        <v>#N/A</v>
      </c>
      <c r="BQ186" s="226" t="e">
        <f>BQ163/Corn!BQ203</f>
        <v>#N/A</v>
      </c>
      <c r="BR186" s="226" t="e">
        <f>BR163/Corn!BR203</f>
        <v>#N/A</v>
      </c>
    </row>
    <row r="187" spans="1:70">
      <c r="A187" s="324" t="s">
        <v>67</v>
      </c>
      <c r="B187" s="324">
        <f>B164/Corn!B204</f>
        <v>1.0987124463519313</v>
      </c>
      <c r="C187" s="324">
        <f>C164/Corn!B213</f>
        <v>0.89015151515151514</v>
      </c>
      <c r="D187" s="324">
        <f>D164/Corn!C213</f>
        <v>0.93865030674846639</v>
      </c>
      <c r="E187" s="324">
        <f>E164/Corn!D213</f>
        <v>0.92537313432835833</v>
      </c>
      <c r="F187" s="324">
        <f>F164/Corn!E213</f>
        <v>0.87795275590551181</v>
      </c>
      <c r="G187" s="324">
        <f>G164/Corn!F213</f>
        <v>0.88698630136986301</v>
      </c>
      <c r="H187" s="324">
        <f>H164/Corn!G213</f>
        <v>0.82578397212543553</v>
      </c>
      <c r="I187" s="324">
        <f>I164/Corn!H213</f>
        <v>0.95652173913043492</v>
      </c>
      <c r="J187" s="324">
        <f>J164/Corn!I213</f>
        <v>0.69850746268656705</v>
      </c>
      <c r="K187" s="324">
        <f>K164/Corn!J213</f>
        <v>0.72435897435897423</v>
      </c>
      <c r="L187" s="324">
        <f>L164/Corn!K213</f>
        <v>0.81147540983606559</v>
      </c>
      <c r="M187" s="324">
        <f>M164/Corn!L213</f>
        <v>0.8728323699421966</v>
      </c>
      <c r="N187" s="324">
        <f>N164/Corn!M213</f>
        <v>1.3605442176870748</v>
      </c>
      <c r="O187" s="324">
        <f>O164/Corn!N213</f>
        <v>1.1169811320754717</v>
      </c>
      <c r="P187" s="324">
        <f>P164/Corn!O213</f>
        <v>1.1894273127753305</v>
      </c>
      <c r="Q187" s="324">
        <f>Q164/Corn!P213</f>
        <v>0.84860557768924305</v>
      </c>
      <c r="R187" s="324">
        <f>R164/Corn!Q213</f>
        <v>0.88412017167381973</v>
      </c>
      <c r="S187" s="324">
        <f>S164/Corn!R213</f>
        <v>1.0046511627906978</v>
      </c>
      <c r="T187" s="324">
        <f>T164/Corn!S213</f>
        <v>0.89777777777777779</v>
      </c>
      <c r="U187" s="324">
        <f>U164/Corn!T213</f>
        <v>0.95833333333333315</v>
      </c>
      <c r="V187" s="324">
        <f>V164/Corn!U213</f>
        <v>0.99619771863117879</v>
      </c>
      <c r="W187" s="324">
        <f>W164/Corn!V213</f>
        <v>0.69534883720930241</v>
      </c>
      <c r="X187" s="324">
        <f>X164/Corn!W213</f>
        <v>0.94000000000000006</v>
      </c>
      <c r="Y187" s="324">
        <f>Y164/Corn!X213</f>
        <v>1.0952380952380951</v>
      </c>
      <c r="Z187" s="324">
        <f>Z164/Corn!Y213</f>
        <v>1.3542857142857143</v>
      </c>
      <c r="AA187" s="324">
        <f>AA164/Corn!Z213</f>
        <v>1.4671052631578947</v>
      </c>
      <c r="AB187" s="324">
        <f>AB164/Corn!AA213</f>
        <v>1.2684210526315791</v>
      </c>
      <c r="AC187" s="324">
        <f>AC164/Corn!AB213</f>
        <v>1.1260504201680674</v>
      </c>
      <c r="AD187" s="324">
        <f>AD164/Corn!AC213</f>
        <v>1.3534883720930233</v>
      </c>
      <c r="AE187" s="324">
        <f>AE164/Corn!AD213</f>
        <v>1.1837606837606838</v>
      </c>
      <c r="AF187" s="324">
        <f>AF164/Corn!AE213</f>
        <v>1.2820512820512822</v>
      </c>
      <c r="AG187" s="324">
        <f>AG164/Corn!AF213</f>
        <v>1.2918660287081341</v>
      </c>
      <c r="AH187" s="324">
        <f>AH164/Corn!AG213</f>
        <v>1.0889570552147239</v>
      </c>
      <c r="AI187" s="324">
        <f>AI164/Corn!AH213</f>
        <v>1.038022813688213</v>
      </c>
      <c r="AJ187" s="324">
        <f>AJ164/Corn!AI213</f>
        <v>1.5525525525525525</v>
      </c>
      <c r="AK187" s="324">
        <f>AK164/Corn!AJ213</f>
        <v>1.010958904109589</v>
      </c>
      <c r="AL187" s="324">
        <f>AL164/Corn!AK213</f>
        <v>0.76598837209302317</v>
      </c>
      <c r="AM187" s="324">
        <f>AM164/Corn!AL213</f>
        <v>0.85714285714285721</v>
      </c>
      <c r="AN187" s="324">
        <f>AN164/Corn!AM213</f>
        <v>0.9903381642512078</v>
      </c>
      <c r="AO187" s="324">
        <f>AO164/Corn!AN213</f>
        <v>1.5426997245179064</v>
      </c>
      <c r="AP187" s="324">
        <f>AP164/Corn!AO213</f>
        <v>1.5190217391304346</v>
      </c>
      <c r="AQ187" s="324">
        <f>AQ164/Corn!AP213</f>
        <v>1.5233644859813082</v>
      </c>
      <c r="AR187" s="324">
        <f>AR164/Corn!AQ213</f>
        <v>1.3822629969418958</v>
      </c>
      <c r="AS187" s="324">
        <f>AS164/Corn!AR213</f>
        <v>1.3511904761904763</v>
      </c>
      <c r="AT187" s="324">
        <f>AT164/Corn!AS213</f>
        <v>1.2061068702290076</v>
      </c>
      <c r="AU187" s="324">
        <f>AU164/Corn!AT213</f>
        <v>1.4743589743589742</v>
      </c>
      <c r="AV187" s="324">
        <f>AV164/Corn!AU213</f>
        <v>0.79746835443037967</v>
      </c>
      <c r="AW187" s="324">
        <f>AW164/Corn!AV213</f>
        <v>1.0317679558011048</v>
      </c>
      <c r="AX187" s="324">
        <f>AX164/Corn!AW213</f>
        <v>1.3123909249563699</v>
      </c>
      <c r="AY187" s="227">
        <f>AY164/Corn!AX213</f>
        <v>0</v>
      </c>
      <c r="AZ187" s="226" t="e">
        <f>AZ164/Corn!AZ204</f>
        <v>#N/A</v>
      </c>
      <c r="BA187" s="226" t="e">
        <f>BA164/Corn!BA204</f>
        <v>#N/A</v>
      </c>
      <c r="BB187" s="226" t="e">
        <f>BB164/Corn!BB204</f>
        <v>#N/A</v>
      </c>
      <c r="BC187" s="226" t="e">
        <f>BC164/Corn!BC204</f>
        <v>#N/A</v>
      </c>
      <c r="BD187" s="226" t="e">
        <f>BD164/Corn!BD204</f>
        <v>#N/A</v>
      </c>
      <c r="BE187" s="226" t="e">
        <f>BE164/Corn!BE204</f>
        <v>#N/A</v>
      </c>
      <c r="BF187" s="226" t="e">
        <f>BF164/Corn!BF204</f>
        <v>#N/A</v>
      </c>
      <c r="BG187" s="226" t="e">
        <f>BG164/Corn!BG204</f>
        <v>#N/A</v>
      </c>
      <c r="BH187" s="226" t="e">
        <f>BH164/Corn!BH204</f>
        <v>#N/A</v>
      </c>
      <c r="BI187" s="226" t="e">
        <f>BI164/Corn!BI204</f>
        <v>#N/A</v>
      </c>
      <c r="BJ187" s="226" t="e">
        <f>BJ164/Corn!BJ204</f>
        <v>#N/A</v>
      </c>
      <c r="BK187" s="226" t="e">
        <f>BK164/Corn!BK204</f>
        <v>#N/A</v>
      </c>
      <c r="BL187" s="226" t="e">
        <f>BL164/Corn!BL204</f>
        <v>#N/A</v>
      </c>
      <c r="BM187" s="226" t="e">
        <f>BM164/Corn!BM204</f>
        <v>#N/A</v>
      </c>
      <c r="BN187" s="226" t="e">
        <f>BN164/Corn!BN204</f>
        <v>#N/A</v>
      </c>
      <c r="BO187" s="226" t="e">
        <f>BO164/Corn!BO204</f>
        <v>#N/A</v>
      </c>
      <c r="BP187" s="226" t="e">
        <f>BP164/Corn!BP204</f>
        <v>#N/A</v>
      </c>
      <c r="BQ187" s="226" t="e">
        <f>BQ164/Corn!BQ204</f>
        <v>#N/A</v>
      </c>
      <c r="BR187" s="226" t="e">
        <f>BR164/Corn!BR204</f>
        <v>#N/A</v>
      </c>
    </row>
    <row r="188" spans="1:70">
      <c r="A188" s="324" t="s">
        <v>69</v>
      </c>
      <c r="B188" s="324">
        <f>B165/Corn!B205</f>
        <v>1.1350210970464134</v>
      </c>
      <c r="C188" s="324">
        <f>C165/Corn!C202</f>
        <v>0.89615384615384619</v>
      </c>
      <c r="D188" s="324">
        <f>D165/Corn!D202</f>
        <v>1.0562499999999999</v>
      </c>
      <c r="E188" s="324">
        <f>E165/Corn!E202</f>
        <v>0.93434343434343436</v>
      </c>
      <c r="F188" s="324">
        <f>F165/Corn!F202</f>
        <v>0.9282868525896415</v>
      </c>
      <c r="G188" s="324">
        <f>G165/Corn!G202</f>
        <v>0.88039867109634551</v>
      </c>
      <c r="H188" s="324">
        <f>H165/Corn!H202</f>
        <v>0.95686274509803926</v>
      </c>
      <c r="I188" s="324">
        <f>I165/Corn!I202</f>
        <v>1.0093023255813953</v>
      </c>
      <c r="J188" s="324">
        <f>J165/Corn!J202</f>
        <v>0.74096385542168675</v>
      </c>
      <c r="K188" s="324">
        <f>K165/Corn!K202</f>
        <v>0.77586206896551724</v>
      </c>
      <c r="L188" s="324">
        <f>L165/Corn!L202</f>
        <v>0.82096069868995625</v>
      </c>
      <c r="M188" s="324">
        <f>M165/Corn!M202</f>
        <v>1</v>
      </c>
      <c r="N188" s="324">
        <f>N165/Corn!N202</f>
        <v>1.2550335570469799</v>
      </c>
      <c r="O188" s="324">
        <f>O165/Corn!O202</f>
        <v>1.1307692307692307</v>
      </c>
      <c r="P188" s="324">
        <f>P165/Corn!P202</f>
        <v>1.0786026200873362</v>
      </c>
      <c r="Q188" s="324">
        <f>Q165/Corn!Q202</f>
        <v>0.9181034482758621</v>
      </c>
      <c r="R188" s="324">
        <f>R165/Corn!R202</f>
        <v>0.88412017167381973</v>
      </c>
      <c r="S188" s="324">
        <f>S165/Corn!S202</f>
        <v>0.85185185185185186</v>
      </c>
      <c r="T188" s="324">
        <f>T165/Corn!T202</f>
        <v>0.84615384615384626</v>
      </c>
      <c r="U188" s="324">
        <f>U165/Corn!U202</f>
        <v>0.88127853881278539</v>
      </c>
      <c r="V188" s="324">
        <f>V165/Corn!V202</f>
        <v>0.95539033457249067</v>
      </c>
      <c r="W188" s="324">
        <f>W165/Corn!W202</f>
        <v>0.78089887640449429</v>
      </c>
      <c r="X188" s="324">
        <f>X165/Corn!X202</f>
        <v>0.94444444444444442</v>
      </c>
      <c r="Y188" s="324">
        <f>Y165/Corn!Y202</f>
        <v>1.0923913043478259</v>
      </c>
      <c r="Z188" s="324">
        <f>Z165/Corn!Z202</f>
        <v>1.1599999999999999</v>
      </c>
      <c r="AA188" s="324">
        <f>AA165/Corn!AA202</f>
        <v>1.1242236024844721</v>
      </c>
      <c r="AB188" s="324">
        <f>AB165/Corn!AB202</f>
        <v>1.1727748691099478</v>
      </c>
      <c r="AC188" s="324">
        <f>AC165/Corn!AC202</f>
        <v>1.068825910931174</v>
      </c>
      <c r="AD188" s="324">
        <f>AD165/Corn!AD202</f>
        <v>1.3090909090909089</v>
      </c>
      <c r="AE188" s="324">
        <f>AE165/Corn!AE202</f>
        <v>1.1045454545454545</v>
      </c>
      <c r="AF188" s="324">
        <f>AF165/Corn!AF202</f>
        <v>1.2421052631578948</v>
      </c>
      <c r="AG188" s="324">
        <f>AG165/Corn!AG202</f>
        <v>1.1499999999999999</v>
      </c>
      <c r="AH188" s="324">
        <f>AH165/Corn!AH202</f>
        <v>1.2347560975609757</v>
      </c>
      <c r="AI188" s="324">
        <f>AI165/Corn!AI202</f>
        <v>1.1916167664670658</v>
      </c>
      <c r="AJ188" s="324">
        <f>AJ165/Corn!AJ202</f>
        <v>1.4707692307692308</v>
      </c>
      <c r="AK188" s="324">
        <f>AK165/Corn!AK202</f>
        <v>0.88480392156862742</v>
      </c>
      <c r="AL188" s="324">
        <f>AL165/Corn!AL202</f>
        <v>0.85423197492163017</v>
      </c>
      <c r="AM188" s="324">
        <f>AM165/Corn!AM202</f>
        <v>0.9317851959361394</v>
      </c>
      <c r="AN188" s="324">
        <f>AN165/Corn!AN202</f>
        <v>1.0888888888888888</v>
      </c>
      <c r="AO188" s="324">
        <f>AO165/Corn!AO202</f>
        <v>1.5214899713467047</v>
      </c>
      <c r="AP188" s="324">
        <f>AP165/Corn!AP202</f>
        <v>1.4918478260869565</v>
      </c>
      <c r="AQ188" s="324">
        <f>AQ165/Corn!AQ202</f>
        <v>1.4099378881987576</v>
      </c>
      <c r="AR188" s="324">
        <f>AR165/Corn!AR202</f>
        <v>1.3211009174311927</v>
      </c>
      <c r="AS188" s="324">
        <f>AS165/Corn!AS202</f>
        <v>1.3205882352941178</v>
      </c>
      <c r="AT188" s="324">
        <f>AT165/Corn!AT202</f>
        <v>1.2</v>
      </c>
      <c r="AU188" s="324">
        <f>AU165/Corn!AU202</f>
        <v>1.3958944281524925</v>
      </c>
      <c r="AV188" s="324">
        <f>AV165/Corn!AV202</f>
        <v>0.9341864716636199</v>
      </c>
      <c r="AW188" s="324">
        <f>AW165/Corn!AW202</f>
        <v>1.0592383638928067</v>
      </c>
      <c r="AX188" s="324">
        <f>AX165/Corn!AX202</f>
        <v>1.4299424184261036</v>
      </c>
      <c r="AY188" s="227">
        <f>AY165/Corn!AY202</f>
        <v>0</v>
      </c>
      <c r="AZ188" s="226" t="e">
        <f>AZ165/Corn!AZ205</f>
        <v>#N/A</v>
      </c>
      <c r="BA188" s="226" t="e">
        <f>BA165/Corn!BA205</f>
        <v>#N/A</v>
      </c>
      <c r="BB188" s="226" t="e">
        <f>BB165/Corn!BB205</f>
        <v>#N/A</v>
      </c>
      <c r="BC188" s="226" t="e">
        <f>BC165/Corn!BC205</f>
        <v>#N/A</v>
      </c>
      <c r="BD188" s="226" t="e">
        <f>BD165/Corn!BD205</f>
        <v>#N/A</v>
      </c>
      <c r="BE188" s="226" t="e">
        <f>BE165/Corn!BE205</f>
        <v>#N/A</v>
      </c>
      <c r="BF188" s="226" t="e">
        <f>BF165/Corn!BF205</f>
        <v>#N/A</v>
      </c>
      <c r="BG188" s="226" t="e">
        <f>BG165/Corn!BG205</f>
        <v>#N/A</v>
      </c>
      <c r="BH188" s="226" t="e">
        <f>BH165/Corn!BH205</f>
        <v>#N/A</v>
      </c>
      <c r="BI188" s="226" t="e">
        <f>BI165/Corn!BI205</f>
        <v>#N/A</v>
      </c>
      <c r="BJ188" s="226" t="e">
        <f>BJ165/Corn!BJ205</f>
        <v>#N/A</v>
      </c>
      <c r="BK188" s="226" t="e">
        <f>BK165/Corn!BK205</f>
        <v>#N/A</v>
      </c>
      <c r="BL188" s="226" t="e">
        <f>BL165/Corn!BL205</f>
        <v>#N/A</v>
      </c>
      <c r="BM188" s="226" t="e">
        <f>BM165/Corn!BM205</f>
        <v>#N/A</v>
      </c>
      <c r="BN188" s="226" t="e">
        <f>BN165/Corn!BN205</f>
        <v>#N/A</v>
      </c>
      <c r="BO188" s="226" t="e">
        <f>BO165/Corn!BO205</f>
        <v>#N/A</v>
      </c>
      <c r="BP188" s="226" t="e">
        <f>BP165/Corn!BP205</f>
        <v>#N/A</v>
      </c>
      <c r="BQ188" s="226" t="e">
        <f>BQ165/Corn!BQ205</f>
        <v>#N/A</v>
      </c>
      <c r="BR188" s="226" t="e">
        <f>BR165/Corn!BR205</f>
        <v>#N/A</v>
      </c>
    </row>
    <row r="189" spans="1:70">
      <c r="A189" s="324" t="s">
        <v>70</v>
      </c>
      <c r="B189" s="324">
        <f>B166/Corn!B206</f>
        <v>1.098360655737705</v>
      </c>
      <c r="C189" s="324">
        <f>C166/Corn!C203</f>
        <v>0.9527896995708155</v>
      </c>
      <c r="D189" s="324">
        <f>D166/Corn!D203</f>
        <v>0.9760479041916168</v>
      </c>
      <c r="E189" s="324">
        <f>E166/Corn!E203</f>
        <v>0.96446700507614214</v>
      </c>
      <c r="F189" s="324">
        <f>F166/Corn!F203</f>
        <v>0.96265560165975095</v>
      </c>
      <c r="G189" s="324">
        <f>G166/Corn!G203</f>
        <v>0.93979933110367886</v>
      </c>
      <c r="H189" s="324">
        <f>H166/Corn!H203</f>
        <v>0.97142857142857131</v>
      </c>
      <c r="I189" s="324">
        <f>I166/Corn!I203</f>
        <v>1</v>
      </c>
      <c r="J189" s="324">
        <f>J166/Corn!J203</f>
        <v>0.8031746031746031</v>
      </c>
      <c r="K189" s="324">
        <f>K166/Corn!K203</f>
        <v>0.86415094339622645</v>
      </c>
      <c r="L189" s="324">
        <f>L166/Corn!L203</f>
        <v>0.92890995260663511</v>
      </c>
      <c r="M189" s="324">
        <f>M166/Corn!M203</f>
        <v>1.1285714285714288</v>
      </c>
      <c r="N189" s="324">
        <f>N166/Corn!N203</f>
        <v>1.1096774193548387</v>
      </c>
      <c r="O189" s="324">
        <f>O166/Corn!O203</f>
        <v>1.1085271317829457</v>
      </c>
      <c r="P189" s="324">
        <f>P166/Corn!P203</f>
        <v>1.0855855855855856</v>
      </c>
      <c r="Q189" s="324">
        <f>Q166/Corn!Q203</f>
        <v>0.93150684931506855</v>
      </c>
      <c r="R189" s="324">
        <f>R166/Corn!R203</f>
        <v>0.90909090909090906</v>
      </c>
      <c r="S189" s="324">
        <f>S166/Corn!S203</f>
        <v>0.93658536585365859</v>
      </c>
      <c r="T189" s="324">
        <f>T166/Corn!T203</f>
        <v>0.79824561403508787</v>
      </c>
      <c r="U189" s="324">
        <f>U166/Corn!U203</f>
        <v>0.93689320388349506</v>
      </c>
      <c r="V189" s="324">
        <f>V166/Corn!V203</f>
        <v>1.032258064516129</v>
      </c>
      <c r="W189" s="324">
        <f>W166/Corn!W203</f>
        <v>0.93402777777777779</v>
      </c>
      <c r="X189" s="324">
        <f>X166/Corn!X203</f>
        <v>0.96062992125984248</v>
      </c>
      <c r="Y189" s="324">
        <f>Y166/Corn!Y203</f>
        <v>1</v>
      </c>
      <c r="Z189" s="324">
        <f>Z166/Corn!Z203</f>
        <v>1.1597633136094674</v>
      </c>
      <c r="AA189" s="324">
        <f>AA166/Corn!AA203</f>
        <v>1.132183908045977</v>
      </c>
      <c r="AB189" s="324">
        <f>AB166/Corn!AB203</f>
        <v>1.2445652173913042</v>
      </c>
      <c r="AC189" s="324">
        <f>AC166/Corn!AC203</f>
        <v>1.1282051282051284</v>
      </c>
      <c r="AD189" s="324">
        <f>AD166/Corn!AD203</f>
        <v>1.2924528301886793</v>
      </c>
      <c r="AE189" s="324">
        <f>AE166/Corn!AE203</f>
        <v>1.0700934579439252</v>
      </c>
      <c r="AF189" s="324">
        <f>AF166/Corn!AF203</f>
        <v>1.3241758241758241</v>
      </c>
      <c r="AG189" s="324">
        <f>AG166/Corn!AG203</f>
        <v>1.0823529411764705</v>
      </c>
      <c r="AH189" s="324">
        <f>AH166/Corn!AH203</f>
        <v>1.3768996960486324</v>
      </c>
      <c r="AI189" s="324">
        <f>AI166/Corn!AI203</f>
        <v>1.311212814645309</v>
      </c>
      <c r="AJ189" s="324">
        <f>AJ166/Corn!AJ203</f>
        <v>1.2216066481994461</v>
      </c>
      <c r="AK189" s="324">
        <f>AK166/Corn!AK203</f>
        <v>0.86342592592592582</v>
      </c>
      <c r="AL189" s="324">
        <f>AL166/Corn!AL203</f>
        <v>0.96160558464223378</v>
      </c>
      <c r="AM189" s="324">
        <f>AM166/Corn!AM203</f>
        <v>0.95722713864306785</v>
      </c>
      <c r="AN189" s="324">
        <f>AN166/Corn!AN203</f>
        <v>1.2829373650107994</v>
      </c>
      <c r="AO189" s="324">
        <f>AO166/Corn!AO203</f>
        <v>1.4677871148459385</v>
      </c>
      <c r="AP189" s="324">
        <f>AP166/Corn!AP203</f>
        <v>1.5095367847411445</v>
      </c>
      <c r="AQ189" s="324">
        <f>AQ166/Corn!AQ203</f>
        <v>1.4741641337386018</v>
      </c>
      <c r="AR189" s="324">
        <f>AR166/Corn!AR203</f>
        <v>1.3619631901840492</v>
      </c>
      <c r="AS189" s="324">
        <f>AS166/Corn!AS203</f>
        <v>1.2426900584795322</v>
      </c>
      <c r="AT189" s="324">
        <f>AT166/Corn!AT203</f>
        <v>1.1896103896103896</v>
      </c>
      <c r="AU189" s="324">
        <f>AU166/Corn!AU203</f>
        <v>1.3130193905817176</v>
      </c>
      <c r="AV189" s="324">
        <f>AV166/Corn!AV203</f>
        <v>1.0717131474103587</v>
      </c>
      <c r="AW189" s="324">
        <f>AW166/Corn!AW203</f>
        <v>1.1569230769230769</v>
      </c>
      <c r="AX189" s="324">
        <f>AX166/Corn!AX203</f>
        <v>1.4523326572008115</v>
      </c>
      <c r="AY189" s="227">
        <f>AY166/Corn!AY203</f>
        <v>0</v>
      </c>
      <c r="AZ189" s="226" t="e">
        <f>AZ166/Corn!AZ206</f>
        <v>#N/A</v>
      </c>
      <c r="BA189" s="226" t="e">
        <f>BA166/Corn!BA206</f>
        <v>#N/A</v>
      </c>
      <c r="BB189" s="226" t="e">
        <f>BB166/Corn!BB206</f>
        <v>#N/A</v>
      </c>
      <c r="BC189" s="226" t="e">
        <f>BC166/Corn!BC206</f>
        <v>#N/A</v>
      </c>
      <c r="BD189" s="226" t="e">
        <f>BD166/Corn!BD206</f>
        <v>#N/A</v>
      </c>
      <c r="BE189" s="226" t="e">
        <f>BE166/Corn!BE206</f>
        <v>#N/A</v>
      </c>
      <c r="BF189" s="226" t="e">
        <f>BF166/Corn!BF206</f>
        <v>#N/A</v>
      </c>
      <c r="BG189" s="226" t="e">
        <f>BG166/Corn!BG206</f>
        <v>#N/A</v>
      </c>
      <c r="BH189" s="226" t="e">
        <f>BH166/Corn!BH206</f>
        <v>#N/A</v>
      </c>
      <c r="BI189" s="226" t="e">
        <f>BI166/Corn!BI206</f>
        <v>#N/A</v>
      </c>
      <c r="BJ189" s="226" t="e">
        <f>BJ166/Corn!BJ206</f>
        <v>#N/A</v>
      </c>
      <c r="BK189" s="226" t="e">
        <f>BK166/Corn!BK206</f>
        <v>#N/A</v>
      </c>
      <c r="BL189" s="226" t="e">
        <f>BL166/Corn!BL206</f>
        <v>#N/A</v>
      </c>
      <c r="BM189" s="226" t="e">
        <f>BM166/Corn!BM206</f>
        <v>#N/A</v>
      </c>
      <c r="BN189" s="226" t="e">
        <f>BN166/Corn!BN206</f>
        <v>#N/A</v>
      </c>
      <c r="BO189" s="226" t="e">
        <f>BO166/Corn!BO206</f>
        <v>#N/A</v>
      </c>
      <c r="BP189" s="226" t="e">
        <f>BP166/Corn!BP206</f>
        <v>#N/A</v>
      </c>
      <c r="BQ189" s="226" t="e">
        <f>BQ166/Corn!BQ206</f>
        <v>#N/A</v>
      </c>
      <c r="BR189" s="226" t="e">
        <f>BR166/Corn!BR206</f>
        <v>#N/A</v>
      </c>
    </row>
    <row r="190" spans="1:70">
      <c r="A190" s="324" t="s">
        <v>71</v>
      </c>
      <c r="B190" s="324">
        <f>B167/Corn!B207</f>
        <v>0.97983870967741937</v>
      </c>
      <c r="C190" s="324">
        <f>C167/Corn!C204</f>
        <v>1.0445544554455446</v>
      </c>
      <c r="D190" s="324">
        <f>D167/Corn!D204</f>
        <v>0.96808510638297884</v>
      </c>
      <c r="E190" s="324">
        <f>E167/Corn!E204</f>
        <v>0.95544554455445541</v>
      </c>
      <c r="F190" s="324">
        <f>F167/Corn!F204</f>
        <v>1.0572687224669604</v>
      </c>
      <c r="G190" s="324">
        <f>G167/Corn!G204</f>
        <v>0.93548387096774188</v>
      </c>
      <c r="H190" s="324">
        <f>H167/Corn!H204</f>
        <v>1.0641025641025643</v>
      </c>
      <c r="I190" s="324">
        <f>I167/Corn!I204</f>
        <v>0.96713615023474186</v>
      </c>
      <c r="J190" s="324">
        <f>J167/Corn!J204</f>
        <v>0.80441640378548895</v>
      </c>
      <c r="K190" s="324">
        <f>K167/Corn!K204</f>
        <v>0.88235294117647067</v>
      </c>
      <c r="L190" s="324">
        <f>L167/Corn!L204</f>
        <v>0.92760180995475106</v>
      </c>
      <c r="M190" s="324">
        <f>M167/Corn!M204</f>
        <v>1.1496598639455782</v>
      </c>
      <c r="N190" s="324">
        <f>N167/Corn!N204</f>
        <v>1.167701863354037</v>
      </c>
      <c r="O190" s="324">
        <f>O167/Corn!O204</f>
        <v>1.1792828685258965</v>
      </c>
      <c r="P190" s="324">
        <f>P167/Corn!P204</f>
        <v>1.1026785714285714</v>
      </c>
      <c r="Q190" s="324">
        <f>Q167/Corn!Q204</f>
        <v>1</v>
      </c>
      <c r="R190" s="324">
        <f>R167/Corn!R204</f>
        <v>0.9606986899563319</v>
      </c>
      <c r="S190" s="324">
        <f>S167/Corn!S204</f>
        <v>1.0353535353535352</v>
      </c>
      <c r="T190" s="324">
        <f>T167/Corn!T204</f>
        <v>0.82040816326530597</v>
      </c>
      <c r="U190" s="324">
        <f>U167/Corn!U204</f>
        <v>1.050251256281407</v>
      </c>
      <c r="V190" s="324">
        <f>V167/Corn!V204</f>
        <v>1.0766550522648082</v>
      </c>
      <c r="W190" s="324">
        <f>W167/Corn!W204</f>
        <v>0.99624060150375926</v>
      </c>
      <c r="X190" s="324">
        <f>X167/Corn!X204</f>
        <v>1.0398406374501992</v>
      </c>
      <c r="Y190" s="324">
        <f>Y167/Corn!Y204</f>
        <v>1.0621761658031088</v>
      </c>
      <c r="Z190" s="324">
        <f>Z167/Corn!Z204</f>
        <v>1.2588235294117649</v>
      </c>
      <c r="AA190" s="324">
        <f>AA167/Corn!AA204</f>
        <v>1.1559139784946235</v>
      </c>
      <c r="AB190" s="324">
        <f>AB167/Corn!AB204</f>
        <v>1.243243243243243</v>
      </c>
      <c r="AC190" s="324">
        <f>AC167/Corn!AC204</f>
        <v>1.2236842105263159</v>
      </c>
      <c r="AD190" s="324">
        <f>AD167/Corn!AD204</f>
        <v>1.2863636363636364</v>
      </c>
      <c r="AE190" s="324">
        <f>AE167/Corn!AE204</f>
        <v>1.1951219512195124</v>
      </c>
      <c r="AF190" s="324">
        <f>AF167/Corn!AF204</f>
        <v>1.4576271186440679</v>
      </c>
      <c r="AG190" s="324">
        <f>AG167/Corn!AG204</f>
        <v>1.0138888888888888</v>
      </c>
      <c r="AH190" s="324">
        <f>AH167/Corn!AH204</f>
        <v>1.2529069767441861</v>
      </c>
      <c r="AI190" s="324">
        <f>AI167/Corn!AI204</f>
        <v>1.2769953051643195</v>
      </c>
      <c r="AJ190" s="324">
        <f>AJ167/Corn!AJ204</f>
        <v>1.2219178082191782</v>
      </c>
      <c r="AK190" s="324">
        <f>AK167/Corn!AK204</f>
        <v>0.84835164835164834</v>
      </c>
      <c r="AL190" s="324">
        <f>AL167/Corn!AL204</f>
        <v>0.93310463121783882</v>
      </c>
      <c r="AM190" s="324">
        <f>AM167/Corn!AM204</f>
        <v>0.9258202567760343</v>
      </c>
      <c r="AN190" s="324">
        <f>AN167/Corn!AN204</f>
        <v>1.4187643020594967</v>
      </c>
      <c r="AO190" s="324">
        <f>AO167/Corn!AO204</f>
        <v>1.4138888888888888</v>
      </c>
      <c r="AP190" s="324">
        <f>AP167/Corn!AP204</f>
        <v>1.5459610027855153</v>
      </c>
      <c r="AQ190" s="324">
        <f>AQ167/Corn!AQ204</f>
        <v>1.5339506172839505</v>
      </c>
      <c r="AR190" s="324">
        <f>AR167/Corn!AR204</f>
        <v>1.4603174603174602</v>
      </c>
      <c r="AS190" s="324">
        <f>AS167/Corn!AS204</f>
        <v>1.4017595307917889</v>
      </c>
      <c r="AT190" s="324">
        <f>AT167/Corn!AT204</f>
        <v>1.2880434782608696</v>
      </c>
      <c r="AU190" s="324">
        <f>AU167/Corn!AU204</f>
        <v>1.2612137203166227</v>
      </c>
      <c r="AV190" s="324">
        <f>AV167/Corn!AV204</f>
        <v>0.99051233396584448</v>
      </c>
      <c r="AW190" s="324">
        <f>AW167/Corn!AW204</f>
        <v>1.1340523882896765</v>
      </c>
      <c r="AX190" s="324">
        <f>AX167/Corn!AX204</f>
        <v>1.6673819742489269</v>
      </c>
      <c r="AY190" s="227">
        <f>AY167/Corn!AY204</f>
        <v>0</v>
      </c>
      <c r="AZ190" s="226" t="e">
        <f>AZ167/Corn!AZ207</f>
        <v>#N/A</v>
      </c>
      <c r="BA190" s="226" t="e">
        <f>BA167/Corn!BA207</f>
        <v>#N/A</v>
      </c>
      <c r="BB190" s="226" t="e">
        <f>BB167/Corn!BB207</f>
        <v>#N/A</v>
      </c>
      <c r="BC190" s="226" t="e">
        <f>BC167/Corn!BC207</f>
        <v>#N/A</v>
      </c>
      <c r="BD190" s="226" t="e">
        <f>BD167/Corn!BD207</f>
        <v>#N/A</v>
      </c>
      <c r="BE190" s="226" t="e">
        <f>BE167/Corn!BE207</f>
        <v>#N/A</v>
      </c>
      <c r="BF190" s="226" t="e">
        <f>BF167/Corn!BF207</f>
        <v>#N/A</v>
      </c>
      <c r="BG190" s="226" t="e">
        <f>BG167/Corn!BG207</f>
        <v>#N/A</v>
      </c>
      <c r="BH190" s="226" t="e">
        <f>BH167/Corn!BH207</f>
        <v>#N/A</v>
      </c>
      <c r="BI190" s="226" t="e">
        <f>BI167/Corn!BI207</f>
        <v>#N/A</v>
      </c>
      <c r="BJ190" s="226" t="e">
        <f>BJ167/Corn!BJ207</f>
        <v>#N/A</v>
      </c>
      <c r="BK190" s="226" t="e">
        <f>BK167/Corn!BK207</f>
        <v>#N/A</v>
      </c>
      <c r="BL190" s="226" t="e">
        <f>BL167/Corn!BL207</f>
        <v>#N/A</v>
      </c>
      <c r="BM190" s="226" t="e">
        <f>BM167/Corn!BM207</f>
        <v>#N/A</v>
      </c>
      <c r="BN190" s="226" t="e">
        <f>BN167/Corn!BN207</f>
        <v>#N/A</v>
      </c>
      <c r="BO190" s="226" t="e">
        <f>BO167/Corn!BO207</f>
        <v>#N/A</v>
      </c>
      <c r="BP190" s="226" t="e">
        <f>BP167/Corn!BP207</f>
        <v>#N/A</v>
      </c>
      <c r="BQ190" s="226" t="e">
        <f>BQ167/Corn!BQ207</f>
        <v>#N/A</v>
      </c>
      <c r="BR190" s="226" t="e">
        <f>BR167/Corn!BR207</f>
        <v>#N/A</v>
      </c>
    </row>
    <row r="191" spans="1:70">
      <c r="A191" s="324" t="s">
        <v>72</v>
      </c>
      <c r="B191" s="324">
        <f>B168/Corn!B208</f>
        <v>0.94000000000000006</v>
      </c>
      <c r="C191" s="324">
        <f>C168/Corn!C205</f>
        <v>0.92857142857142849</v>
      </c>
      <c r="D191" s="324">
        <f>D168/Corn!D205</f>
        <v>0.90862944162436554</v>
      </c>
      <c r="E191" s="324">
        <f>E168/Corn!E205</f>
        <v>0.90909090909090906</v>
      </c>
      <c r="F191" s="324">
        <f>F168/Corn!F205</f>
        <v>0.97478991596638653</v>
      </c>
      <c r="G191" s="324">
        <f>G168/Corn!G205</f>
        <v>0.93103448275862077</v>
      </c>
      <c r="H191" s="324">
        <f>H168/Corn!H205</f>
        <v>1.0376569037656904</v>
      </c>
      <c r="I191" s="324">
        <f>I168/Corn!I205</f>
        <v>0.96902654867256643</v>
      </c>
      <c r="J191" s="324">
        <f>J168/Corn!J205</f>
        <v>0.80952380952380953</v>
      </c>
      <c r="K191" s="324">
        <f>K168/Corn!K205</f>
        <v>0.85546875</v>
      </c>
      <c r="L191" s="324">
        <f>L168/Corn!L205</f>
        <v>0.9039301310043667</v>
      </c>
      <c r="M191" s="324">
        <f>M168/Corn!M205</f>
        <v>1.08</v>
      </c>
      <c r="N191" s="324">
        <f>N168/Corn!N205</f>
        <v>1.0639534883720931</v>
      </c>
      <c r="O191" s="324">
        <f>O168/Corn!O205</f>
        <v>1.0790513833992095</v>
      </c>
      <c r="P191" s="324">
        <f>P168/Corn!P205</f>
        <v>1.0881057268722467</v>
      </c>
      <c r="Q191" s="324">
        <f>Q168/Corn!Q205</f>
        <v>0.95945945945945932</v>
      </c>
      <c r="R191" s="324">
        <f>R168/Corn!R205</f>
        <v>0.96137339055794002</v>
      </c>
      <c r="S191" s="324">
        <f>S168/Corn!S205</f>
        <v>1.0761421319796955</v>
      </c>
      <c r="T191" s="324">
        <f>T168/Corn!T205</f>
        <v>0.75655430711610494</v>
      </c>
      <c r="U191" s="324">
        <f>U168/Corn!U205</f>
        <v>0.93427230046948362</v>
      </c>
      <c r="V191" s="324">
        <f>V168/Corn!V205</f>
        <v>1.0260586319218241</v>
      </c>
      <c r="W191" s="324">
        <f>W168/Corn!W205</f>
        <v>1.0152091254752851</v>
      </c>
      <c r="X191" s="324">
        <f>X168/Corn!X205</f>
        <v>0.9642857142857143</v>
      </c>
      <c r="Y191" s="324">
        <f>Y168/Corn!Y205</f>
        <v>1.0149999999999999</v>
      </c>
      <c r="Z191" s="324">
        <f>Z168/Corn!Z205</f>
        <v>1.2362637362637363</v>
      </c>
      <c r="AA191" s="324">
        <f>AA168/Corn!AA205</f>
        <v>1.1269035532994924</v>
      </c>
      <c r="AB191" s="324">
        <f>AB168/Corn!AB205</f>
        <v>1.1161616161616161</v>
      </c>
      <c r="AC191" s="324">
        <f>AC168/Corn!AC205</f>
        <v>1.2543103448275863</v>
      </c>
      <c r="AD191" s="324">
        <f>AD168/Corn!AD205</f>
        <v>1.2683982683982684</v>
      </c>
      <c r="AE191" s="324">
        <f>AE168/Corn!AE205</f>
        <v>1.2205882352941178</v>
      </c>
      <c r="AF191" s="324">
        <f>AF168/Corn!AF205</f>
        <v>1.2916666666666667</v>
      </c>
      <c r="AG191" s="324">
        <f>AG168/Corn!AG205</f>
        <v>0.97342192691029916</v>
      </c>
      <c r="AH191" s="324">
        <f>AH168/Corn!AH205</f>
        <v>1.1777188328912467</v>
      </c>
      <c r="AI191" s="324">
        <f>AI168/Corn!AI205</f>
        <v>1.3357664233576643</v>
      </c>
      <c r="AJ191" s="324">
        <f>AJ168/Corn!AJ205</f>
        <v>1.2611111111111111</v>
      </c>
      <c r="AK191" s="324">
        <f>AK168/Corn!AK205</f>
        <v>0.80082987551867213</v>
      </c>
      <c r="AL191" s="324">
        <f>AL168/Corn!AL205</f>
        <v>0.93174061433447097</v>
      </c>
      <c r="AM191" s="324">
        <f>AM168/Corn!AM205</f>
        <v>0.93740902474526933</v>
      </c>
      <c r="AN191" s="324">
        <f>AN168/Corn!AN205</f>
        <v>1.3854875283446713</v>
      </c>
      <c r="AO191" s="324">
        <f>AO168/Corn!AO205</f>
        <v>1.5514511873350922</v>
      </c>
      <c r="AP191" s="324">
        <f>AP168/Corn!AP205</f>
        <v>1.6109589041095891</v>
      </c>
      <c r="AQ191" s="324">
        <f>AQ168/Corn!AQ205</f>
        <v>1.5421686746987953</v>
      </c>
      <c r="AR191" s="324">
        <f>AR168/Corn!AR205</f>
        <v>1.3560371517027863</v>
      </c>
      <c r="AS191" s="324">
        <f>AS168/Corn!AS205</f>
        <v>1.3107344632768361</v>
      </c>
      <c r="AT191" s="324">
        <f>AT168/Corn!AT205</f>
        <v>1.215633423180593</v>
      </c>
      <c r="AU191" s="324">
        <f>AU168/Corn!AU205</f>
        <v>1.2065491183879093</v>
      </c>
      <c r="AV191" s="324">
        <f>AV168/Corn!AV205</f>
        <v>0.98903107861060335</v>
      </c>
      <c r="AW191" s="324">
        <f>AW168/Corn!AW205</f>
        <v>1.1367781155015197</v>
      </c>
      <c r="AX191" s="324">
        <f>AX168/Corn!AX205</f>
        <v>1.3916666666666666</v>
      </c>
      <c r="AY191" s="227">
        <f>AY168/Corn!AY205</f>
        <v>0</v>
      </c>
      <c r="AZ191" s="226" t="e">
        <f>AZ168/Corn!AZ208</f>
        <v>#N/A</v>
      </c>
      <c r="BA191" s="226" t="e">
        <f>BA168/Corn!BA208</f>
        <v>#N/A</v>
      </c>
      <c r="BB191" s="226" t="e">
        <f>BB168/Corn!BB208</f>
        <v>#N/A</v>
      </c>
      <c r="BC191" s="226" t="e">
        <f>BC168/Corn!BC208</f>
        <v>#N/A</v>
      </c>
      <c r="BD191" s="226" t="e">
        <f>BD168/Corn!BD208</f>
        <v>#N/A</v>
      </c>
      <c r="BE191" s="226" t="e">
        <f>BE168/Corn!BE208</f>
        <v>#N/A</v>
      </c>
      <c r="BF191" s="226" t="e">
        <f>BF168/Corn!BF208</f>
        <v>#N/A</v>
      </c>
      <c r="BG191" s="226" t="e">
        <f>BG168/Corn!BG208</f>
        <v>#N/A</v>
      </c>
      <c r="BH191" s="226" t="e">
        <f>BH168/Corn!BH208</f>
        <v>#N/A</v>
      </c>
      <c r="BI191" s="226" t="e">
        <f>BI168/Corn!BI208</f>
        <v>#N/A</v>
      </c>
      <c r="BJ191" s="226" t="e">
        <f>BJ168/Corn!BJ208</f>
        <v>#N/A</v>
      </c>
      <c r="BK191" s="226" t="e">
        <f>BK168/Corn!BK208</f>
        <v>#N/A</v>
      </c>
      <c r="BL191" s="226" t="e">
        <f>BL168/Corn!BL208</f>
        <v>#N/A</v>
      </c>
      <c r="BM191" s="226" t="e">
        <f>BM168/Corn!BM208</f>
        <v>#N/A</v>
      </c>
      <c r="BN191" s="226" t="e">
        <f>BN168/Corn!BN208</f>
        <v>#N/A</v>
      </c>
      <c r="BO191" s="226" t="e">
        <f>BO168/Corn!BO208</f>
        <v>#N/A</v>
      </c>
      <c r="BP191" s="226" t="e">
        <f>BP168/Corn!BP208</f>
        <v>#N/A</v>
      </c>
      <c r="BQ191" s="226" t="e">
        <f>BQ168/Corn!BQ208</f>
        <v>#N/A</v>
      </c>
      <c r="BR191" s="226" t="e">
        <f>BR168/Corn!BR208</f>
        <v>#N/A</v>
      </c>
    </row>
    <row r="192" spans="1:70">
      <c r="A192" s="324" t="s">
        <v>56</v>
      </c>
      <c r="B192" s="324">
        <f>B169/Corn!B209</f>
        <v>0.9390243902439025</v>
      </c>
      <c r="C192" s="324">
        <f>C169/Corn!C206</f>
        <v>0.9358974358974359</v>
      </c>
      <c r="D192" s="324">
        <f>D169/Corn!D206</f>
        <v>0.95</v>
      </c>
      <c r="E192" s="324">
        <f>E169/Corn!E206</f>
        <v>0.92417061611374407</v>
      </c>
      <c r="F192" s="324">
        <f>F169/Corn!F206</f>
        <v>0.92653061224489786</v>
      </c>
      <c r="G192" s="324">
        <f>G169/Corn!G206</f>
        <v>0.59561128526645768</v>
      </c>
      <c r="H192" s="324">
        <f>H169/Corn!H206</f>
        <v>0.98425196850393704</v>
      </c>
      <c r="I192" s="324">
        <f>I169/Corn!I206</f>
        <v>0.91525423728813571</v>
      </c>
      <c r="J192" s="324">
        <f>J169/Corn!J206</f>
        <v>0.80952380952380953</v>
      </c>
      <c r="K192" s="324">
        <f>K169/Corn!K206</f>
        <v>0.84848484848484851</v>
      </c>
      <c r="L192" s="324">
        <f>L169/Corn!L206</f>
        <v>0.87982832618025741</v>
      </c>
      <c r="M192" s="324">
        <f>M169/Corn!M206</f>
        <v>1.0810810810810811</v>
      </c>
      <c r="N192" s="324">
        <f>N169/Corn!N206</f>
        <v>1.0056497175141244</v>
      </c>
      <c r="O192" s="324">
        <f>O169/Corn!O206</f>
        <v>1.0538461538461539</v>
      </c>
      <c r="P192" s="324">
        <f>P169/Corn!P206</f>
        <v>1.0086580086580086</v>
      </c>
      <c r="Q192" s="324">
        <f>Q169/Corn!Q206</f>
        <v>0.94273127753303965</v>
      </c>
      <c r="R192" s="324">
        <f>R169/Corn!R206</f>
        <v>0.92083333333333339</v>
      </c>
      <c r="S192" s="324">
        <f>S169/Corn!S206</f>
        <v>1.0197044334975369</v>
      </c>
      <c r="T192" s="324">
        <f>T169/Corn!T206</f>
        <v>0.79629629629629617</v>
      </c>
      <c r="U192" s="324">
        <f>U169/Corn!U206</f>
        <v>0.93607305936073049</v>
      </c>
      <c r="V192" s="324">
        <f>V169/Corn!V206</f>
        <v>1.0194174757281553</v>
      </c>
      <c r="W192" s="324">
        <f>W169/Corn!W206</f>
        <v>0.93680297397769519</v>
      </c>
      <c r="X192" s="324">
        <f>X169/Corn!X206</f>
        <v>0.9453125</v>
      </c>
      <c r="Y192" s="324">
        <f>Y169/Corn!Y206</f>
        <v>0.91747572815533973</v>
      </c>
      <c r="Z192" s="324">
        <f>Z169/Corn!Z206</f>
        <v>1.0680628272251309</v>
      </c>
      <c r="AA192" s="324">
        <f>AA169/Corn!AA206</f>
        <v>1.0101010101010102</v>
      </c>
      <c r="AB192" s="324">
        <f>AB169/Corn!AB206</f>
        <v>1.0609137055837563</v>
      </c>
      <c r="AC192" s="324">
        <f>AC169/Corn!AC206</f>
        <v>1.2231759656652361</v>
      </c>
      <c r="AD192" s="324">
        <f>AD169/Corn!AD206</f>
        <v>1.1255230125523012</v>
      </c>
      <c r="AE192" s="324">
        <f>AE169/Corn!AE206</f>
        <v>1.1367924528301887</v>
      </c>
      <c r="AF192" s="324">
        <f>AF169/Corn!AF206</f>
        <v>1.21</v>
      </c>
      <c r="AG192" s="324">
        <f>AG169/Corn!AG206</f>
        <v>0.99344262295081964</v>
      </c>
      <c r="AH192" s="324">
        <f>AH169/Corn!AH206</f>
        <v>1.0929648241206029</v>
      </c>
      <c r="AI192" s="324">
        <f>AI169/Corn!AI206</f>
        <v>1.2247706422018347</v>
      </c>
      <c r="AJ192" s="324">
        <f>AJ169/Corn!AJ206</f>
        <v>1.2786885245901638</v>
      </c>
      <c r="AK192" s="324">
        <f>AK169/Corn!AK206</f>
        <v>0.78137651821862342</v>
      </c>
      <c r="AL192" s="324">
        <f>AL169/Corn!AL206</f>
        <v>0.89621087314662273</v>
      </c>
      <c r="AM192" s="324">
        <f>AM169/Corn!AM206</f>
        <v>0.92097701149425293</v>
      </c>
      <c r="AN192" s="324">
        <f>AN169/Corn!AN206</f>
        <v>1.4502262443438914</v>
      </c>
      <c r="AO192" s="324">
        <f>AO169/Corn!AO206</f>
        <v>1.2722513089005236</v>
      </c>
      <c r="AP192" s="324">
        <f>AP169/Corn!AP206</f>
        <v>1.4945355191256828</v>
      </c>
      <c r="AQ192" s="324">
        <f>AQ169/Corn!AQ206</f>
        <v>1.4441176470588235</v>
      </c>
      <c r="AR192" s="324">
        <f>AR169/Corn!AR206</f>
        <v>1.3525835866261398</v>
      </c>
      <c r="AS192" s="324">
        <f>AS169/Corn!AS206</f>
        <v>1.2837078651685394</v>
      </c>
      <c r="AT192" s="324">
        <f>AT169/Corn!AT206</f>
        <v>1.2321899736147757</v>
      </c>
      <c r="AU192" s="324">
        <f>AU169/Corn!AU206</f>
        <v>1.1014150943396226</v>
      </c>
      <c r="AV192" s="324">
        <f>AV169/Corn!AV206</f>
        <v>1.0035906642728905</v>
      </c>
      <c r="AW192" s="324">
        <f>AW169/Corn!AW206</f>
        <v>1.0963855421686748</v>
      </c>
      <c r="AX192" s="324">
        <f>AX169/Corn!AX206</f>
        <v>1.5886075949367089</v>
      </c>
      <c r="AY192" s="227">
        <f>AY169/Corn!AY206</f>
        <v>0</v>
      </c>
      <c r="AZ192" s="226" t="e">
        <f>AZ169/Corn!AZ209</f>
        <v>#N/A</v>
      </c>
      <c r="BA192" s="226" t="e">
        <f>BA169/Corn!BA209</f>
        <v>#N/A</v>
      </c>
      <c r="BB192" s="226" t="e">
        <f>BB169/Corn!BB209</f>
        <v>#N/A</v>
      </c>
      <c r="BC192" s="226" t="e">
        <f>BC169/Corn!BC209</f>
        <v>#N/A</v>
      </c>
      <c r="BD192" s="226" t="e">
        <f>BD169/Corn!BD209</f>
        <v>#N/A</v>
      </c>
      <c r="BE192" s="226" t="e">
        <f>BE169/Corn!BE209</f>
        <v>#N/A</v>
      </c>
      <c r="BF192" s="226" t="e">
        <f>BF169/Corn!BF209</f>
        <v>#N/A</v>
      </c>
      <c r="BG192" s="226" t="e">
        <f>BG169/Corn!BG209</f>
        <v>#N/A</v>
      </c>
      <c r="BH192" s="226" t="e">
        <f>BH169/Corn!BH209</f>
        <v>#N/A</v>
      </c>
      <c r="BI192" s="226" t="e">
        <f>BI169/Corn!BI209</f>
        <v>#N/A</v>
      </c>
      <c r="BJ192" s="226" t="e">
        <f>BJ169/Corn!BJ209</f>
        <v>#N/A</v>
      </c>
      <c r="BK192" s="226" t="e">
        <f>BK169/Corn!BK209</f>
        <v>#N/A</v>
      </c>
      <c r="BL192" s="226" t="e">
        <f>BL169/Corn!BL209</f>
        <v>#N/A</v>
      </c>
      <c r="BM192" s="226" t="e">
        <f>BM169/Corn!BM209</f>
        <v>#N/A</v>
      </c>
      <c r="BN192" s="226" t="e">
        <f>BN169/Corn!BN209</f>
        <v>#N/A</v>
      </c>
      <c r="BO192" s="226" t="e">
        <f>BO169/Corn!BO209</f>
        <v>#N/A</v>
      </c>
      <c r="BP192" s="226" t="e">
        <f>BP169/Corn!BP209</f>
        <v>#N/A</v>
      </c>
      <c r="BQ192" s="226" t="e">
        <f>BQ169/Corn!BQ209</f>
        <v>#N/A</v>
      </c>
      <c r="BR192" s="226" t="e">
        <f>BR169/Corn!BR209</f>
        <v>#N/A</v>
      </c>
    </row>
    <row r="193" spans="1:70">
      <c r="A193" s="324" t="s">
        <v>57</v>
      </c>
      <c r="B193" s="324">
        <f>B170/Corn!B210</f>
        <v>0.88505747126436785</v>
      </c>
      <c r="C193" s="324">
        <f>C170/Corn!C207</f>
        <v>0.9358974358974359</v>
      </c>
      <c r="D193" s="324">
        <f>D170/Corn!D207</f>
        <v>0.97536945812807885</v>
      </c>
      <c r="E193" s="324">
        <f>E170/Corn!E207</f>
        <v>0.85779816513761464</v>
      </c>
      <c r="F193" s="324">
        <f>F170/Corn!F207</f>
        <v>0.93305439330543927</v>
      </c>
      <c r="G193" s="324">
        <f>G170/Corn!G207</f>
        <v>0.61490683229813659</v>
      </c>
      <c r="H193" s="324">
        <f>H170/Corn!H207</f>
        <v>0.98360655737704916</v>
      </c>
      <c r="I193" s="324">
        <f>I170/Corn!I207</f>
        <v>0.78125</v>
      </c>
      <c r="J193" s="324">
        <f>J170/Corn!J207</f>
        <v>0.79421221864951774</v>
      </c>
      <c r="K193" s="324">
        <f>K170/Corn!K207</f>
        <v>0.8435114503816793</v>
      </c>
      <c r="L193" s="324">
        <f>L170/Corn!L207</f>
        <v>0.84051724137931039</v>
      </c>
      <c r="M193" s="324">
        <f>M170/Corn!M207</f>
        <v>1.147887323943662</v>
      </c>
      <c r="N193" s="324">
        <f>N170/Corn!N207</f>
        <v>0.93989071038251359</v>
      </c>
      <c r="O193" s="324">
        <f>O170/Corn!O207</f>
        <v>1.0308880308880308</v>
      </c>
      <c r="P193" s="324">
        <f>P170/Corn!P207</f>
        <v>1.0043103448275863</v>
      </c>
      <c r="Q193" s="324">
        <f>Q170/Corn!Q207</f>
        <v>0.9181034482758621</v>
      </c>
      <c r="R193" s="324">
        <f>R170/Corn!R207</f>
        <v>0.8739837398373983</v>
      </c>
      <c r="S193" s="324">
        <f>S170/Corn!S207</f>
        <v>1</v>
      </c>
      <c r="T193" s="324">
        <f>T170/Corn!T207</f>
        <v>0.74193548387096764</v>
      </c>
      <c r="U193" s="324">
        <f>U170/Corn!U207</f>
        <v>0.95515695067264572</v>
      </c>
      <c r="V193" s="324">
        <f>V170/Corn!V207</f>
        <v>0.97329376854599403</v>
      </c>
      <c r="W193" s="324">
        <f>W170/Corn!W207</f>
        <v>0.92452830188679258</v>
      </c>
      <c r="X193" s="324">
        <f>X170/Corn!X207</f>
        <v>0.94901960784313732</v>
      </c>
      <c r="Y193" s="324">
        <f>Y170/Corn!Y207</f>
        <v>0.92682926829268297</v>
      </c>
      <c r="Z193" s="324">
        <f>Z170/Corn!Z207</f>
        <v>1.0757575757575757</v>
      </c>
      <c r="AA193" s="324">
        <f>AA170/Corn!AA207</f>
        <v>1.0714285714285714</v>
      </c>
      <c r="AB193" s="324">
        <f>AB170/Corn!AB207</f>
        <v>1.1243523316062176</v>
      </c>
      <c r="AC193" s="324">
        <f>AC170/Corn!AC207</f>
        <v>1.2264957264957266</v>
      </c>
      <c r="AD193" s="324">
        <f>AD170/Corn!AD207</f>
        <v>1.0459770114942528</v>
      </c>
      <c r="AE193" s="324">
        <f>AE170/Corn!AE207</f>
        <v>1.1846153846153846</v>
      </c>
      <c r="AF193" s="324">
        <f>AF170/Corn!AF207</f>
        <v>1.2623762376237624</v>
      </c>
      <c r="AG193" s="324">
        <f>AG170/Corn!AG207</f>
        <v>0.8982558139534883</v>
      </c>
      <c r="AH193" s="324">
        <f>AH170/Corn!AH207</f>
        <v>0.96475770925110127</v>
      </c>
      <c r="AI193" s="324">
        <f>AI170/Corn!AI207</f>
        <v>1.2894056847545219</v>
      </c>
      <c r="AJ193" s="324">
        <f>AJ170/Corn!AJ207</f>
        <v>1.2760563380281691</v>
      </c>
      <c r="AK193" s="324">
        <f>AK170/Corn!AK207</f>
        <v>0.69911504424778759</v>
      </c>
      <c r="AL193" s="324">
        <f>AL170/Corn!AL207</f>
        <v>0.86146496815286622</v>
      </c>
      <c r="AM193" s="324">
        <f>AM170/Corn!AM207</f>
        <v>0.92045454545454553</v>
      </c>
      <c r="AN193" s="324">
        <f>AN170/Corn!AN207</f>
        <v>1.4896551724137934</v>
      </c>
      <c r="AO193" s="324">
        <f>AO170/Corn!AO207</f>
        <v>1.3773087071240104</v>
      </c>
      <c r="AP193" s="324">
        <f>AP170/Corn!AP207</f>
        <v>1.5391061452513966</v>
      </c>
      <c r="AQ193" s="324">
        <f>AQ170/Corn!AQ207</f>
        <v>1.4767441860465116</v>
      </c>
      <c r="AR193" s="324">
        <f>AR170/Corn!AR207</f>
        <v>1.3550295857988166</v>
      </c>
      <c r="AS193" s="324">
        <f>AS170/Corn!AS207</f>
        <v>1.2916666666666667</v>
      </c>
      <c r="AT193" s="324">
        <f>AT170/Corn!AT207</f>
        <v>1.2380952380952381</v>
      </c>
      <c r="AU193" s="324">
        <f>AU170/Corn!AU207</f>
        <v>1.0463157894736841</v>
      </c>
      <c r="AV193" s="324">
        <f>AV170/Corn!AV207</f>
        <v>0.89016393442622954</v>
      </c>
      <c r="AW193" s="324">
        <f>AW170/Corn!AW207</f>
        <v>1.1176470588235294</v>
      </c>
      <c r="AX193" s="324">
        <f>AX170/Corn!AX207</f>
        <v>1.6238532110091741</v>
      </c>
      <c r="AY193" s="227">
        <f>AY170/Corn!AY207</f>
        <v>0</v>
      </c>
      <c r="AZ193" s="226" t="e">
        <f>AZ170/Corn!AZ210</f>
        <v>#N/A</v>
      </c>
      <c r="BA193" s="226" t="e">
        <f>BA170/Corn!BA210</f>
        <v>#N/A</v>
      </c>
      <c r="BB193" s="226" t="e">
        <f>BB170/Corn!BB210</f>
        <v>#N/A</v>
      </c>
      <c r="BC193" s="226" t="e">
        <f>BC170/Corn!BC210</f>
        <v>#N/A</v>
      </c>
      <c r="BD193" s="226" t="e">
        <f>BD170/Corn!BD210</f>
        <v>#N/A</v>
      </c>
      <c r="BE193" s="226" t="e">
        <f>BE170/Corn!BE210</f>
        <v>#N/A</v>
      </c>
      <c r="BF193" s="226" t="e">
        <f>BF170/Corn!BF210</f>
        <v>#N/A</v>
      </c>
      <c r="BG193" s="226" t="e">
        <f>BG170/Corn!BG210</f>
        <v>#N/A</v>
      </c>
      <c r="BH193" s="226" t="e">
        <f>BH170/Corn!BH210</f>
        <v>#N/A</v>
      </c>
      <c r="BI193" s="226" t="e">
        <f>BI170/Corn!BI210</f>
        <v>#N/A</v>
      </c>
      <c r="BJ193" s="226" t="e">
        <f>BJ170/Corn!BJ210</f>
        <v>#N/A</v>
      </c>
      <c r="BK193" s="226" t="e">
        <f>BK170/Corn!BK210</f>
        <v>#N/A</v>
      </c>
      <c r="BL193" s="226" t="e">
        <f>BL170/Corn!BL210</f>
        <v>#N/A</v>
      </c>
      <c r="BM193" s="226" t="e">
        <f>BM170/Corn!BM210</f>
        <v>#N/A</v>
      </c>
      <c r="BN193" s="226" t="e">
        <f>BN170/Corn!BN210</f>
        <v>#N/A</v>
      </c>
      <c r="BO193" s="226" t="e">
        <f>BO170/Corn!BO210</f>
        <v>#N/A</v>
      </c>
      <c r="BP193" s="226" t="e">
        <f>BP170/Corn!BP210</f>
        <v>#N/A</v>
      </c>
      <c r="BQ193" s="226" t="e">
        <f>BQ170/Corn!BQ210</f>
        <v>#N/A</v>
      </c>
      <c r="BR193" s="226" t="e">
        <f>BR170/Corn!BR210</f>
        <v>#N/A</v>
      </c>
    </row>
    <row r="194" spans="1:70">
      <c r="A194" s="324" t="s">
        <v>58</v>
      </c>
      <c r="B194" s="324">
        <f>B171/Corn!B211</f>
        <v>0.85401459854014583</v>
      </c>
      <c r="C194" s="324">
        <f>C171/Corn!C208</f>
        <v>0.95744680851063824</v>
      </c>
      <c r="D194" s="324">
        <f>D171/Corn!D208</f>
        <v>0.88372093023255816</v>
      </c>
      <c r="E194" s="324">
        <f>E171/Corn!E208</f>
        <v>0.8513513513513512</v>
      </c>
      <c r="F194" s="324">
        <f>F171/Corn!F208</f>
        <v>0.90833333333333344</v>
      </c>
      <c r="G194" s="324">
        <f>G171/Corn!G208</f>
        <v>0.58461538461538454</v>
      </c>
      <c r="H194" s="324">
        <f>H171/Corn!H208</f>
        <v>0.97560975609756095</v>
      </c>
      <c r="I194" s="324">
        <f>I171/Corn!I208</f>
        <v>0.77121771217712176</v>
      </c>
      <c r="J194" s="324">
        <f>J171/Corn!J208</f>
        <v>0.77881619937694702</v>
      </c>
      <c r="K194" s="324">
        <f>K171/Corn!K208</f>
        <v>0.81647940074906378</v>
      </c>
      <c r="L194" s="324">
        <f>L171/Corn!L208</f>
        <v>0.82096069868995625</v>
      </c>
      <c r="M194" s="324">
        <f>M171/Corn!M208</f>
        <v>1.1496598639455782</v>
      </c>
      <c r="N194" s="324">
        <f>N171/Corn!N208</f>
        <v>0.88709677419354827</v>
      </c>
      <c r="O194" s="324">
        <f>O171/Corn!O208</f>
        <v>1.0538461538461539</v>
      </c>
      <c r="P194" s="324">
        <f>P171/Corn!P208</f>
        <v>0.92405063291139233</v>
      </c>
      <c r="Q194" s="324">
        <f>Q171/Corn!Q208</f>
        <v>0.89958158995815896</v>
      </c>
      <c r="R194" s="324">
        <f>R171/Corn!R208</f>
        <v>0.85140562248995977</v>
      </c>
      <c r="S194" s="324">
        <f>S171/Corn!S208</f>
        <v>0.95238095238095233</v>
      </c>
      <c r="T194" s="324">
        <f>T171/Corn!T208</f>
        <v>0.73357664233576625</v>
      </c>
      <c r="U194" s="324">
        <f>U171/Corn!U208</f>
        <v>0.92608695652173911</v>
      </c>
      <c r="V194" s="324">
        <f>V171/Corn!V208</f>
        <v>0.92307692307692324</v>
      </c>
      <c r="W194" s="324">
        <f>W171/Corn!W208</f>
        <v>0.84946236559139787</v>
      </c>
      <c r="X194" s="324">
        <f>X171/Corn!X208</f>
        <v>0.94117647058823528</v>
      </c>
      <c r="Y194" s="324">
        <f>Y171/Corn!Y208</f>
        <v>0.970873786407767</v>
      </c>
      <c r="Z194" s="324">
        <f>Z171/Corn!Z208</f>
        <v>1.0985221674876848</v>
      </c>
      <c r="AA194" s="324">
        <f>AA171/Corn!AA208</f>
        <v>1.0561224489795917</v>
      </c>
      <c r="AB194" s="324">
        <f>AB171/Corn!AB208</f>
        <v>1.1185567010309279</v>
      </c>
      <c r="AC194" s="324">
        <f>AC171/Corn!AC208</f>
        <v>1.2145922746781115</v>
      </c>
      <c r="AD194" s="324">
        <f>AD171/Corn!AD208</f>
        <v>1.0072727272727273</v>
      </c>
      <c r="AE194" s="324">
        <f>AE171/Corn!AE208</f>
        <v>1.2326732673267327</v>
      </c>
      <c r="AF194" s="324">
        <f>AF171/Corn!AF208</f>
        <v>1.3106796116504855</v>
      </c>
      <c r="AG194" s="324">
        <f>AG171/Corn!AG208</f>
        <v>0.90670553935860054</v>
      </c>
      <c r="AH194" s="324">
        <f>AH171/Corn!AH208</f>
        <v>0.88936170212765953</v>
      </c>
      <c r="AI194" s="324">
        <f>AI171/Corn!AI208</f>
        <v>1.3064935064935066</v>
      </c>
      <c r="AJ194" s="324">
        <f>AJ171/Corn!AJ208</f>
        <v>1.1887323943661972</v>
      </c>
      <c r="AK194" s="324">
        <f>AK171/Corn!AK208</f>
        <v>0.77576853526220613</v>
      </c>
      <c r="AL194" s="324">
        <f>AL171/Corn!AL208</f>
        <v>0.8409448818897638</v>
      </c>
      <c r="AM194" s="324">
        <f>AM171/Corn!AM208</f>
        <v>0.91023842917251052</v>
      </c>
      <c r="AN194" s="324">
        <f>AN171/Corn!AN208</f>
        <v>1.4358407079646021</v>
      </c>
      <c r="AO194" s="324">
        <f>AO171/Corn!AO208</f>
        <v>1.2782152230971129</v>
      </c>
      <c r="AP194" s="324">
        <f>AP171/Corn!AP208</f>
        <v>1.5252808988764044</v>
      </c>
      <c r="AQ194" s="324">
        <f>AQ171/Corn!AQ208</f>
        <v>1.4240687679083093</v>
      </c>
      <c r="AR194" s="324">
        <f>AR171/Corn!AR208</f>
        <v>1.2706552706552707</v>
      </c>
      <c r="AS194" s="324">
        <f>AS171/Corn!AS208</f>
        <v>1.3518005540166205</v>
      </c>
      <c r="AT194" s="324">
        <f>AT171/Corn!AT208</f>
        <v>1.3288043478260869</v>
      </c>
      <c r="AU194" s="324">
        <f>AU171/Corn!AU208</f>
        <v>1.0020449897750512</v>
      </c>
      <c r="AV194" s="324">
        <f>AV171/Corn!AV208</f>
        <v>0.86737804878048796</v>
      </c>
      <c r="AW194" s="324">
        <f>AW171/Corn!AW208</f>
        <v>1.1244377811094453</v>
      </c>
      <c r="AX194" s="324">
        <f>AX171/Corn!AX208</f>
        <v>1.7247706422018347</v>
      </c>
      <c r="AY194" s="227">
        <f>AY171/Corn!AY208</f>
        <v>0</v>
      </c>
      <c r="AZ194" s="226" t="e">
        <f>AZ171/Corn!AZ211</f>
        <v>#N/A</v>
      </c>
      <c r="BA194" s="226" t="e">
        <f>BA171/Corn!BA211</f>
        <v>#N/A</v>
      </c>
      <c r="BB194" s="226" t="e">
        <f>BB171/Corn!BB211</f>
        <v>#N/A</v>
      </c>
      <c r="BC194" s="226" t="e">
        <f>BC171/Corn!BC211</f>
        <v>#N/A</v>
      </c>
      <c r="BD194" s="226" t="e">
        <f>BD171/Corn!BD211</f>
        <v>#N/A</v>
      </c>
      <c r="BE194" s="226" t="e">
        <f>BE171/Corn!BE211</f>
        <v>#N/A</v>
      </c>
      <c r="BF194" s="226" t="e">
        <f>BF171/Corn!BF211</f>
        <v>#N/A</v>
      </c>
      <c r="BG194" s="226" t="e">
        <f>BG171/Corn!BG211</f>
        <v>#N/A</v>
      </c>
      <c r="BH194" s="226" t="e">
        <f>BH171/Corn!BH211</f>
        <v>#N/A</v>
      </c>
      <c r="BI194" s="226" t="e">
        <f>BI171/Corn!BI211</f>
        <v>#N/A</v>
      </c>
      <c r="BJ194" s="226" t="e">
        <f>BJ171/Corn!BJ211</f>
        <v>#N/A</v>
      </c>
      <c r="BK194" s="226" t="e">
        <f>BK171/Corn!BK211</f>
        <v>#N/A</v>
      </c>
      <c r="BL194" s="226" t="e">
        <f>BL171/Corn!BL211</f>
        <v>#N/A</v>
      </c>
      <c r="BM194" s="226" t="e">
        <f>BM171/Corn!BM211</f>
        <v>#N/A</v>
      </c>
      <c r="BN194" s="226" t="e">
        <f>BN171/Corn!BN211</f>
        <v>#N/A</v>
      </c>
      <c r="BO194" s="226" t="e">
        <f>BO171/Corn!BO211</f>
        <v>#N/A</v>
      </c>
      <c r="BP194" s="226" t="e">
        <f>BP171/Corn!BP211</f>
        <v>#N/A</v>
      </c>
      <c r="BQ194" s="226" t="e">
        <f>BQ171/Corn!BQ211</f>
        <v>#N/A</v>
      </c>
      <c r="BR194" s="226" t="e">
        <f>BR171/Corn!BR211</f>
        <v>#N/A</v>
      </c>
    </row>
    <row r="195" spans="1:70">
      <c r="A195" s="324" t="s">
        <v>60</v>
      </c>
      <c r="B195" s="324">
        <f>B172/Corn!B212</f>
        <v>0.81914893617021278</v>
      </c>
      <c r="C195" s="324">
        <f>C172/Corn!C209</f>
        <v>0.96103896103896114</v>
      </c>
      <c r="D195" s="324">
        <f>D172/Corn!D209</f>
        <v>0.86160714285714279</v>
      </c>
      <c r="E195" s="324">
        <f>E172/Corn!E209</f>
        <v>0.86343612334801756</v>
      </c>
      <c r="F195" s="324">
        <f>F172/Corn!F209</f>
        <v>0.91101694915254239</v>
      </c>
      <c r="G195" s="324">
        <f>G172/Corn!G209</f>
        <v>0.59567901234567899</v>
      </c>
      <c r="H195" s="324">
        <f>H172/Corn!H209</f>
        <v>0.94901960784313732</v>
      </c>
      <c r="I195" s="324">
        <f>I172/Corn!I209</f>
        <v>0.75254237288135595</v>
      </c>
      <c r="J195" s="324">
        <f>J172/Corn!J209</f>
        <v>0.7650602409638555</v>
      </c>
      <c r="K195" s="324">
        <f>K172/Corn!K209</f>
        <v>0.8</v>
      </c>
      <c r="L195" s="324">
        <f>L172/Corn!L209</f>
        <v>0.80434782608695665</v>
      </c>
      <c r="M195" s="324">
        <f>M172/Corn!M209</f>
        <v>1.1118421052631577</v>
      </c>
      <c r="N195" s="324">
        <f>N172/Corn!N209</f>
        <v>0.92553191489361708</v>
      </c>
      <c r="O195" s="324">
        <f>O172/Corn!O209</f>
        <v>1.06640625</v>
      </c>
      <c r="P195" s="324">
        <f>P172/Corn!P209</f>
        <v>0.88446215139442241</v>
      </c>
      <c r="Q195" s="324">
        <f>Q172/Corn!Q209</f>
        <v>0.86776859504132242</v>
      </c>
      <c r="R195" s="324">
        <f>R172/Corn!R209</f>
        <v>0.86290322580645162</v>
      </c>
      <c r="S195" s="324">
        <f>S172/Corn!S209</f>
        <v>0.96759259259259245</v>
      </c>
      <c r="T195" s="324">
        <f>T172/Corn!T209</f>
        <v>0.76226415094339628</v>
      </c>
      <c r="U195" s="324">
        <f>U172/Corn!U209</f>
        <v>0.91101694915254239</v>
      </c>
      <c r="V195" s="324">
        <f>V172/Corn!V209</f>
        <v>0.84155844155844162</v>
      </c>
      <c r="W195" s="324">
        <f>W172/Corn!W209</f>
        <v>0.81785714285714295</v>
      </c>
      <c r="X195" s="324">
        <f>X172/Corn!X209</f>
        <v>0.89626556016597514</v>
      </c>
      <c r="Y195" s="324">
        <f>Y172/Corn!Y209</f>
        <v>0.87254901960784315</v>
      </c>
      <c r="Z195" s="324">
        <f>Z172/Corn!Z209</f>
        <v>1.0295566502463054</v>
      </c>
      <c r="AA195" s="324">
        <f>AA172/Corn!AA209</f>
        <v>1.0846560846560847</v>
      </c>
      <c r="AB195" s="324">
        <f>AB172/Corn!AB209</f>
        <v>1.0942408376963351</v>
      </c>
      <c r="AC195" s="324">
        <f>AC172/Corn!AC209</f>
        <v>1.2179487179487181</v>
      </c>
      <c r="AD195" s="324">
        <f>AD172/Corn!AD209</f>
        <v>0.96193771626297564</v>
      </c>
      <c r="AE195" s="324">
        <f>AE172/Corn!AE209</f>
        <v>1.1299999999999999</v>
      </c>
      <c r="AF195" s="324">
        <f>AF172/Corn!AF209</f>
        <v>1.2559241706161137</v>
      </c>
      <c r="AG195" s="324">
        <f>AG172/Corn!AG209</f>
        <v>0.90560471976401169</v>
      </c>
      <c r="AH195" s="324">
        <f>AH172/Corn!AH209</f>
        <v>0.88715953307392992</v>
      </c>
      <c r="AI195" s="324">
        <f>AI172/Corn!AI209</f>
        <v>1.2571428571428571</v>
      </c>
      <c r="AJ195" s="324">
        <f>AJ172/Corn!AJ209</f>
        <v>1.1964809384164223</v>
      </c>
      <c r="AK195" s="324">
        <f>AK172/Corn!AK209</f>
        <v>0.69339622641509435</v>
      </c>
      <c r="AL195" s="324">
        <f>AL172/Corn!AL209</f>
        <v>0.89747634069400639</v>
      </c>
      <c r="AM195" s="324">
        <f>AM172/Corn!AM209</f>
        <v>0.90387374461979919</v>
      </c>
      <c r="AN195" s="324">
        <f>AN172/Corn!AN209</f>
        <v>1.3375796178343948</v>
      </c>
      <c r="AO195" s="324">
        <f>AO172/Corn!AO209</f>
        <v>1.3173333333333335</v>
      </c>
      <c r="AP195" s="324">
        <f>AP172/Corn!AP209</f>
        <v>1.4859550561797752</v>
      </c>
      <c r="AQ195" s="324">
        <f>AQ172/Corn!AQ209</f>
        <v>1.4198250728862973</v>
      </c>
      <c r="AR195" s="324">
        <f>AR172/Corn!AR209</f>
        <v>1.240223463687151</v>
      </c>
      <c r="AS195" s="324">
        <f>AS172/Corn!AS209</f>
        <v>1.3597733711048159</v>
      </c>
      <c r="AT195" s="324">
        <f>AT172/Corn!AT209</f>
        <v>1.4103343465045592</v>
      </c>
      <c r="AU195" s="324">
        <f>AU172/Corn!AU209</f>
        <v>0.90960451977401136</v>
      </c>
      <c r="AV195" s="324">
        <f>AV172/Corn!AV209</f>
        <v>0.84745762711864403</v>
      </c>
      <c r="AW195" s="324">
        <f>AW172/Corn!AW209</f>
        <v>1.0686567164179104</v>
      </c>
      <c r="AX195" s="324">
        <f>AX172/Corn!AX209</f>
        <v>0</v>
      </c>
      <c r="AY195" s="227">
        <f>AY172/Corn!AY209</f>
        <v>0</v>
      </c>
      <c r="AZ195" s="226" t="e">
        <f>AZ172/Corn!AZ212</f>
        <v>#N/A</v>
      </c>
      <c r="BA195" s="226" t="e">
        <f>BA172/Corn!BA212</f>
        <v>#N/A</v>
      </c>
      <c r="BB195" s="226" t="e">
        <f>BB172/Corn!BB212</f>
        <v>#N/A</v>
      </c>
      <c r="BC195" s="226" t="e">
        <f>BC172/Corn!BC212</f>
        <v>#N/A</v>
      </c>
      <c r="BD195" s="226" t="e">
        <f>BD172/Corn!BD212</f>
        <v>#N/A</v>
      </c>
      <c r="BE195" s="226" t="e">
        <f>BE172/Corn!BE212</f>
        <v>#N/A</v>
      </c>
      <c r="BF195" s="226" t="e">
        <f>BF172/Corn!BF212</f>
        <v>#N/A</v>
      </c>
      <c r="BG195" s="226" t="e">
        <f>BG172/Corn!BG212</f>
        <v>#N/A</v>
      </c>
      <c r="BH195" s="226" t="e">
        <f>BH172/Corn!BH212</f>
        <v>#N/A</v>
      </c>
      <c r="BI195" s="226" t="e">
        <f>BI172/Corn!BI212</f>
        <v>#N/A</v>
      </c>
      <c r="BJ195" s="226" t="e">
        <f>BJ172/Corn!BJ212</f>
        <v>#N/A</v>
      </c>
      <c r="BK195" s="226" t="e">
        <f>BK172/Corn!BK212</f>
        <v>#N/A</v>
      </c>
      <c r="BL195" s="226" t="e">
        <f>BL172/Corn!BL212</f>
        <v>#N/A</v>
      </c>
      <c r="BM195" s="226" t="e">
        <f>BM172/Corn!BM212</f>
        <v>#N/A</v>
      </c>
      <c r="BN195" s="226" t="e">
        <f>BN172/Corn!BN212</f>
        <v>#N/A</v>
      </c>
      <c r="BO195" s="226" t="e">
        <f>BO172/Corn!BO212</f>
        <v>#N/A</v>
      </c>
      <c r="BP195" s="226" t="e">
        <f>BP172/Corn!BP212</f>
        <v>#N/A</v>
      </c>
      <c r="BQ195" s="226" t="e">
        <f>BQ172/Corn!BQ212</f>
        <v>#N/A</v>
      </c>
      <c r="BR195" s="226" t="e">
        <f>BR172/Corn!BR212</f>
        <v>#N/A</v>
      </c>
    </row>
    <row r="196" spans="1:70">
      <c r="A196" s="324" t="s">
        <v>62</v>
      </c>
      <c r="B196" s="324">
        <f>B173/Corn!B213</f>
        <v>0.91287878787878785</v>
      </c>
      <c r="C196" s="324">
        <f>C173/Corn!C210</f>
        <v>0.94222222222222229</v>
      </c>
      <c r="D196" s="324">
        <f>D173/Corn!D210</f>
        <v>0.93886462882096067</v>
      </c>
      <c r="E196" s="324">
        <f>E173/Corn!E210</f>
        <v>0.88085106382978717</v>
      </c>
      <c r="F196" s="324">
        <f>F173/Corn!F210</f>
        <v>0.91322314049586784</v>
      </c>
      <c r="G196" s="324">
        <f>G173/Corn!G210</f>
        <v>0.6635802469135802</v>
      </c>
      <c r="H196" s="324">
        <f>H173/Corn!H210</f>
        <v>0.97307692307692295</v>
      </c>
      <c r="I196" s="324">
        <f>I173/Corn!I210</f>
        <v>0.77887788778877887</v>
      </c>
      <c r="J196" s="324">
        <f>J173/Corn!J210</f>
        <v>0.83233532934131738</v>
      </c>
      <c r="K196" s="324">
        <f>K173/Corn!K210</f>
        <v>0.82835820895522394</v>
      </c>
      <c r="L196" s="324">
        <f>L173/Corn!L210</f>
        <v>0.72384937238493718</v>
      </c>
      <c r="M196" s="324">
        <f>M173/Corn!M210</f>
        <v>1.0602409638554218</v>
      </c>
      <c r="N196" s="324">
        <f>N173/Corn!N210</f>
        <v>0.91237113402061865</v>
      </c>
      <c r="O196" s="324">
        <f>O173/Corn!O210</f>
        <v>1.0232558139534884</v>
      </c>
      <c r="P196" s="324">
        <f>P173/Corn!P210</f>
        <v>0.9007633587786259</v>
      </c>
      <c r="Q196" s="324">
        <f>Q173/Corn!Q210</f>
        <v>0.86134453781512599</v>
      </c>
      <c r="R196" s="324">
        <f>R173/Corn!R210</f>
        <v>0.89156626506024095</v>
      </c>
      <c r="S196" s="324">
        <f>S173/Corn!S210</f>
        <v>0.92056074766355134</v>
      </c>
      <c r="T196" s="324">
        <f>T173/Corn!T210</f>
        <v>0.79230769230769227</v>
      </c>
      <c r="U196" s="324">
        <f>U173/Corn!U210</f>
        <v>0.91322314049586784</v>
      </c>
      <c r="V196" s="324">
        <f>V173/Corn!V210</f>
        <v>0.83333333333333348</v>
      </c>
      <c r="W196" s="324">
        <f>W173/Corn!W210</f>
        <v>0.85130111524163576</v>
      </c>
      <c r="X196" s="324">
        <f>X173/Corn!X210</f>
        <v>0.91025641025641024</v>
      </c>
      <c r="Y196" s="324">
        <f>Y173/Corn!Y210</f>
        <v>0.91457286432160811</v>
      </c>
      <c r="Z196" s="324">
        <f>Z173/Corn!Z210</f>
        <v>1.0379146919431279</v>
      </c>
      <c r="AA196" s="324">
        <f>AA173/Corn!AA210</f>
        <v>1.1648351648351649</v>
      </c>
      <c r="AB196" s="324">
        <f>AB173/Corn!AB210</f>
        <v>1.1606217616580312</v>
      </c>
      <c r="AC196" s="324">
        <f>AC173/Corn!AC210</f>
        <v>1.2226890756302522</v>
      </c>
      <c r="AD196" s="324">
        <f>AD173/Corn!AD210</f>
        <v>0.96864111498257832</v>
      </c>
      <c r="AE196" s="324">
        <f>AE173/Corn!AE210</f>
        <v>1.2424242424242424</v>
      </c>
      <c r="AF196" s="324">
        <f>AF173/Corn!AF210</f>
        <v>1.3686635944700463</v>
      </c>
      <c r="AG196" s="324">
        <f>AG173/Corn!AG210</f>
        <v>0.89398280802292263</v>
      </c>
      <c r="AH196" s="324">
        <f>AH173/Corn!AH210</f>
        <v>0.85768500948766602</v>
      </c>
      <c r="AI196" s="324">
        <f>AI173/Corn!AI210</f>
        <v>1.1590909090909092</v>
      </c>
      <c r="AJ196" s="324">
        <f>AJ173/Corn!AJ210</f>
        <v>1.2212643678160919</v>
      </c>
      <c r="AK196" s="324">
        <f>AK173/Corn!AK210</f>
        <v>0.65664556962025322</v>
      </c>
      <c r="AL196" s="324">
        <f>AL173/Corn!AL210</f>
        <v>0.90220820189274442</v>
      </c>
      <c r="AM196" s="324">
        <f>AM173/Corn!AM210</f>
        <v>0.92539454806312771</v>
      </c>
      <c r="AN196" s="324">
        <f>AN173/Corn!AN210</f>
        <v>1.3694267515923568</v>
      </c>
      <c r="AO196" s="324">
        <f>AO173/Corn!AO210</f>
        <v>1.304945054945055</v>
      </c>
      <c r="AP196" s="324">
        <f>AP173/Corn!AP210</f>
        <v>1.5190217391304346</v>
      </c>
      <c r="AQ196" s="324">
        <f>AQ173/Corn!AQ210</f>
        <v>1.4637681159420288</v>
      </c>
      <c r="AR196" s="324">
        <f>AR173/Corn!AR210</f>
        <v>1.2092391304347827</v>
      </c>
      <c r="AS196" s="324">
        <f>AS173/Corn!AS210</f>
        <v>1.3498622589531681</v>
      </c>
      <c r="AT196" s="324">
        <f>AT173/Corn!AT210</f>
        <v>1.4874999999999998</v>
      </c>
      <c r="AU196" s="324">
        <f>AU173/Corn!AU210</f>
        <v>0.83248730964466999</v>
      </c>
      <c r="AV196" s="324">
        <f>AV173/Corn!AV210</f>
        <v>0.83608815426997252</v>
      </c>
      <c r="AW196" s="324">
        <f>AW173/Corn!AW210</f>
        <v>1.1559633027522935</v>
      </c>
      <c r="AX196" s="324">
        <f>AX173/Corn!AX210</f>
        <v>0</v>
      </c>
      <c r="AY196" s="227">
        <f>AY173/Corn!AY210</f>
        <v>0</v>
      </c>
      <c r="AZ196" s="226" t="e">
        <f>AZ173/Corn!AZ213</f>
        <v>#N/A</v>
      </c>
      <c r="BA196" s="226" t="e">
        <f>BA173/Corn!BA213</f>
        <v>#N/A</v>
      </c>
      <c r="BB196" s="226" t="e">
        <f>BB173/Corn!BB213</f>
        <v>#N/A</v>
      </c>
      <c r="BC196" s="226" t="e">
        <f>BC173/Corn!BC213</f>
        <v>#N/A</v>
      </c>
      <c r="BD196" s="226" t="e">
        <f>BD173/Corn!BD213</f>
        <v>#N/A</v>
      </c>
      <c r="BE196" s="226" t="e">
        <f>BE173/Corn!BE213</f>
        <v>#N/A</v>
      </c>
      <c r="BF196" s="226" t="e">
        <f>BF173/Corn!BF213</f>
        <v>#N/A</v>
      </c>
      <c r="BG196" s="226" t="e">
        <f>BG173/Corn!BG213</f>
        <v>#N/A</v>
      </c>
      <c r="BH196" s="226" t="e">
        <f>BH173/Corn!BH213</f>
        <v>#N/A</v>
      </c>
      <c r="BI196" s="226" t="e">
        <f>BI173/Corn!BI213</f>
        <v>#N/A</v>
      </c>
      <c r="BJ196" s="226" t="e">
        <f>BJ173/Corn!BJ213</f>
        <v>#N/A</v>
      </c>
      <c r="BK196" s="226" t="e">
        <f>BK173/Corn!BK213</f>
        <v>#N/A</v>
      </c>
      <c r="BL196" s="226" t="e">
        <f>BL173/Corn!BL213</f>
        <v>#N/A</v>
      </c>
      <c r="BM196" s="226" t="e">
        <f>BM173/Corn!BM213</f>
        <v>#N/A</v>
      </c>
      <c r="BN196" s="226" t="e">
        <f>BN173/Corn!BN213</f>
        <v>#N/A</v>
      </c>
      <c r="BO196" s="226" t="e">
        <f>BO173/Corn!BO213</f>
        <v>#N/A</v>
      </c>
      <c r="BP196" s="226" t="e">
        <f>BP173/Corn!BP213</f>
        <v>#N/A</v>
      </c>
      <c r="BQ196" s="226" t="e">
        <f>BQ173/Corn!BQ213</f>
        <v>#N/A</v>
      </c>
      <c r="BR196" s="226" t="e">
        <f>BR173/Corn!BR213</f>
        <v>#N/A</v>
      </c>
    </row>
    <row r="197" spans="1:70" ht="13.5" thickBot="1">
      <c r="A197" s="325" t="s">
        <v>228</v>
      </c>
      <c r="B197" s="325">
        <f>B174/Corn!B214</f>
        <v>0.95275590551181077</v>
      </c>
      <c r="C197" s="325">
        <f>C174/Corn!C214</f>
        <v>1.0291666666666666</v>
      </c>
      <c r="D197" s="325">
        <f>D174/Corn!D214</f>
        <v>0.91206030150753759</v>
      </c>
      <c r="E197" s="325">
        <f>E174/Corn!E214</f>
        <v>0.86524024024024015</v>
      </c>
      <c r="F197" s="325">
        <f>F174/Corn!F214</f>
        <v>0.9126344086021505</v>
      </c>
      <c r="G197" s="325">
        <f>G174/Corn!G214</f>
        <v>0.76549145299145294</v>
      </c>
      <c r="H197" s="325">
        <f>H174/Corn!H214</f>
        <v>1.0040485829959513</v>
      </c>
      <c r="I197" s="325">
        <f>I174/Corn!I214</f>
        <v>0.845703125</v>
      </c>
      <c r="J197" s="325">
        <f>J174/Corn!J214</f>
        <v>0.77336448598130836</v>
      </c>
      <c r="K197" s="325">
        <f>K174/Corn!K214</f>
        <v>0.86818757921419532</v>
      </c>
      <c r="L197" s="325">
        <f>L174/Corn!L214</f>
        <v>0.8826606875934232</v>
      </c>
      <c r="M197" s="325">
        <f>M174/Corn!M214</f>
        <v>1.0811111111111114</v>
      </c>
      <c r="N197" s="325">
        <f>N174/Corn!N214</f>
        <v>0.92439862542955309</v>
      </c>
      <c r="O197" s="325">
        <f>O174/Corn!O214</f>
        <v>1.0954724409448819</v>
      </c>
      <c r="P197" s="325">
        <f>P174/Corn!P214</f>
        <v>1.004590395480226</v>
      </c>
      <c r="Q197" s="325">
        <f>Q174/Corn!Q214</f>
        <v>0.93603801169590639</v>
      </c>
      <c r="R197" s="325">
        <f>R174/Corn!R214</f>
        <v>0.88361462728551332</v>
      </c>
      <c r="S197" s="325">
        <f>S174/Corn!S214</f>
        <v>0.98913043478260876</v>
      </c>
      <c r="T197" s="325">
        <f>T174/Corn!T214</f>
        <v>0.79666666666666663</v>
      </c>
      <c r="U197" s="325">
        <f>U174/Corn!U214</f>
        <v>0.90376106194690253</v>
      </c>
      <c r="V197" s="325">
        <f>V174/Corn!V214</f>
        <v>0.90869341563786021</v>
      </c>
      <c r="W197" s="325">
        <f>W174/Corn!W214</f>
        <v>0.99692496924969254</v>
      </c>
      <c r="X197" s="325">
        <f>X174/Corn!X214</f>
        <v>0.96913580246913578</v>
      </c>
      <c r="Y197" s="325">
        <f>Y174/Corn!Y214</f>
        <v>1.0064432989690721</v>
      </c>
      <c r="Z197" s="325">
        <f>Z174/Corn!Z214</f>
        <v>1.1524725274725276</v>
      </c>
      <c r="AA197" s="325">
        <f>AA174/Corn!AA214</f>
        <v>1.1387387387387389</v>
      </c>
      <c r="AB197" s="325">
        <f>AB174/Corn!AB214</f>
        <v>1.1053299492385789</v>
      </c>
      <c r="AC197" s="325">
        <f>AC174/Corn!AC214</f>
        <v>1.156609195402299</v>
      </c>
      <c r="AD197" s="325">
        <f>AD174/Corn!AD214</f>
        <v>1.1628787878787881</v>
      </c>
      <c r="AE197" s="325">
        <f>AE174/Corn!AE214</f>
        <v>1.1945792880258901</v>
      </c>
      <c r="AF197" s="325">
        <f>AF174/Corn!AF214</f>
        <v>1.272083333333333</v>
      </c>
      <c r="AG197" s="325">
        <f>AG174/Corn!AG214</f>
        <v>0.95544554455445541</v>
      </c>
      <c r="AH197" s="325">
        <f>AH174/Corn!AH214</f>
        <v>0.98472222222222239</v>
      </c>
      <c r="AI197" s="325">
        <f>AI174/Corn!AI214</f>
        <v>1.2885878489326763</v>
      </c>
      <c r="AJ197" s="325">
        <f>AJ174/Corn!AJ214</f>
        <v>1.2889671361502344</v>
      </c>
      <c r="AK197" s="325">
        <f>AK174/Corn!AK214</f>
        <v>0.75353925353925344</v>
      </c>
      <c r="AL197" s="325">
        <f>AL174/Corn!AL214</f>
        <v>0.86347802786709549</v>
      </c>
      <c r="AM197" s="325">
        <f>AM174/Corn!AM214</f>
        <v>0.92259313014030009</v>
      </c>
      <c r="AN197" s="325">
        <f>AN174/Corn!AN214</f>
        <v>1.4039611360239166</v>
      </c>
      <c r="AO197" s="325">
        <f>AO174/Corn!AO214</f>
        <v>1.4277027027027023</v>
      </c>
      <c r="AP197" s="325">
        <f>AP174/Corn!AP214</f>
        <v>1.5136195752539243</v>
      </c>
      <c r="AQ197" s="325">
        <f>AQ174/Corn!AQ214</f>
        <v>1.4791666666666667</v>
      </c>
      <c r="AR197" s="325">
        <f>AR174/Corn!AR214</f>
        <v>1.3159960745829247</v>
      </c>
      <c r="AS197" s="325">
        <f>AS174/Corn!AS214</f>
        <v>1.2711903129997715</v>
      </c>
      <c r="AT197" s="325">
        <f>AT174/Corn!AT214</f>
        <v>1.3314407381121365</v>
      </c>
      <c r="AU197" s="325">
        <f>AU174/Corn!AU214</f>
        <v>0.98062414266117981</v>
      </c>
      <c r="AV197" s="325">
        <f>AV174/Corn!AV214</f>
        <v>0.85672746497488772</v>
      </c>
      <c r="AW197" s="326">
        <f>AW174/Corn!AW214</f>
        <v>1.1151051625239004</v>
      </c>
      <c r="AX197" s="326">
        <f>AX174/Corn!AX214</f>
        <v>0</v>
      </c>
      <c r="AY197" s="326">
        <f>AY174/Corn!AY214</f>
        <v>0</v>
      </c>
      <c r="AZ197" s="226" t="e">
        <f>AZ174/Corn!AZ214</f>
        <v>#N/A</v>
      </c>
      <c r="BA197" s="226" t="e">
        <f>BA174/Corn!BA214</f>
        <v>#N/A</v>
      </c>
      <c r="BB197" s="226" t="e">
        <f>BB174/Corn!BB214</f>
        <v>#N/A</v>
      </c>
      <c r="BC197" s="226" t="e">
        <f>BC174/Corn!BC214</f>
        <v>#N/A</v>
      </c>
      <c r="BD197" s="226" t="e">
        <f>BD174/Corn!BD214</f>
        <v>#N/A</v>
      </c>
      <c r="BE197" s="226" t="e">
        <f>BE174/Corn!BE214</f>
        <v>#N/A</v>
      </c>
      <c r="BF197" s="226" t="e">
        <f>BF174/Corn!BF214</f>
        <v>#N/A</v>
      </c>
      <c r="BG197" s="226" t="e">
        <f>BG174/Corn!BG214</f>
        <v>#N/A</v>
      </c>
      <c r="BH197" s="226" t="e">
        <f>BH174/Corn!BH214</f>
        <v>#N/A</v>
      </c>
      <c r="BI197" s="226" t="e">
        <f>BI174/Corn!BI214</f>
        <v>#N/A</v>
      </c>
      <c r="BJ197" s="226" t="e">
        <f>BJ174/Corn!BJ214</f>
        <v>#N/A</v>
      </c>
      <c r="BK197" s="226" t="e">
        <f>BK174/Corn!BK214</f>
        <v>#N/A</v>
      </c>
      <c r="BL197" s="226" t="e">
        <f>BL174/Corn!BL214</f>
        <v>#N/A</v>
      </c>
      <c r="BM197" s="226" t="e">
        <f>BM174/Corn!BM214</f>
        <v>#N/A</v>
      </c>
      <c r="BN197" s="226" t="e">
        <f>BN174/Corn!BN214</f>
        <v>#N/A</v>
      </c>
      <c r="BO197" s="226" t="e">
        <f>BO174/Corn!BO214</f>
        <v>#N/A</v>
      </c>
      <c r="BP197" s="226" t="e">
        <f>BP174/Corn!BP214</f>
        <v>#N/A</v>
      </c>
      <c r="BQ197" s="226" t="e">
        <f>BQ174/Corn!BQ214</f>
        <v>#N/A</v>
      </c>
      <c r="BR197" s="226" t="e">
        <f>BR174/Corn!BR214</f>
        <v>#N/A</v>
      </c>
    </row>
    <row r="198" spans="1:70" ht="13.5" thickBot="1">
      <c r="A198" s="183"/>
      <c r="B198" s="183"/>
      <c r="C198" s="183"/>
      <c r="D198" s="183"/>
      <c r="E198" s="183"/>
      <c r="F198" s="183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3"/>
      <c r="V198" s="183"/>
      <c r="W198" s="183"/>
      <c r="X198" s="183"/>
      <c r="Y198" s="183"/>
      <c r="Z198" s="183"/>
      <c r="AA198" s="183"/>
      <c r="AB198" s="183"/>
      <c r="AC198" s="183"/>
      <c r="AD198" s="183"/>
      <c r="AE198" s="183"/>
      <c r="AF198" s="183"/>
      <c r="AG198" s="183"/>
      <c r="AH198" s="183"/>
      <c r="AI198" s="183"/>
      <c r="AJ198" s="183"/>
      <c r="AK198" s="183"/>
      <c r="AL198" s="183"/>
      <c r="AM198" s="183"/>
      <c r="AN198" s="183"/>
      <c r="AO198" s="183"/>
      <c r="AP198" s="183"/>
      <c r="AQ198" s="183"/>
      <c r="AR198" s="183"/>
      <c r="AS198" s="183"/>
      <c r="AT198" s="183"/>
      <c r="AU198" s="183"/>
      <c r="AV198" s="183"/>
      <c r="AW198" s="183"/>
      <c r="AX198" s="183"/>
      <c r="AY198" s="183"/>
      <c r="AZ198" s="183"/>
      <c r="BA198" s="183"/>
      <c r="BB198" s="183"/>
      <c r="BC198" s="183"/>
      <c r="BD198" s="183"/>
      <c r="BE198" s="183"/>
      <c r="BF198" s="183"/>
      <c r="BG198" s="183"/>
      <c r="BH198" s="183"/>
      <c r="BI198" s="183"/>
      <c r="BJ198" s="183"/>
      <c r="BK198" s="183"/>
      <c r="BL198" s="183"/>
      <c r="BM198" s="183"/>
      <c r="BN198" s="183"/>
      <c r="BO198" s="183"/>
      <c r="BP198" s="183"/>
      <c r="BQ198" s="183"/>
      <c r="BR198" s="183"/>
    </row>
    <row r="199" spans="1:70" ht="17.25" thickBot="1">
      <c r="A199" s="322" t="s">
        <v>234</v>
      </c>
      <c r="B199" s="323"/>
      <c r="C199" s="323"/>
      <c r="D199" s="323"/>
      <c r="E199" s="323"/>
      <c r="F199" s="323"/>
      <c r="G199" s="323"/>
      <c r="H199" s="323"/>
      <c r="I199" s="323"/>
      <c r="J199" s="323"/>
      <c r="K199" s="323"/>
      <c r="L199" s="323"/>
      <c r="M199" s="323"/>
      <c r="N199" s="323"/>
      <c r="O199" s="323"/>
      <c r="P199" s="323"/>
      <c r="Q199" s="323"/>
      <c r="R199" s="323"/>
      <c r="S199" s="323"/>
      <c r="T199" s="323"/>
      <c r="U199" s="323"/>
      <c r="V199" s="323"/>
      <c r="W199" s="323"/>
      <c r="X199" s="323"/>
      <c r="Y199" s="323"/>
      <c r="Z199" s="323"/>
      <c r="AA199" s="323"/>
      <c r="AB199" s="323"/>
      <c r="AC199" s="323"/>
      <c r="AD199" s="323"/>
      <c r="AE199" s="323"/>
      <c r="AF199" s="323"/>
      <c r="AG199" s="323"/>
      <c r="AH199" s="323"/>
      <c r="AI199" s="323"/>
      <c r="AJ199" s="323"/>
      <c r="AK199" s="323"/>
      <c r="AL199" s="323"/>
      <c r="AM199" s="323"/>
      <c r="AN199" s="323"/>
      <c r="AO199" s="323"/>
      <c r="AP199" s="323"/>
      <c r="AQ199" s="323"/>
      <c r="AR199" s="323"/>
      <c r="AS199" s="323"/>
      <c r="AT199" s="323"/>
      <c r="AU199" s="323"/>
      <c r="AV199" s="323"/>
      <c r="AW199" s="323"/>
      <c r="AX199" s="323"/>
      <c r="AY199" s="323"/>
    </row>
    <row r="200" spans="1:70" ht="17.25" thickBot="1">
      <c r="A200" s="322" t="s">
        <v>345</v>
      </c>
      <c r="B200" s="323" t="str">
        <f t="shared" ref="B200:BM200" si="174">B2</f>
        <v xml:space="preserve">75/76 </v>
      </c>
      <c r="C200" s="323" t="str">
        <f t="shared" si="174"/>
        <v xml:space="preserve">76/77 </v>
      </c>
      <c r="D200" s="323" t="str">
        <f t="shared" si="174"/>
        <v xml:space="preserve">77/78 </v>
      </c>
      <c r="E200" s="323" t="str">
        <f t="shared" si="174"/>
        <v xml:space="preserve">78/79 </v>
      </c>
      <c r="F200" s="323" t="str">
        <f t="shared" si="174"/>
        <v xml:space="preserve">79/80 </v>
      </c>
      <c r="G200" s="323" t="str">
        <f t="shared" si="174"/>
        <v xml:space="preserve">80/81 </v>
      </c>
      <c r="H200" s="323" t="str">
        <f t="shared" si="174"/>
        <v xml:space="preserve">81/82 </v>
      </c>
      <c r="I200" s="323" t="str">
        <f t="shared" si="174"/>
        <v xml:space="preserve">82/83 </v>
      </c>
      <c r="J200" s="323" t="str">
        <f t="shared" si="174"/>
        <v xml:space="preserve">83/84 </v>
      </c>
      <c r="K200" s="323" t="str">
        <f t="shared" si="174"/>
        <v xml:space="preserve">84/85 </v>
      </c>
      <c r="L200" s="323" t="str">
        <f t="shared" si="174"/>
        <v xml:space="preserve">85/86 </v>
      </c>
      <c r="M200" s="323" t="str">
        <f t="shared" si="174"/>
        <v xml:space="preserve">86/87 </v>
      </c>
      <c r="N200" s="323" t="str">
        <f t="shared" si="174"/>
        <v xml:space="preserve">87/88 </v>
      </c>
      <c r="O200" s="323" t="str">
        <f t="shared" si="174"/>
        <v xml:space="preserve">88/89 </v>
      </c>
      <c r="P200" s="323" t="str">
        <f t="shared" si="174"/>
        <v xml:space="preserve">89/90 </v>
      </c>
      <c r="Q200" s="323" t="str">
        <f t="shared" si="174"/>
        <v xml:space="preserve">90/91 </v>
      </c>
      <c r="R200" s="323" t="str">
        <f t="shared" si="174"/>
        <v xml:space="preserve">91/92 </v>
      </c>
      <c r="S200" s="323" t="str">
        <f t="shared" si="174"/>
        <v xml:space="preserve">92/93 </v>
      </c>
      <c r="T200" s="323" t="str">
        <f t="shared" si="174"/>
        <v xml:space="preserve">93/94 </v>
      </c>
      <c r="U200" s="323" t="str">
        <f t="shared" si="174"/>
        <v xml:space="preserve">94/95 </v>
      </c>
      <c r="V200" s="323" t="str">
        <f t="shared" si="174"/>
        <v xml:space="preserve">95/96 </v>
      </c>
      <c r="W200" s="323" t="str">
        <f t="shared" si="174"/>
        <v xml:space="preserve">96/97 </v>
      </c>
      <c r="X200" s="323" t="str">
        <f t="shared" si="174"/>
        <v xml:space="preserve">97/98 </v>
      </c>
      <c r="Y200" s="323" t="str">
        <f t="shared" si="174"/>
        <v xml:space="preserve">98/99 </v>
      </c>
      <c r="Z200" s="323" t="str">
        <f t="shared" si="174"/>
        <v xml:space="preserve">99/00 </v>
      </c>
      <c r="AA200" s="323" t="str">
        <f t="shared" si="174"/>
        <v xml:space="preserve">00/01 </v>
      </c>
      <c r="AB200" s="323" t="str">
        <f t="shared" si="174"/>
        <v xml:space="preserve">01/02 </v>
      </c>
      <c r="AC200" s="323" t="str">
        <f t="shared" si="174"/>
        <v xml:space="preserve">02/03 </v>
      </c>
      <c r="AD200" s="323" t="str">
        <f t="shared" si="174"/>
        <v xml:space="preserve">03/04 </v>
      </c>
      <c r="AE200" s="323" t="str">
        <f t="shared" si="174"/>
        <v xml:space="preserve">04/05 </v>
      </c>
      <c r="AF200" s="323" t="str">
        <f t="shared" si="174"/>
        <v xml:space="preserve">05/06 </v>
      </c>
      <c r="AG200" s="323" t="str">
        <f t="shared" si="174"/>
        <v xml:space="preserve">06/07 </v>
      </c>
      <c r="AH200" s="323" t="str">
        <f t="shared" si="174"/>
        <v xml:space="preserve">07/08 </v>
      </c>
      <c r="AI200" s="323" t="str">
        <f t="shared" si="174"/>
        <v xml:space="preserve">08/09 </v>
      </c>
      <c r="AJ200" s="323" t="str">
        <f t="shared" si="174"/>
        <v xml:space="preserve">09/10 </v>
      </c>
      <c r="AK200" s="323" t="str">
        <f t="shared" si="174"/>
        <v xml:space="preserve">10/11 </v>
      </c>
      <c r="AL200" s="323" t="str">
        <f t="shared" si="174"/>
        <v xml:space="preserve">11/12 </v>
      </c>
      <c r="AM200" s="323" t="str">
        <f t="shared" si="174"/>
        <v xml:space="preserve">12/13 </v>
      </c>
      <c r="AN200" s="323" t="str">
        <f t="shared" si="174"/>
        <v xml:space="preserve">13/14 </v>
      </c>
      <c r="AO200" s="323" t="str">
        <f t="shared" si="174"/>
        <v xml:space="preserve">14/15 </v>
      </c>
      <c r="AP200" s="323" t="str">
        <f t="shared" si="174"/>
        <v xml:space="preserve">15/16 </v>
      </c>
      <c r="AQ200" s="323" t="str">
        <f t="shared" si="174"/>
        <v xml:space="preserve">16/17 </v>
      </c>
      <c r="AR200" s="323" t="str">
        <f t="shared" si="174"/>
        <v xml:space="preserve">17/18 </v>
      </c>
      <c r="AS200" s="323" t="str">
        <f t="shared" si="174"/>
        <v xml:space="preserve">18/19 </v>
      </c>
      <c r="AT200" s="323" t="str">
        <f t="shared" si="174"/>
        <v>19/20</v>
      </c>
      <c r="AU200" s="323" t="str">
        <f t="shared" si="174"/>
        <v>20/21</v>
      </c>
      <c r="AV200" s="323" t="str">
        <f t="shared" si="174"/>
        <v>21/22</v>
      </c>
      <c r="AW200" s="323" t="str">
        <f t="shared" si="174"/>
        <v>22/23</v>
      </c>
      <c r="AX200" s="323" t="str">
        <f t="shared" si="174"/>
        <v>23/24</v>
      </c>
      <c r="AY200" s="323" t="str">
        <f t="shared" si="174"/>
        <v>24/25</v>
      </c>
      <c r="AZ200" s="187" t="str">
        <f t="shared" si="174"/>
        <v>25/26</v>
      </c>
      <c r="BA200" s="187" t="str">
        <f t="shared" si="174"/>
        <v>26/27</v>
      </c>
      <c r="BB200" s="187" t="str">
        <f t="shared" si="174"/>
        <v>27/28</v>
      </c>
      <c r="BC200" s="187" t="str">
        <f t="shared" si="174"/>
        <v>28/29</v>
      </c>
      <c r="BD200" s="187" t="str">
        <f t="shared" si="174"/>
        <v>29/30</v>
      </c>
      <c r="BE200" s="187" t="str">
        <f t="shared" si="174"/>
        <v>30/31</v>
      </c>
      <c r="BF200" s="187" t="str">
        <f t="shared" si="174"/>
        <v>31/32</v>
      </c>
      <c r="BG200" s="187" t="str">
        <f t="shared" si="174"/>
        <v>32/33</v>
      </c>
      <c r="BH200" s="187" t="str">
        <f t="shared" si="174"/>
        <v>33/34</v>
      </c>
      <c r="BI200" s="187" t="str">
        <f t="shared" si="174"/>
        <v>34/35</v>
      </c>
      <c r="BJ200" s="187" t="str">
        <f t="shared" si="174"/>
        <v>35/36</v>
      </c>
      <c r="BK200" s="187" t="str">
        <f t="shared" si="174"/>
        <v>36/37</v>
      </c>
      <c r="BL200" s="187" t="str">
        <f t="shared" si="174"/>
        <v>37/38</v>
      </c>
      <c r="BM200" s="187" t="str">
        <f t="shared" si="174"/>
        <v>38/39</v>
      </c>
      <c r="BN200" s="187" t="str">
        <f t="shared" ref="BN200:CX200" si="175">BN2</f>
        <v>39/40</v>
      </c>
      <c r="BO200" s="187" t="str">
        <f t="shared" si="175"/>
        <v>40/41</v>
      </c>
      <c r="BP200" s="187" t="str">
        <f t="shared" si="175"/>
        <v>41/42</v>
      </c>
      <c r="BQ200" s="187" t="str">
        <f t="shared" si="175"/>
        <v>42/43</v>
      </c>
      <c r="BR200" s="187" t="str">
        <f t="shared" si="175"/>
        <v>43/44</v>
      </c>
    </row>
    <row r="201" spans="1:70">
      <c r="A201" s="324" t="s">
        <v>63</v>
      </c>
      <c r="B201" s="324"/>
      <c r="C201" s="324"/>
      <c r="D201" s="324"/>
      <c r="E201" s="324"/>
      <c r="F201" s="324"/>
      <c r="G201" s="324"/>
      <c r="H201" s="324"/>
      <c r="I201" s="324"/>
      <c r="J201" s="324"/>
      <c r="K201" s="324"/>
      <c r="L201" s="324"/>
      <c r="M201" s="324"/>
      <c r="N201" s="324"/>
      <c r="O201" s="324"/>
      <c r="P201" s="324"/>
      <c r="Q201" s="324"/>
      <c r="R201" s="324"/>
      <c r="S201" s="324"/>
      <c r="T201" s="324"/>
      <c r="U201" s="324"/>
      <c r="V201" s="324"/>
      <c r="W201" s="324"/>
      <c r="X201" s="324"/>
      <c r="Y201" s="324"/>
      <c r="Z201" s="324"/>
      <c r="AA201" s="324"/>
      <c r="AB201" s="324"/>
      <c r="AC201" s="324">
        <v>3.6000000000000004E-2</v>
      </c>
      <c r="AD201" s="324">
        <v>2.7000000000000003E-2</v>
      </c>
      <c r="AE201" s="324">
        <v>5.7000000000000002E-2</v>
      </c>
      <c r="AF201" s="324">
        <v>7.8E-2</v>
      </c>
      <c r="AG201" s="324">
        <v>9.5000000000000001E-2</v>
      </c>
      <c r="AH201" s="324">
        <v>2.7999999999999997E-2</v>
      </c>
      <c r="AI201" s="324">
        <v>0.03</v>
      </c>
      <c r="AJ201" s="324">
        <v>6.0999999999999999E-2</v>
      </c>
      <c r="AK201" s="324">
        <v>0.08</v>
      </c>
      <c r="AL201" s="324">
        <v>4.5999999999999999E-2</v>
      </c>
      <c r="AM201" s="324">
        <v>2.3E-2</v>
      </c>
      <c r="AN201" s="324">
        <v>4.9000000000000002E-2</v>
      </c>
      <c r="AO201" s="324">
        <v>7.5999999999999998E-2</v>
      </c>
      <c r="AP201" s="324">
        <v>4.5999999999999999E-2</v>
      </c>
      <c r="AQ201" s="324">
        <v>4.5999999999999999E-2</v>
      </c>
      <c r="AR201" s="324">
        <v>4.8000000000000001E-2</v>
      </c>
      <c r="AS201" s="324">
        <v>6.9000000000000006E-2</v>
      </c>
      <c r="AT201" s="324">
        <v>5.5E-2</v>
      </c>
      <c r="AU201" s="324">
        <v>4.0999999999999995E-2</v>
      </c>
      <c r="AV201" s="324">
        <v>6.8000000000000005E-2</v>
      </c>
      <c r="AW201" s="324">
        <v>2.4E-2</v>
      </c>
      <c r="AX201" s="324"/>
      <c r="AY201" s="227"/>
      <c r="AZ201" s="199">
        <f t="shared" ref="AZ201:BO212" si="176">AVERAGE(AU201:AY201)</f>
        <v>4.4333333333333336E-2</v>
      </c>
      <c r="BA201" s="199">
        <f t="shared" si="176"/>
        <v>4.5444444444444447E-2</v>
      </c>
      <c r="BB201" s="199">
        <f t="shared" si="176"/>
        <v>3.7925925925925925E-2</v>
      </c>
      <c r="BC201" s="199">
        <f>AVERAGE(AX201:BB201)</f>
        <v>4.2567901234567905E-2</v>
      </c>
      <c r="BD201" s="199">
        <f t="shared" si="176"/>
        <v>4.2567901234567905E-2</v>
      </c>
      <c r="BE201" s="199">
        <f t="shared" si="176"/>
        <v>4.2567901234567905E-2</v>
      </c>
      <c r="BF201" s="199">
        <f t="shared" si="176"/>
        <v>4.2214814814814823E-2</v>
      </c>
      <c r="BG201" s="199">
        <f t="shared" si="176"/>
        <v>4.1568888888888891E-2</v>
      </c>
      <c r="BH201" s="199">
        <f t="shared" si="176"/>
        <v>4.2297481481481478E-2</v>
      </c>
      <c r="BI201" s="199">
        <f t="shared" si="176"/>
        <v>4.2243397530864202E-2</v>
      </c>
      <c r="BJ201" s="199">
        <f t="shared" si="176"/>
        <v>4.2178496790123463E-2</v>
      </c>
      <c r="BK201" s="199">
        <f t="shared" si="176"/>
        <v>4.2100615901234574E-2</v>
      </c>
      <c r="BL201" s="199">
        <f t="shared" si="176"/>
        <v>4.2077776118518526E-2</v>
      </c>
      <c r="BM201" s="199">
        <f t="shared" si="176"/>
        <v>4.2179553564444451E-2</v>
      </c>
      <c r="BN201" s="199">
        <f t="shared" si="176"/>
        <v>4.2155967981037039E-2</v>
      </c>
      <c r="BO201" s="199">
        <f t="shared" si="176"/>
        <v>4.2138482071071612E-2</v>
      </c>
      <c r="BP201" s="199">
        <f t="shared" ref="BN201:BR212" si="177">AVERAGE(BK201:BO201)</f>
        <v>4.2130479127261242E-2</v>
      </c>
      <c r="BQ201" s="199">
        <f t="shared" si="177"/>
        <v>4.2136451772466575E-2</v>
      </c>
      <c r="BR201" s="199">
        <f t="shared" si="177"/>
        <v>4.2148186903256182E-2</v>
      </c>
    </row>
    <row r="202" spans="1:70">
      <c r="A202" s="324" t="s">
        <v>65</v>
      </c>
      <c r="B202" s="324"/>
      <c r="C202" s="324"/>
      <c r="D202" s="324"/>
      <c r="E202" s="324"/>
      <c r="F202" s="324"/>
      <c r="G202" s="324"/>
      <c r="H202" s="324"/>
      <c r="I202" s="324"/>
      <c r="J202" s="324"/>
      <c r="K202" s="324"/>
      <c r="L202" s="324"/>
      <c r="M202" s="324"/>
      <c r="N202" s="324"/>
      <c r="O202" s="324"/>
      <c r="P202" s="324"/>
      <c r="Q202" s="324"/>
      <c r="R202" s="324"/>
      <c r="S202" s="324"/>
      <c r="T202" s="324"/>
      <c r="U202" s="324"/>
      <c r="V202" s="324"/>
      <c r="W202" s="324"/>
      <c r="X202" s="324"/>
      <c r="Y202" s="324"/>
      <c r="Z202" s="324"/>
      <c r="AA202" s="324"/>
      <c r="AB202" s="324"/>
      <c r="AC202" s="324">
        <v>4.2000000000000003E-2</v>
      </c>
      <c r="AD202" s="324">
        <v>4.7E-2</v>
      </c>
      <c r="AE202" s="324">
        <v>6.7000000000000004E-2</v>
      </c>
      <c r="AF202" s="324">
        <v>9.3000000000000013E-2</v>
      </c>
      <c r="AG202" s="324">
        <v>7.9000000000000001E-2</v>
      </c>
      <c r="AH202" s="324">
        <v>0.12</v>
      </c>
      <c r="AI202" s="324">
        <v>5.7999999999999996E-2</v>
      </c>
      <c r="AJ202" s="324">
        <v>9.5000000000000001E-2</v>
      </c>
      <c r="AK202" s="324">
        <v>9.1999999999999998E-2</v>
      </c>
      <c r="AL202" s="324">
        <v>8.8000000000000009E-2</v>
      </c>
      <c r="AM202" s="324">
        <v>8.900000000000001E-2</v>
      </c>
      <c r="AN202" s="324">
        <v>5.0999999999999997E-2</v>
      </c>
      <c r="AO202" s="324">
        <v>8.1000000000000003E-2</v>
      </c>
      <c r="AP202" s="324">
        <v>8.3000000000000004E-2</v>
      </c>
      <c r="AQ202" s="324">
        <v>8.3000000000000004E-2</v>
      </c>
      <c r="AR202" s="324">
        <v>0.09</v>
      </c>
      <c r="AS202" s="324">
        <v>8.6999999999999994E-2</v>
      </c>
      <c r="AT202" s="324">
        <v>5.4000000000000006E-2</v>
      </c>
      <c r="AU202" s="324">
        <v>6.2E-2</v>
      </c>
      <c r="AV202" s="324">
        <v>7.0999999999999994E-2</v>
      </c>
      <c r="AW202" s="324">
        <v>2.7000000000000003E-2</v>
      </c>
      <c r="AX202" s="324"/>
      <c r="AY202" s="227"/>
      <c r="AZ202" s="199">
        <f t="shared" si="176"/>
        <v>5.3333333333333337E-2</v>
      </c>
      <c r="BA202" s="199">
        <f t="shared" si="176"/>
        <v>5.0444444444444451E-2</v>
      </c>
      <c r="BB202" s="199">
        <f t="shared" si="176"/>
        <v>4.3592592592592599E-2</v>
      </c>
      <c r="BC202" s="199">
        <f t="shared" si="176"/>
        <v>4.9123456790123456E-2</v>
      </c>
      <c r="BD202" s="199">
        <f t="shared" si="176"/>
        <v>4.9123456790123456E-2</v>
      </c>
      <c r="BE202" s="199">
        <f t="shared" si="176"/>
        <v>4.9123456790123456E-2</v>
      </c>
      <c r="BF202" s="199">
        <f t="shared" si="176"/>
        <v>4.8281481481481481E-2</v>
      </c>
      <c r="BG202" s="199">
        <f t="shared" si="176"/>
        <v>4.7848888888888885E-2</v>
      </c>
      <c r="BH202" s="199">
        <f t="shared" si="176"/>
        <v>4.8700148148148145E-2</v>
      </c>
      <c r="BI202" s="199">
        <f t="shared" si="176"/>
        <v>4.8615486419753086E-2</v>
      </c>
      <c r="BJ202" s="199">
        <f t="shared" si="176"/>
        <v>4.8513892345679002E-2</v>
      </c>
      <c r="BK202" s="199">
        <f t="shared" si="176"/>
        <v>4.8391979456790121E-2</v>
      </c>
      <c r="BL202" s="199">
        <f t="shared" si="176"/>
        <v>4.8414079051851855E-2</v>
      </c>
      <c r="BM202" s="199">
        <f t="shared" si="176"/>
        <v>4.8527117084444446E-2</v>
      </c>
      <c r="BN202" s="199">
        <f t="shared" si="177"/>
        <v>4.8492510871703712E-2</v>
      </c>
      <c r="BO202" s="199">
        <f t="shared" si="177"/>
        <v>4.8467915762093826E-2</v>
      </c>
      <c r="BP202" s="199">
        <f t="shared" si="177"/>
        <v>4.8458720445376795E-2</v>
      </c>
      <c r="BQ202" s="199">
        <f t="shared" si="177"/>
        <v>4.8472068643094127E-2</v>
      </c>
      <c r="BR202" s="199">
        <f t="shared" si="177"/>
        <v>4.8483666561342585E-2</v>
      </c>
    </row>
    <row r="203" spans="1:70">
      <c r="A203" s="324" t="s">
        <v>67</v>
      </c>
      <c r="B203" s="324"/>
      <c r="C203" s="324"/>
      <c r="D203" s="324"/>
      <c r="E203" s="324"/>
      <c r="F203" s="324"/>
      <c r="G203" s="324"/>
      <c r="H203" s="324"/>
      <c r="I203" s="324"/>
      <c r="J203" s="324"/>
      <c r="K203" s="324"/>
      <c r="L203" s="324"/>
      <c r="M203" s="324"/>
      <c r="N203" s="324"/>
      <c r="O203" s="324"/>
      <c r="P203" s="324"/>
      <c r="Q203" s="324"/>
      <c r="R203" s="324"/>
      <c r="S203" s="324"/>
      <c r="T203" s="324"/>
      <c r="U203" s="324"/>
      <c r="V203" s="324"/>
      <c r="W203" s="324"/>
      <c r="X203" s="324"/>
      <c r="Y203" s="324"/>
      <c r="Z203" s="324"/>
      <c r="AA203" s="324"/>
      <c r="AB203" s="324"/>
      <c r="AC203" s="324">
        <v>0.14699999999999999</v>
      </c>
      <c r="AD203" s="324">
        <v>0.23600000000000002</v>
      </c>
      <c r="AE203" s="324">
        <v>0.14899999999999999</v>
      </c>
      <c r="AF203" s="324">
        <v>0.17199999999999999</v>
      </c>
      <c r="AG203" s="324">
        <v>0.16300000000000001</v>
      </c>
      <c r="AH203" s="324">
        <v>0.22</v>
      </c>
      <c r="AI203" s="324">
        <v>0.20199999999999999</v>
      </c>
      <c r="AJ203" s="324">
        <v>0.14800000000000002</v>
      </c>
      <c r="AK203" s="324">
        <v>0.17199999999999999</v>
      </c>
      <c r="AL203" s="324">
        <v>0.217</v>
      </c>
      <c r="AM203" s="324">
        <v>0.23199999999999998</v>
      </c>
      <c r="AN203" s="324">
        <v>0.20600000000000002</v>
      </c>
      <c r="AO203" s="324">
        <v>0.193</v>
      </c>
      <c r="AP203" s="324">
        <v>0.16699999999999998</v>
      </c>
      <c r="AQ203" s="324">
        <v>0.19699999999999998</v>
      </c>
      <c r="AR203" s="324">
        <v>0.16300000000000001</v>
      </c>
      <c r="AS203" s="324">
        <v>0.19</v>
      </c>
      <c r="AT203" s="324">
        <v>0.13100000000000001</v>
      </c>
      <c r="AU203" s="324">
        <v>0.17</v>
      </c>
      <c r="AV203" s="324">
        <v>0.161</v>
      </c>
      <c r="AW203" s="324">
        <v>0.188</v>
      </c>
      <c r="AX203" s="324"/>
      <c r="AY203" s="227"/>
      <c r="AZ203" s="199">
        <f t="shared" si="176"/>
        <v>0.17300000000000001</v>
      </c>
      <c r="BA203" s="199">
        <f t="shared" si="176"/>
        <v>0.17400000000000002</v>
      </c>
      <c r="BB203" s="199">
        <f t="shared" si="176"/>
        <v>0.17833333333333334</v>
      </c>
      <c r="BC203" s="199">
        <f t="shared" si="176"/>
        <v>0.17511111111111113</v>
      </c>
      <c r="BD203" s="199">
        <f t="shared" si="176"/>
        <v>0.17511111111111113</v>
      </c>
      <c r="BE203" s="199">
        <f t="shared" si="176"/>
        <v>0.17511111111111113</v>
      </c>
      <c r="BF203" s="199">
        <f t="shared" si="176"/>
        <v>0.17553333333333335</v>
      </c>
      <c r="BG203" s="199">
        <f t="shared" si="176"/>
        <v>0.17584</v>
      </c>
      <c r="BH203" s="199">
        <f t="shared" si="176"/>
        <v>0.17534133333333335</v>
      </c>
      <c r="BI203" s="199">
        <f t="shared" si="176"/>
        <v>0.1753873777777778</v>
      </c>
      <c r="BJ203" s="199">
        <f t="shared" si="176"/>
        <v>0.17544263111111114</v>
      </c>
      <c r="BK203" s="199">
        <f t="shared" si="176"/>
        <v>0.17550893511111113</v>
      </c>
      <c r="BL203" s="199">
        <f t="shared" si="176"/>
        <v>0.17550405546666667</v>
      </c>
      <c r="BM203" s="199">
        <f t="shared" si="176"/>
        <v>0.17543686656000002</v>
      </c>
      <c r="BN203" s="199">
        <f t="shared" si="177"/>
        <v>0.17545597320533335</v>
      </c>
      <c r="BO203" s="199">
        <f t="shared" si="177"/>
        <v>0.17546969229084447</v>
      </c>
      <c r="BP203" s="199">
        <f t="shared" si="177"/>
        <v>0.17547510452679113</v>
      </c>
      <c r="BQ203" s="199">
        <f t="shared" si="177"/>
        <v>0.17546833840992712</v>
      </c>
      <c r="BR203" s="199">
        <f t="shared" si="177"/>
        <v>0.17546119499857921</v>
      </c>
    </row>
    <row r="204" spans="1:70">
      <c r="A204" s="324" t="s">
        <v>69</v>
      </c>
      <c r="B204" s="324"/>
      <c r="C204" s="324"/>
      <c r="D204" s="324"/>
      <c r="E204" s="324"/>
      <c r="F204" s="324"/>
      <c r="G204" s="324"/>
      <c r="H204" s="324"/>
      <c r="I204" s="324"/>
      <c r="J204" s="324"/>
      <c r="K204" s="324"/>
      <c r="L204" s="324"/>
      <c r="M204" s="324"/>
      <c r="N204" s="324"/>
      <c r="O204" s="324"/>
      <c r="P204" s="324"/>
      <c r="Q204" s="324"/>
      <c r="R204" s="324"/>
      <c r="S204" s="324"/>
      <c r="T204" s="324"/>
      <c r="U204" s="324"/>
      <c r="V204" s="324"/>
      <c r="W204" s="324"/>
      <c r="X204" s="324"/>
      <c r="Y204" s="324"/>
      <c r="Z204" s="324"/>
      <c r="AA204" s="324"/>
      <c r="AB204" s="324"/>
      <c r="AC204" s="324">
        <v>0.14499999999999999</v>
      </c>
      <c r="AD204" s="324">
        <v>0.14699999999999999</v>
      </c>
      <c r="AE204" s="324">
        <v>0.121</v>
      </c>
      <c r="AF204" s="324">
        <v>9.3000000000000013E-2</v>
      </c>
      <c r="AG204" s="324">
        <v>8.5000000000000006E-2</v>
      </c>
      <c r="AH204" s="324">
        <v>0.11800000000000001</v>
      </c>
      <c r="AI204" s="324">
        <v>0.12</v>
      </c>
      <c r="AJ204" s="324">
        <v>0.11</v>
      </c>
      <c r="AK204" s="324">
        <v>9.5000000000000001E-2</v>
      </c>
      <c r="AL204" s="324">
        <v>0.13300000000000001</v>
      </c>
      <c r="AM204" s="324">
        <v>0.13100000000000001</v>
      </c>
      <c r="AN204" s="324">
        <v>0.13500000000000001</v>
      </c>
      <c r="AO204" s="324">
        <v>0.14499999999999999</v>
      </c>
      <c r="AP204" s="324">
        <v>0.11</v>
      </c>
      <c r="AQ204" s="324">
        <v>7.6999999999999999E-2</v>
      </c>
      <c r="AR204" s="324">
        <v>9.0999999999999998E-2</v>
      </c>
      <c r="AS204" s="324">
        <v>0.09</v>
      </c>
      <c r="AT204" s="324">
        <v>0.127</v>
      </c>
      <c r="AU204" s="324">
        <v>9.6999999999999989E-2</v>
      </c>
      <c r="AV204" s="324">
        <v>0.11599999999999999</v>
      </c>
      <c r="AW204" s="324">
        <v>0.17199999999999999</v>
      </c>
      <c r="AX204" s="324"/>
      <c r="AY204" s="227"/>
      <c r="AZ204" s="199">
        <f t="shared" si="176"/>
        <v>0.12833333333333333</v>
      </c>
      <c r="BA204" s="199">
        <f t="shared" si="176"/>
        <v>0.13877777777777778</v>
      </c>
      <c r="BB204" s="199">
        <f t="shared" si="176"/>
        <v>0.14637037037037037</v>
      </c>
      <c r="BC204" s="199">
        <f t="shared" si="176"/>
        <v>0.13782716049382715</v>
      </c>
      <c r="BD204" s="199">
        <f t="shared" si="176"/>
        <v>0.13782716049382715</v>
      </c>
      <c r="BE204" s="199">
        <f t="shared" si="176"/>
        <v>0.13782716049382715</v>
      </c>
      <c r="BF204" s="199">
        <f t="shared" si="176"/>
        <v>0.13972592592592592</v>
      </c>
      <c r="BG204" s="199">
        <f t="shared" si="176"/>
        <v>0.13991555555555554</v>
      </c>
      <c r="BH204" s="199">
        <f t="shared" si="176"/>
        <v>0.13862459259259258</v>
      </c>
      <c r="BI204" s="199">
        <f t="shared" si="176"/>
        <v>0.13878407901234566</v>
      </c>
      <c r="BJ204" s="199">
        <f t="shared" si="176"/>
        <v>0.13897546271604938</v>
      </c>
      <c r="BK204" s="199">
        <f t="shared" si="176"/>
        <v>0.13920512316049383</v>
      </c>
      <c r="BL204" s="199">
        <f t="shared" si="176"/>
        <v>0.1391009626074074</v>
      </c>
      <c r="BM204" s="199">
        <f t="shared" si="176"/>
        <v>0.13893804401777773</v>
      </c>
      <c r="BN204" s="199">
        <f t="shared" si="177"/>
        <v>0.13900073430281482</v>
      </c>
      <c r="BO204" s="199">
        <f t="shared" si="177"/>
        <v>0.13904406536090863</v>
      </c>
      <c r="BP204" s="199">
        <f t="shared" si="177"/>
        <v>0.13905778588988046</v>
      </c>
      <c r="BQ204" s="199">
        <f t="shared" si="177"/>
        <v>0.1390283184357578</v>
      </c>
      <c r="BR204" s="199">
        <f t="shared" si="177"/>
        <v>0.13901378960142791</v>
      </c>
    </row>
    <row r="205" spans="1:70">
      <c r="A205" s="324" t="s">
        <v>70</v>
      </c>
      <c r="B205" s="324"/>
      <c r="C205" s="324"/>
      <c r="D205" s="324"/>
      <c r="E205" s="324"/>
      <c r="F205" s="324"/>
      <c r="G205" s="324"/>
      <c r="H205" s="324"/>
      <c r="I205" s="324"/>
      <c r="J205" s="324"/>
      <c r="K205" s="324"/>
      <c r="L205" s="324"/>
      <c r="M205" s="324"/>
      <c r="N205" s="324"/>
      <c r="O205" s="324"/>
      <c r="P205" s="324"/>
      <c r="Q205" s="324"/>
      <c r="R205" s="324"/>
      <c r="S205" s="324"/>
      <c r="T205" s="324"/>
      <c r="U205" s="324"/>
      <c r="V205" s="324"/>
      <c r="W205" s="324"/>
      <c r="X205" s="324"/>
      <c r="Y205" s="324"/>
      <c r="Z205" s="324"/>
      <c r="AA205" s="324"/>
      <c r="AB205" s="324"/>
      <c r="AC205" s="324">
        <v>0.10099999999999999</v>
      </c>
      <c r="AD205" s="324">
        <v>8.5999999999999993E-2</v>
      </c>
      <c r="AE205" s="324">
        <v>7.8E-2</v>
      </c>
      <c r="AF205" s="324">
        <v>5.7999999999999996E-2</v>
      </c>
      <c r="AG205" s="324">
        <v>8.4000000000000005E-2</v>
      </c>
      <c r="AH205" s="324">
        <v>9.1999999999999998E-2</v>
      </c>
      <c r="AI205" s="324">
        <v>0.109</v>
      </c>
      <c r="AJ205" s="324">
        <v>8.5999999999999993E-2</v>
      </c>
      <c r="AK205" s="324">
        <v>6.4000000000000001E-2</v>
      </c>
      <c r="AL205" s="324">
        <v>6.5000000000000002E-2</v>
      </c>
      <c r="AM205" s="324">
        <v>7.5999999999999998E-2</v>
      </c>
      <c r="AN205" s="324">
        <v>8.900000000000001E-2</v>
      </c>
      <c r="AO205" s="324">
        <v>6.3E-2</v>
      </c>
      <c r="AP205" s="324">
        <v>8.1000000000000003E-2</v>
      </c>
      <c r="AQ205" s="324">
        <v>0.05</v>
      </c>
      <c r="AR205" s="324">
        <v>5.7000000000000002E-2</v>
      </c>
      <c r="AS205" s="324">
        <v>6.2E-2</v>
      </c>
      <c r="AT205" s="324">
        <v>6.6000000000000003E-2</v>
      </c>
      <c r="AU205" s="324">
        <v>7.8E-2</v>
      </c>
      <c r="AV205" s="324">
        <v>7.5999999999999998E-2</v>
      </c>
      <c r="AW205" s="324">
        <v>9.9000000000000005E-2</v>
      </c>
      <c r="AX205" s="324"/>
      <c r="AY205" s="227"/>
      <c r="AZ205" s="199">
        <f t="shared" si="176"/>
        <v>8.433333333333333E-2</v>
      </c>
      <c r="BA205" s="199">
        <f t="shared" si="176"/>
        <v>8.6444444444444435E-2</v>
      </c>
      <c r="BB205" s="199">
        <f t="shared" si="176"/>
        <v>8.9925925925925923E-2</v>
      </c>
      <c r="BC205" s="199">
        <f t="shared" si="176"/>
        <v>8.690123456790122E-2</v>
      </c>
      <c r="BD205" s="199">
        <f t="shared" si="176"/>
        <v>8.690123456790122E-2</v>
      </c>
      <c r="BE205" s="199">
        <f t="shared" si="176"/>
        <v>8.690123456790122E-2</v>
      </c>
      <c r="BF205" s="199">
        <f t="shared" si="176"/>
        <v>8.7414814814814806E-2</v>
      </c>
      <c r="BG205" s="199">
        <f t="shared" si="176"/>
        <v>8.7608888888888875E-2</v>
      </c>
      <c r="BH205" s="199">
        <f t="shared" si="176"/>
        <v>8.7145481481481463E-2</v>
      </c>
      <c r="BI205" s="199">
        <f t="shared" si="176"/>
        <v>8.719433086419752E-2</v>
      </c>
      <c r="BJ205" s="199">
        <f t="shared" si="176"/>
        <v>8.7252950123456782E-2</v>
      </c>
      <c r="BK205" s="199">
        <f t="shared" si="176"/>
        <v>8.7323293234567903E-2</v>
      </c>
      <c r="BL205" s="199">
        <f t="shared" si="176"/>
        <v>8.7304988918518511E-2</v>
      </c>
      <c r="BM205" s="199">
        <f t="shared" si="176"/>
        <v>8.7244208924444427E-2</v>
      </c>
      <c r="BN205" s="199">
        <f t="shared" si="177"/>
        <v>8.7263954413037026E-2</v>
      </c>
      <c r="BO205" s="199">
        <f t="shared" si="177"/>
        <v>8.7277879122804936E-2</v>
      </c>
      <c r="BP205" s="199">
        <f t="shared" si="177"/>
        <v>8.7282864922674563E-2</v>
      </c>
      <c r="BQ205" s="199">
        <f t="shared" si="177"/>
        <v>8.7274779260295893E-2</v>
      </c>
      <c r="BR205" s="199">
        <f t="shared" si="177"/>
        <v>8.7268737328651369E-2</v>
      </c>
    </row>
    <row r="206" spans="1:70">
      <c r="A206" s="324" t="s">
        <v>71</v>
      </c>
      <c r="B206" s="324"/>
      <c r="C206" s="324"/>
      <c r="D206" s="324"/>
      <c r="E206" s="324"/>
      <c r="F206" s="324"/>
      <c r="G206" s="324"/>
      <c r="H206" s="324"/>
      <c r="I206" s="324"/>
      <c r="J206" s="324"/>
      <c r="K206" s="324"/>
      <c r="L206" s="324"/>
      <c r="M206" s="324"/>
      <c r="N206" s="324"/>
      <c r="O206" s="324"/>
      <c r="P206" s="324"/>
      <c r="Q206" s="324"/>
      <c r="R206" s="324"/>
      <c r="S206" s="324"/>
      <c r="T206" s="324"/>
      <c r="U206" s="324"/>
      <c r="V206" s="324"/>
      <c r="W206" s="324"/>
      <c r="X206" s="324"/>
      <c r="Y206" s="324"/>
      <c r="Z206" s="324"/>
      <c r="AA206" s="324"/>
      <c r="AB206" s="324"/>
      <c r="AC206" s="324">
        <v>8.5000000000000006E-2</v>
      </c>
      <c r="AD206" s="324">
        <v>0.09</v>
      </c>
      <c r="AE206" s="324">
        <v>7.5999999999999998E-2</v>
      </c>
      <c r="AF206" s="324">
        <v>0.08</v>
      </c>
      <c r="AG206" s="324">
        <v>8.8000000000000009E-2</v>
      </c>
      <c r="AH206" s="324">
        <v>8.3000000000000004E-2</v>
      </c>
      <c r="AI206" s="324">
        <v>7.4999999999999997E-2</v>
      </c>
      <c r="AJ206" s="324">
        <v>6.2E-2</v>
      </c>
      <c r="AK206" s="324">
        <v>7.0000000000000007E-2</v>
      </c>
      <c r="AL206" s="324">
        <v>9.0999999999999998E-2</v>
      </c>
      <c r="AM206" s="324">
        <v>6.6000000000000003E-2</v>
      </c>
      <c r="AN206" s="324">
        <v>0.08</v>
      </c>
      <c r="AO206" s="324">
        <v>4.9000000000000002E-2</v>
      </c>
      <c r="AP206" s="324">
        <v>8.199999999999999E-2</v>
      </c>
      <c r="AQ206" s="324">
        <v>0.08</v>
      </c>
      <c r="AR206" s="324">
        <v>7.0999999999999994E-2</v>
      </c>
      <c r="AS206" s="324">
        <v>0.08</v>
      </c>
      <c r="AT206" s="324">
        <v>7.4999999999999997E-2</v>
      </c>
      <c r="AU206" s="324">
        <v>5.0999999999999997E-2</v>
      </c>
      <c r="AV206" s="324">
        <v>0.11199999999999999</v>
      </c>
      <c r="AW206" s="324">
        <v>8.5999999999999993E-2</v>
      </c>
      <c r="AX206" s="324"/>
      <c r="AY206" s="227"/>
      <c r="AZ206" s="199">
        <f t="shared" si="176"/>
        <v>8.299999999999999E-2</v>
      </c>
      <c r="BA206" s="199">
        <f t="shared" si="176"/>
        <v>9.3666666666666662E-2</v>
      </c>
      <c r="BB206" s="199">
        <f t="shared" si="176"/>
        <v>8.7555555555555553E-2</v>
      </c>
      <c r="BC206" s="199">
        <f t="shared" si="176"/>
        <v>8.8074074074074069E-2</v>
      </c>
      <c r="BD206" s="199">
        <f t="shared" si="176"/>
        <v>8.8074074074074069E-2</v>
      </c>
      <c r="BE206" s="199">
        <f t="shared" si="176"/>
        <v>8.8074074074074069E-2</v>
      </c>
      <c r="BF206" s="199">
        <f t="shared" si="176"/>
        <v>8.9088888888888898E-2</v>
      </c>
      <c r="BG206" s="199">
        <f t="shared" si="176"/>
        <v>8.817333333333334E-2</v>
      </c>
      <c r="BH206" s="199">
        <f t="shared" si="176"/>
        <v>8.8296888888888883E-2</v>
      </c>
      <c r="BI206" s="199">
        <f t="shared" si="176"/>
        <v>8.8341451851851854E-2</v>
      </c>
      <c r="BJ206" s="199">
        <f t="shared" si="176"/>
        <v>8.8394927407407398E-2</v>
      </c>
      <c r="BK206" s="199">
        <f t="shared" si="176"/>
        <v>8.845909807407408E-2</v>
      </c>
      <c r="BL206" s="199">
        <f t="shared" si="176"/>
        <v>8.8333139911111108E-2</v>
      </c>
      <c r="BM206" s="199">
        <f t="shared" si="176"/>
        <v>8.8365101226666673E-2</v>
      </c>
      <c r="BN206" s="199">
        <f t="shared" si="177"/>
        <v>8.8378743694222217E-2</v>
      </c>
      <c r="BO206" s="199">
        <f t="shared" si="177"/>
        <v>8.838620206269629E-2</v>
      </c>
      <c r="BP206" s="199">
        <f t="shared" si="177"/>
        <v>8.8384456993754079E-2</v>
      </c>
      <c r="BQ206" s="199">
        <f t="shared" si="177"/>
        <v>8.8369528777690068E-2</v>
      </c>
      <c r="BR206" s="199">
        <f t="shared" si="177"/>
        <v>8.8376806551005868E-2</v>
      </c>
    </row>
    <row r="207" spans="1:70">
      <c r="A207" s="324" t="s">
        <v>72</v>
      </c>
      <c r="B207" s="324"/>
      <c r="C207" s="324"/>
      <c r="D207" s="324"/>
      <c r="E207" s="324"/>
      <c r="F207" s="324"/>
      <c r="G207" s="324"/>
      <c r="H207" s="324"/>
      <c r="I207" s="324"/>
      <c r="J207" s="324"/>
      <c r="K207" s="324"/>
      <c r="L207" s="324"/>
      <c r="M207" s="324"/>
      <c r="N207" s="324"/>
      <c r="O207" s="324"/>
      <c r="P207" s="324"/>
      <c r="Q207" s="324"/>
      <c r="R207" s="324"/>
      <c r="S207" s="324"/>
      <c r="T207" s="324"/>
      <c r="U207" s="324"/>
      <c r="V207" s="324"/>
      <c r="W207" s="324"/>
      <c r="X207" s="324"/>
      <c r="Y207" s="324"/>
      <c r="Z207" s="324"/>
      <c r="AA207" s="324"/>
      <c r="AB207" s="324"/>
      <c r="AC207" s="324">
        <v>0.128</v>
      </c>
      <c r="AD207" s="324">
        <v>0.106</v>
      </c>
      <c r="AE207" s="324">
        <v>9.6000000000000002E-2</v>
      </c>
      <c r="AF207" s="324">
        <v>7.4999999999999997E-2</v>
      </c>
      <c r="AG207" s="324">
        <v>0.113</v>
      </c>
      <c r="AH207" s="324">
        <v>7.6999999999999999E-2</v>
      </c>
      <c r="AI207" s="324">
        <v>6.3E-2</v>
      </c>
      <c r="AJ207" s="324">
        <v>8.5999999999999993E-2</v>
      </c>
      <c r="AK207" s="324">
        <v>7.2000000000000008E-2</v>
      </c>
      <c r="AL207" s="324">
        <v>9.8000000000000004E-2</v>
      </c>
      <c r="AM207" s="324">
        <v>6.9000000000000006E-2</v>
      </c>
      <c r="AN207" s="324">
        <v>7.8E-2</v>
      </c>
      <c r="AO207" s="324">
        <v>7.8E-2</v>
      </c>
      <c r="AP207" s="324">
        <v>0.13500000000000001</v>
      </c>
      <c r="AQ207" s="324">
        <v>7.2000000000000008E-2</v>
      </c>
      <c r="AR207" s="324">
        <v>8.8000000000000009E-2</v>
      </c>
      <c r="AS207" s="324">
        <v>8.900000000000001E-2</v>
      </c>
      <c r="AT207" s="324">
        <v>8.199999999999999E-2</v>
      </c>
      <c r="AU207" s="324">
        <v>9.9000000000000005E-2</v>
      </c>
      <c r="AV207" s="324">
        <v>0.109</v>
      </c>
      <c r="AW207" s="324">
        <v>7.4999999999999997E-2</v>
      </c>
      <c r="AX207" s="324"/>
      <c r="AY207" s="227"/>
      <c r="AZ207" s="199">
        <f t="shared" si="176"/>
        <v>9.4333333333333338E-2</v>
      </c>
      <c r="BA207" s="199">
        <f t="shared" si="176"/>
        <v>9.2777777777777778E-2</v>
      </c>
      <c r="BB207" s="199">
        <f t="shared" si="176"/>
        <v>8.7370370370370376E-2</v>
      </c>
      <c r="BC207" s="199">
        <f t="shared" si="176"/>
        <v>9.1493827160493826E-2</v>
      </c>
      <c r="BD207" s="199">
        <f t="shared" si="176"/>
        <v>9.1493827160493826E-2</v>
      </c>
      <c r="BE207" s="199">
        <f t="shared" si="176"/>
        <v>9.1493827160493826E-2</v>
      </c>
      <c r="BF207" s="199">
        <f t="shared" si="176"/>
        <v>9.0925925925925924E-2</v>
      </c>
      <c r="BG207" s="199">
        <f t="shared" si="176"/>
        <v>9.0555555555555542E-2</v>
      </c>
      <c r="BH207" s="199">
        <f t="shared" si="176"/>
        <v>9.1192592592592589E-2</v>
      </c>
      <c r="BI207" s="199">
        <f t="shared" si="176"/>
        <v>9.113234567901235E-2</v>
      </c>
      <c r="BJ207" s="199">
        <f t="shared" si="176"/>
        <v>9.1060049382716043E-2</v>
      </c>
      <c r="BK207" s="199">
        <f t="shared" si="176"/>
        <v>9.097329382716049E-2</v>
      </c>
      <c r="BL207" s="199">
        <f t="shared" si="176"/>
        <v>9.0982767407407406E-2</v>
      </c>
      <c r="BM207" s="199">
        <f t="shared" si="176"/>
        <v>9.1068209777777784E-2</v>
      </c>
      <c r="BN207" s="199">
        <f t="shared" si="177"/>
        <v>9.1043333214814823E-2</v>
      </c>
      <c r="BO207" s="199">
        <f t="shared" si="177"/>
        <v>9.1025530721975306E-2</v>
      </c>
      <c r="BP207" s="199">
        <f t="shared" si="177"/>
        <v>9.101862698982717E-2</v>
      </c>
      <c r="BQ207" s="199">
        <f t="shared" si="177"/>
        <v>9.1027693622360503E-2</v>
      </c>
      <c r="BR207" s="199">
        <f t="shared" si="177"/>
        <v>9.103667886535112E-2</v>
      </c>
    </row>
    <row r="208" spans="1:70">
      <c r="A208" s="324" t="s">
        <v>56</v>
      </c>
      <c r="B208" s="324"/>
      <c r="C208" s="324"/>
      <c r="D208" s="324"/>
      <c r="E208" s="324"/>
      <c r="F208" s="324"/>
      <c r="G208" s="324"/>
      <c r="H208" s="324"/>
      <c r="I208" s="324"/>
      <c r="J208" s="324"/>
      <c r="K208" s="324"/>
      <c r="L208" s="324"/>
      <c r="M208" s="324"/>
      <c r="N208" s="324"/>
      <c r="O208" s="324"/>
      <c r="P208" s="324"/>
      <c r="Q208" s="324"/>
      <c r="R208" s="324"/>
      <c r="S208" s="324"/>
      <c r="T208" s="324"/>
      <c r="U208" s="324"/>
      <c r="V208" s="324"/>
      <c r="W208" s="324"/>
      <c r="X208" s="324"/>
      <c r="Y208" s="324"/>
      <c r="Z208" s="324"/>
      <c r="AA208" s="324"/>
      <c r="AB208" s="324"/>
      <c r="AC208" s="324">
        <v>0.13800000000000001</v>
      </c>
      <c r="AD208" s="324">
        <v>7.0000000000000007E-2</v>
      </c>
      <c r="AE208" s="324">
        <v>9.6999999999999989E-2</v>
      </c>
      <c r="AF208" s="324">
        <v>7.400000000000001E-2</v>
      </c>
      <c r="AG208" s="324">
        <v>0.105</v>
      </c>
      <c r="AH208" s="324">
        <v>9.6999999999999989E-2</v>
      </c>
      <c r="AI208" s="324">
        <v>0.12</v>
      </c>
      <c r="AJ208" s="324">
        <v>0.105</v>
      </c>
      <c r="AK208" s="324">
        <v>9.3000000000000013E-2</v>
      </c>
      <c r="AL208" s="324">
        <v>7.5999999999999998E-2</v>
      </c>
      <c r="AM208" s="324">
        <v>0.10099999999999999</v>
      </c>
      <c r="AN208" s="324">
        <v>9.3000000000000013E-2</v>
      </c>
      <c r="AO208" s="324">
        <v>0.09</v>
      </c>
      <c r="AP208" s="324">
        <v>8.5000000000000006E-2</v>
      </c>
      <c r="AQ208" s="324">
        <v>8.199999999999999E-2</v>
      </c>
      <c r="AR208" s="324">
        <v>9.5000000000000001E-2</v>
      </c>
      <c r="AS208" s="324">
        <v>8.1000000000000003E-2</v>
      </c>
      <c r="AT208" s="324">
        <v>8.6999999999999994E-2</v>
      </c>
      <c r="AU208" s="324">
        <v>0.115</v>
      </c>
      <c r="AV208" s="324">
        <v>7.0999999999999994E-2</v>
      </c>
      <c r="AW208" s="324">
        <v>7.6999999999999999E-2</v>
      </c>
      <c r="AX208" s="324"/>
      <c r="AY208" s="227"/>
      <c r="AZ208" s="199">
        <f t="shared" si="176"/>
        <v>8.7666666666666671E-2</v>
      </c>
      <c r="BA208" s="199">
        <f t="shared" si="176"/>
        <v>7.8555555555555559E-2</v>
      </c>
      <c r="BB208" s="199">
        <f t="shared" si="176"/>
        <v>8.1074074074074076E-2</v>
      </c>
      <c r="BC208" s="199">
        <f t="shared" si="176"/>
        <v>8.2432098765432102E-2</v>
      </c>
      <c r="BD208" s="199">
        <f t="shared" si="176"/>
        <v>8.2432098765432102E-2</v>
      </c>
      <c r="BE208" s="199">
        <f t="shared" si="176"/>
        <v>8.2432098765432102E-2</v>
      </c>
      <c r="BF208" s="199">
        <f t="shared" si="176"/>
        <v>8.1385185185185199E-2</v>
      </c>
      <c r="BG208" s="199">
        <f t="shared" si="176"/>
        <v>8.1951111111111127E-2</v>
      </c>
      <c r="BH208" s="199">
        <f t="shared" si="176"/>
        <v>8.2126518518518515E-2</v>
      </c>
      <c r="BI208" s="199">
        <f t="shared" si="176"/>
        <v>8.2065402469135809E-2</v>
      </c>
      <c r="BJ208" s="199">
        <f t="shared" si="176"/>
        <v>8.1992063209876537E-2</v>
      </c>
      <c r="BK208" s="199">
        <f t="shared" si="176"/>
        <v>8.1904056098765429E-2</v>
      </c>
      <c r="BL208" s="199">
        <f t="shared" si="176"/>
        <v>8.2007830281481481E-2</v>
      </c>
      <c r="BM208" s="199">
        <f t="shared" si="176"/>
        <v>8.2019174115555551E-2</v>
      </c>
      <c r="BN208" s="199">
        <f t="shared" si="177"/>
        <v>8.1997705234962956E-2</v>
      </c>
      <c r="BO208" s="199">
        <f t="shared" si="177"/>
        <v>8.1984165788128394E-2</v>
      </c>
      <c r="BP208" s="199">
        <f t="shared" si="177"/>
        <v>8.1982586303778762E-2</v>
      </c>
      <c r="BQ208" s="199">
        <f t="shared" si="177"/>
        <v>8.1998292344781426E-2</v>
      </c>
      <c r="BR208" s="199">
        <f t="shared" si="177"/>
        <v>8.1996384757441421E-2</v>
      </c>
    </row>
    <row r="209" spans="1:70">
      <c r="A209" s="324" t="s">
        <v>57</v>
      </c>
      <c r="B209" s="324"/>
      <c r="C209" s="324"/>
      <c r="D209" s="324"/>
      <c r="E209" s="324"/>
      <c r="F209" s="324"/>
      <c r="G209" s="324"/>
      <c r="H209" s="324"/>
      <c r="I209" s="324"/>
      <c r="J209" s="324"/>
      <c r="K209" s="324"/>
      <c r="L209" s="324"/>
      <c r="M209" s="324"/>
      <c r="N209" s="324"/>
      <c r="O209" s="324"/>
      <c r="P209" s="324"/>
      <c r="Q209" s="324"/>
      <c r="R209" s="324"/>
      <c r="S209" s="324"/>
      <c r="T209" s="324"/>
      <c r="U209" s="324"/>
      <c r="V209" s="324"/>
      <c r="W209" s="324"/>
      <c r="X209" s="324"/>
      <c r="Y209" s="324"/>
      <c r="Z209" s="324"/>
      <c r="AA209" s="324"/>
      <c r="AB209" s="324"/>
      <c r="AC209" s="324">
        <v>6.8000000000000005E-2</v>
      </c>
      <c r="AD209" s="324">
        <v>5.7000000000000002E-2</v>
      </c>
      <c r="AE209" s="324">
        <v>8.1000000000000003E-2</v>
      </c>
      <c r="AF209" s="324">
        <v>7.2000000000000008E-2</v>
      </c>
      <c r="AG209" s="324">
        <v>6.6000000000000003E-2</v>
      </c>
      <c r="AH209" s="324">
        <v>5.9000000000000004E-2</v>
      </c>
      <c r="AI209" s="324">
        <v>6.7000000000000004E-2</v>
      </c>
      <c r="AJ209" s="324">
        <v>8.3000000000000004E-2</v>
      </c>
      <c r="AK209" s="324">
        <v>0.08</v>
      </c>
      <c r="AL209" s="324">
        <v>7.400000000000001E-2</v>
      </c>
      <c r="AM209" s="324">
        <v>8.199999999999999E-2</v>
      </c>
      <c r="AN209" s="324">
        <v>6.8000000000000005E-2</v>
      </c>
      <c r="AO209" s="324">
        <v>0.08</v>
      </c>
      <c r="AP209" s="324">
        <v>8.8000000000000009E-2</v>
      </c>
      <c r="AQ209" s="324">
        <v>0.14000000000000001</v>
      </c>
      <c r="AR209" s="324">
        <v>8.5000000000000006E-2</v>
      </c>
      <c r="AS209" s="324">
        <v>6.2E-2</v>
      </c>
      <c r="AT209" s="324">
        <v>8.8000000000000009E-2</v>
      </c>
      <c r="AU209" s="324">
        <v>8.8000000000000009E-2</v>
      </c>
      <c r="AV209" s="324">
        <v>7.5999999999999998E-2</v>
      </c>
      <c r="AW209" s="324">
        <v>6.4000000000000001E-2</v>
      </c>
      <c r="AX209" s="324"/>
      <c r="AY209" s="227"/>
      <c r="AZ209" s="199">
        <f t="shared" si="176"/>
        <v>7.5999999999999998E-2</v>
      </c>
      <c r="BA209" s="199">
        <f t="shared" si="176"/>
        <v>7.2000000000000008E-2</v>
      </c>
      <c r="BB209" s="199">
        <f t="shared" si="176"/>
        <v>7.0666666666666669E-2</v>
      </c>
      <c r="BC209" s="199">
        <f t="shared" si="176"/>
        <v>7.2888888888888892E-2</v>
      </c>
      <c r="BD209" s="199">
        <f t="shared" si="176"/>
        <v>7.2888888888888892E-2</v>
      </c>
      <c r="BE209" s="199">
        <f t="shared" si="176"/>
        <v>7.2888888888888892E-2</v>
      </c>
      <c r="BF209" s="199">
        <f t="shared" si="176"/>
        <v>7.2266666666666673E-2</v>
      </c>
      <c r="BG209" s="199">
        <f t="shared" si="176"/>
        <v>7.2320000000000009E-2</v>
      </c>
      <c r="BH209" s="199">
        <f t="shared" si="176"/>
        <v>7.2650666666666669E-2</v>
      </c>
      <c r="BI209" s="199">
        <f t="shared" si="176"/>
        <v>7.260302222222223E-2</v>
      </c>
      <c r="BJ209" s="199">
        <f t="shared" si="176"/>
        <v>7.2545848888888903E-2</v>
      </c>
      <c r="BK209" s="199">
        <f t="shared" si="176"/>
        <v>7.2477240888888891E-2</v>
      </c>
      <c r="BL209" s="199">
        <f t="shared" si="176"/>
        <v>7.2519355733333346E-2</v>
      </c>
      <c r="BM209" s="199">
        <f t="shared" si="176"/>
        <v>7.2559226880000008E-2</v>
      </c>
      <c r="BN209" s="199">
        <f t="shared" si="177"/>
        <v>7.2540938922666678E-2</v>
      </c>
      <c r="BO209" s="199">
        <f t="shared" si="177"/>
        <v>7.2528522262755551E-2</v>
      </c>
      <c r="BP209" s="199">
        <f t="shared" si="177"/>
        <v>7.2525056937528892E-2</v>
      </c>
      <c r="BQ209" s="199">
        <f t="shared" si="177"/>
        <v>7.2534620147256895E-2</v>
      </c>
      <c r="BR209" s="199">
        <f t="shared" si="177"/>
        <v>7.2537673030041591E-2</v>
      </c>
    </row>
    <row r="210" spans="1:70">
      <c r="A210" s="324" t="s">
        <v>58</v>
      </c>
      <c r="B210" s="324"/>
      <c r="C210" s="324"/>
      <c r="D210" s="324"/>
      <c r="E210" s="324"/>
      <c r="F210" s="324"/>
      <c r="G210" s="324"/>
      <c r="H210" s="324"/>
      <c r="I210" s="324"/>
      <c r="J210" s="324"/>
      <c r="K210" s="324"/>
      <c r="L210" s="324"/>
      <c r="M210" s="324"/>
      <c r="N210" s="324"/>
      <c r="O210" s="324"/>
      <c r="P210" s="324"/>
      <c r="Q210" s="324"/>
      <c r="R210" s="324"/>
      <c r="S210" s="324"/>
      <c r="T210" s="324"/>
      <c r="U210" s="324"/>
      <c r="V210" s="324"/>
      <c r="W210" s="324"/>
      <c r="X210" s="324"/>
      <c r="Y210" s="324"/>
      <c r="Z210" s="324"/>
      <c r="AA210" s="324"/>
      <c r="AB210" s="324"/>
      <c r="AC210" s="324">
        <v>5.0999999999999997E-2</v>
      </c>
      <c r="AD210" s="324">
        <v>6.8000000000000005E-2</v>
      </c>
      <c r="AE210" s="324">
        <v>0.08</v>
      </c>
      <c r="AF210" s="324">
        <v>9.6000000000000002E-2</v>
      </c>
      <c r="AG210" s="324">
        <v>7.0000000000000007E-2</v>
      </c>
      <c r="AH210" s="324">
        <v>5.9000000000000004E-2</v>
      </c>
      <c r="AI210" s="324">
        <v>7.0999999999999994E-2</v>
      </c>
      <c r="AJ210" s="324">
        <v>7.6999999999999999E-2</v>
      </c>
      <c r="AK210" s="324">
        <v>8.199999999999999E-2</v>
      </c>
      <c r="AL210" s="324">
        <v>5.7000000000000002E-2</v>
      </c>
      <c r="AM210" s="324">
        <v>5.7999999999999996E-2</v>
      </c>
      <c r="AN210" s="324">
        <v>5.7000000000000002E-2</v>
      </c>
      <c r="AO210" s="324">
        <v>7.0000000000000007E-2</v>
      </c>
      <c r="AP210" s="324">
        <v>5.7000000000000002E-2</v>
      </c>
      <c r="AQ210" s="324">
        <v>7.0000000000000007E-2</v>
      </c>
      <c r="AR210" s="324">
        <v>9.3000000000000013E-2</v>
      </c>
      <c r="AS210" s="324">
        <v>6.6000000000000003E-2</v>
      </c>
      <c r="AT210" s="324">
        <v>0.12</v>
      </c>
      <c r="AU210" s="324">
        <v>9.1999999999999998E-2</v>
      </c>
      <c r="AV210" s="324">
        <v>6.6000000000000003E-2</v>
      </c>
      <c r="AW210" s="324">
        <v>6.8000000000000005E-2</v>
      </c>
      <c r="AX210" s="324"/>
      <c r="AY210" s="227"/>
      <c r="AZ210" s="199">
        <f t="shared" si="176"/>
        <v>7.5333333333333335E-2</v>
      </c>
      <c r="BA210" s="199">
        <f t="shared" si="176"/>
        <v>6.9777777777777786E-2</v>
      </c>
      <c r="BB210" s="199">
        <f t="shared" si="176"/>
        <v>7.1037037037037051E-2</v>
      </c>
      <c r="BC210" s="199">
        <f t="shared" si="176"/>
        <v>7.2049382716049395E-2</v>
      </c>
      <c r="BD210" s="199">
        <f t="shared" si="176"/>
        <v>7.2049382716049395E-2</v>
      </c>
      <c r="BE210" s="199">
        <f t="shared" si="176"/>
        <v>7.2049382716049395E-2</v>
      </c>
      <c r="BF210" s="199">
        <f t="shared" si="176"/>
        <v>7.1392592592592591E-2</v>
      </c>
      <c r="BG210" s="199">
        <f t="shared" si="176"/>
        <v>7.171555555555556E-2</v>
      </c>
      <c r="BH210" s="199">
        <f t="shared" si="176"/>
        <v>7.1851259259259254E-2</v>
      </c>
      <c r="BI210" s="199">
        <f t="shared" si="176"/>
        <v>7.1811634567901253E-2</v>
      </c>
      <c r="BJ210" s="199">
        <f t="shared" si="176"/>
        <v>7.1764084938271605E-2</v>
      </c>
      <c r="BK210" s="199">
        <f t="shared" si="176"/>
        <v>7.1707025382716047E-2</v>
      </c>
      <c r="BL210" s="199">
        <f t="shared" si="176"/>
        <v>7.1769911940740755E-2</v>
      </c>
      <c r="BM210" s="199">
        <f t="shared" si="176"/>
        <v>7.1780783217777783E-2</v>
      </c>
      <c r="BN210" s="199">
        <f t="shared" si="177"/>
        <v>7.1766688009481494E-2</v>
      </c>
      <c r="BO210" s="199">
        <f t="shared" si="177"/>
        <v>7.1757698697797537E-2</v>
      </c>
      <c r="BP210" s="199">
        <f t="shared" si="177"/>
        <v>7.175642144970272E-2</v>
      </c>
      <c r="BQ210" s="199">
        <f t="shared" si="177"/>
        <v>7.1766300663100052E-2</v>
      </c>
      <c r="BR210" s="199">
        <f t="shared" si="177"/>
        <v>7.1765578407571917E-2</v>
      </c>
    </row>
    <row r="211" spans="1:70">
      <c r="A211" s="324" t="s">
        <v>60</v>
      </c>
      <c r="B211" s="324"/>
      <c r="C211" s="324"/>
      <c r="D211" s="324"/>
      <c r="E211" s="324"/>
      <c r="F211" s="324"/>
      <c r="G211" s="324"/>
      <c r="H211" s="324"/>
      <c r="I211" s="324"/>
      <c r="J211" s="324"/>
      <c r="K211" s="324"/>
      <c r="L211" s="324"/>
      <c r="M211" s="324"/>
      <c r="N211" s="324"/>
      <c r="O211" s="324"/>
      <c r="P211" s="324"/>
      <c r="Q211" s="324"/>
      <c r="R211" s="324"/>
      <c r="S211" s="324"/>
      <c r="T211" s="324"/>
      <c r="U211" s="324"/>
      <c r="V211" s="324"/>
      <c r="W211" s="324"/>
      <c r="X211" s="324"/>
      <c r="Y211" s="324"/>
      <c r="Z211" s="324"/>
      <c r="AA211" s="324"/>
      <c r="AB211" s="324"/>
      <c r="AC211" s="324">
        <v>3.7999999999999999E-2</v>
      </c>
      <c r="AD211" s="324">
        <v>3.6000000000000004E-2</v>
      </c>
      <c r="AE211" s="324">
        <v>5.9000000000000004E-2</v>
      </c>
      <c r="AF211" s="324">
        <v>4.8000000000000001E-2</v>
      </c>
      <c r="AG211" s="324">
        <v>3.5000000000000003E-2</v>
      </c>
      <c r="AH211" s="324">
        <v>0.03</v>
      </c>
      <c r="AI211" s="324">
        <v>5.4000000000000006E-2</v>
      </c>
      <c r="AJ211" s="324">
        <v>4.7E-2</v>
      </c>
      <c r="AK211" s="324">
        <v>6.4000000000000001E-2</v>
      </c>
      <c r="AL211" s="324">
        <v>2.6000000000000002E-2</v>
      </c>
      <c r="AM211" s="324">
        <v>4.2999999999999997E-2</v>
      </c>
      <c r="AN211" s="324">
        <v>5.0999999999999997E-2</v>
      </c>
      <c r="AO211" s="324">
        <v>3.7999999999999999E-2</v>
      </c>
      <c r="AP211" s="324">
        <v>3.4000000000000002E-2</v>
      </c>
      <c r="AQ211" s="324">
        <v>5.7000000000000002E-2</v>
      </c>
      <c r="AR211" s="324">
        <v>6.4000000000000001E-2</v>
      </c>
      <c r="AS211" s="324">
        <v>5.9000000000000004E-2</v>
      </c>
      <c r="AT211" s="324">
        <v>6.4000000000000001E-2</v>
      </c>
      <c r="AU211" s="324">
        <v>5.7000000000000002E-2</v>
      </c>
      <c r="AV211" s="324">
        <v>4.0999999999999995E-2</v>
      </c>
      <c r="AW211" s="324">
        <v>7.5999999999999998E-2</v>
      </c>
      <c r="AX211" s="324"/>
      <c r="AY211" s="227"/>
      <c r="AZ211" s="199">
        <f t="shared" si="176"/>
        <v>5.7999999999999996E-2</v>
      </c>
      <c r="BA211" s="199">
        <f t="shared" si="176"/>
        <v>5.8333333333333327E-2</v>
      </c>
      <c r="BB211" s="199">
        <f t="shared" si="176"/>
        <v>6.4111111111111105E-2</v>
      </c>
      <c r="BC211" s="199">
        <f t="shared" si="176"/>
        <v>6.0148148148148138E-2</v>
      </c>
      <c r="BD211" s="199">
        <f t="shared" si="176"/>
        <v>6.0148148148148138E-2</v>
      </c>
      <c r="BE211" s="199">
        <f t="shared" si="176"/>
        <v>6.0148148148148138E-2</v>
      </c>
      <c r="BF211" s="199">
        <f t="shared" si="176"/>
        <v>6.0577777777777772E-2</v>
      </c>
      <c r="BG211" s="199">
        <f t="shared" si="176"/>
        <v>6.102666666666666E-2</v>
      </c>
      <c r="BH211" s="199">
        <f t="shared" si="176"/>
        <v>6.0409777777777771E-2</v>
      </c>
      <c r="BI211" s="199">
        <f t="shared" si="176"/>
        <v>6.0462103703703696E-2</v>
      </c>
      <c r="BJ211" s="199">
        <f t="shared" si="176"/>
        <v>6.0524894814814809E-2</v>
      </c>
      <c r="BK211" s="199">
        <f t="shared" si="176"/>
        <v>6.0600244148148144E-2</v>
      </c>
      <c r="BL211" s="199">
        <f t="shared" si="176"/>
        <v>6.0604737422222207E-2</v>
      </c>
      <c r="BM211" s="199">
        <f t="shared" si="176"/>
        <v>6.0520351573333332E-2</v>
      </c>
      <c r="BN211" s="199">
        <f t="shared" si="177"/>
        <v>6.0542466332444443E-2</v>
      </c>
      <c r="BO211" s="199">
        <f t="shared" si="177"/>
        <v>6.0558538858192588E-2</v>
      </c>
      <c r="BP211" s="199">
        <f t="shared" si="177"/>
        <v>6.0565267666868136E-2</v>
      </c>
      <c r="BQ211" s="199">
        <f t="shared" si="177"/>
        <v>6.0558272370612141E-2</v>
      </c>
      <c r="BR211" s="199">
        <f t="shared" si="177"/>
        <v>6.054897936029012E-2</v>
      </c>
    </row>
    <row r="212" spans="1:70">
      <c r="A212" s="324" t="s">
        <v>62</v>
      </c>
      <c r="B212" s="324"/>
      <c r="C212" s="324"/>
      <c r="D212" s="324"/>
      <c r="E212" s="324"/>
      <c r="F212" s="324"/>
      <c r="G212" s="324"/>
      <c r="H212" s="324"/>
      <c r="I212" s="324"/>
      <c r="J212" s="324"/>
      <c r="K212" s="324"/>
      <c r="L212" s="324"/>
      <c r="M212" s="324"/>
      <c r="N212" s="324"/>
      <c r="O212" s="324"/>
      <c r="P212" s="324"/>
      <c r="Q212" s="324"/>
      <c r="R212" s="324"/>
      <c r="S212" s="324"/>
      <c r="T212" s="324"/>
      <c r="U212" s="324"/>
      <c r="V212" s="324"/>
      <c r="W212" s="324"/>
      <c r="X212" s="324"/>
      <c r="Y212" s="324"/>
      <c r="Z212" s="324"/>
      <c r="AA212" s="324"/>
      <c r="AB212" s="324"/>
      <c r="AC212" s="324">
        <v>2.1000000000000001E-2</v>
      </c>
      <c r="AD212" s="324">
        <v>0.03</v>
      </c>
      <c r="AE212" s="324">
        <v>3.9E-2</v>
      </c>
      <c r="AF212" s="324">
        <v>6.0999999999999999E-2</v>
      </c>
      <c r="AG212" s="324">
        <v>1.7000000000000001E-2</v>
      </c>
      <c r="AH212" s="324">
        <v>1.7000000000000001E-2</v>
      </c>
      <c r="AI212" s="324">
        <v>3.1E-2</v>
      </c>
      <c r="AJ212" s="324">
        <v>0.04</v>
      </c>
      <c r="AK212" s="324">
        <v>3.6000000000000004E-2</v>
      </c>
      <c r="AL212" s="324">
        <v>2.8999999999999998E-2</v>
      </c>
      <c r="AM212" s="324">
        <v>0.03</v>
      </c>
      <c r="AN212" s="324">
        <v>4.2999999999999997E-2</v>
      </c>
      <c r="AO212" s="324">
        <v>3.7000000000000005E-2</v>
      </c>
      <c r="AP212" s="324">
        <v>3.2000000000000001E-2</v>
      </c>
      <c r="AQ212" s="324">
        <v>4.5999999999999999E-2</v>
      </c>
      <c r="AR212" s="324">
        <v>5.5E-2</v>
      </c>
      <c r="AS212" s="324">
        <v>6.5000000000000002E-2</v>
      </c>
      <c r="AT212" s="324">
        <v>5.0999999999999997E-2</v>
      </c>
      <c r="AU212" s="324">
        <v>0.05</v>
      </c>
      <c r="AV212" s="324">
        <v>3.3000000000000002E-2</v>
      </c>
      <c r="AW212" s="324">
        <v>4.4000000000000004E-2</v>
      </c>
      <c r="AX212" s="324"/>
      <c r="AY212" s="227"/>
      <c r="AZ212" s="199">
        <f t="shared" si="176"/>
        <v>4.2333333333333334E-2</v>
      </c>
      <c r="BA212" s="199">
        <f t="shared" si="176"/>
        <v>3.977777777777778E-2</v>
      </c>
      <c r="BB212" s="199">
        <f t="shared" si="176"/>
        <v>4.2037037037037039E-2</v>
      </c>
      <c r="BC212" s="199">
        <f t="shared" si="176"/>
        <v>4.1382716049382713E-2</v>
      </c>
      <c r="BD212" s="199">
        <f t="shared" si="176"/>
        <v>4.1382716049382713E-2</v>
      </c>
      <c r="BE212" s="199">
        <f t="shared" si="176"/>
        <v>4.1382716049382713E-2</v>
      </c>
      <c r="BF212" s="199">
        <f t="shared" si="176"/>
        <v>4.1192592592592586E-2</v>
      </c>
      <c r="BG212" s="199">
        <f t="shared" si="176"/>
        <v>4.147555555555555E-2</v>
      </c>
      <c r="BH212" s="199">
        <f t="shared" si="176"/>
        <v>4.1363259259259252E-2</v>
      </c>
      <c r="BI212" s="199">
        <f t="shared" si="176"/>
        <v>4.1359367901234567E-2</v>
      </c>
      <c r="BJ212" s="199">
        <f t="shared" si="176"/>
        <v>4.1354698271604928E-2</v>
      </c>
      <c r="BK212" s="199">
        <f t="shared" si="176"/>
        <v>4.1349094716049375E-2</v>
      </c>
      <c r="BL212" s="199">
        <f t="shared" si="176"/>
        <v>4.1380395140740732E-2</v>
      </c>
      <c r="BM212" s="199">
        <f t="shared" si="176"/>
        <v>4.1361363057777774E-2</v>
      </c>
      <c r="BN212" s="199">
        <f t="shared" si="177"/>
        <v>4.1360983817481475E-2</v>
      </c>
      <c r="BO212" s="199">
        <f t="shared" si="177"/>
        <v>4.1361307000730853E-2</v>
      </c>
      <c r="BP212" s="199">
        <f t="shared" si="177"/>
        <v>4.1362628746556038E-2</v>
      </c>
      <c r="BQ212" s="199">
        <f t="shared" si="177"/>
        <v>4.1365335552657381E-2</v>
      </c>
      <c r="BR212" s="199">
        <f t="shared" si="177"/>
        <v>4.13623236350407E-2</v>
      </c>
    </row>
    <row r="213" spans="1:70" ht="13.5" thickBot="1">
      <c r="A213" s="325" t="s">
        <v>192</v>
      </c>
      <c r="B213" s="325">
        <f>SUM(B201:B212)</f>
        <v>0</v>
      </c>
      <c r="C213" s="325">
        <f t="shared" ref="C213:BN213" si="178">SUM(C201:C212)</f>
        <v>0</v>
      </c>
      <c r="D213" s="325">
        <f t="shared" si="178"/>
        <v>0</v>
      </c>
      <c r="E213" s="325">
        <f t="shared" si="178"/>
        <v>0</v>
      </c>
      <c r="F213" s="325">
        <f t="shared" si="178"/>
        <v>0</v>
      </c>
      <c r="G213" s="325">
        <f t="shared" si="178"/>
        <v>0</v>
      </c>
      <c r="H213" s="325">
        <f t="shared" si="178"/>
        <v>0</v>
      </c>
      <c r="I213" s="325">
        <f t="shared" si="178"/>
        <v>0</v>
      </c>
      <c r="J213" s="325">
        <f t="shared" si="178"/>
        <v>0</v>
      </c>
      <c r="K213" s="325">
        <f t="shared" si="178"/>
        <v>0</v>
      </c>
      <c r="L213" s="325">
        <f t="shared" si="178"/>
        <v>0</v>
      </c>
      <c r="M213" s="325">
        <f t="shared" si="178"/>
        <v>0</v>
      </c>
      <c r="N213" s="325">
        <f t="shared" si="178"/>
        <v>0</v>
      </c>
      <c r="O213" s="325">
        <f t="shared" si="178"/>
        <v>0</v>
      </c>
      <c r="P213" s="325">
        <f t="shared" si="178"/>
        <v>0</v>
      </c>
      <c r="Q213" s="325">
        <f t="shared" si="178"/>
        <v>0</v>
      </c>
      <c r="R213" s="325">
        <f t="shared" si="178"/>
        <v>0</v>
      </c>
      <c r="S213" s="325">
        <f t="shared" si="178"/>
        <v>0</v>
      </c>
      <c r="T213" s="325">
        <f t="shared" si="178"/>
        <v>0</v>
      </c>
      <c r="U213" s="325">
        <f t="shared" si="178"/>
        <v>0</v>
      </c>
      <c r="V213" s="325">
        <f t="shared" si="178"/>
        <v>0</v>
      </c>
      <c r="W213" s="325">
        <f t="shared" si="178"/>
        <v>0</v>
      </c>
      <c r="X213" s="325">
        <f t="shared" si="178"/>
        <v>0</v>
      </c>
      <c r="Y213" s="325">
        <f t="shared" si="178"/>
        <v>0</v>
      </c>
      <c r="Z213" s="325">
        <f t="shared" si="178"/>
        <v>0</v>
      </c>
      <c r="AA213" s="325">
        <f t="shared" si="178"/>
        <v>0</v>
      </c>
      <c r="AB213" s="325">
        <f t="shared" si="178"/>
        <v>0</v>
      </c>
      <c r="AC213" s="325">
        <f t="shared" si="178"/>
        <v>1</v>
      </c>
      <c r="AD213" s="325">
        <f t="shared" si="178"/>
        <v>1</v>
      </c>
      <c r="AE213" s="325">
        <f t="shared" si="178"/>
        <v>1</v>
      </c>
      <c r="AF213" s="325">
        <f t="shared" si="178"/>
        <v>1</v>
      </c>
      <c r="AG213" s="325">
        <f t="shared" si="178"/>
        <v>1</v>
      </c>
      <c r="AH213" s="325">
        <f t="shared" si="178"/>
        <v>1</v>
      </c>
      <c r="AI213" s="325">
        <f t="shared" si="178"/>
        <v>1</v>
      </c>
      <c r="AJ213" s="325">
        <f t="shared" si="178"/>
        <v>1</v>
      </c>
      <c r="AK213" s="325">
        <f t="shared" si="178"/>
        <v>1</v>
      </c>
      <c r="AL213" s="325">
        <f t="shared" si="178"/>
        <v>1</v>
      </c>
      <c r="AM213" s="325">
        <f t="shared" si="178"/>
        <v>0.99999999999999989</v>
      </c>
      <c r="AN213" s="325">
        <f t="shared" si="178"/>
        <v>1</v>
      </c>
      <c r="AO213" s="325">
        <f t="shared" si="178"/>
        <v>1</v>
      </c>
      <c r="AP213" s="325">
        <f t="shared" si="178"/>
        <v>1</v>
      </c>
      <c r="AQ213" s="325">
        <f t="shared" si="178"/>
        <v>1</v>
      </c>
      <c r="AR213" s="325">
        <f t="shared" si="178"/>
        <v>0.99999999999999989</v>
      </c>
      <c r="AS213" s="325">
        <f t="shared" si="178"/>
        <v>1</v>
      </c>
      <c r="AT213" s="325">
        <f t="shared" si="178"/>
        <v>0.99999999999999989</v>
      </c>
      <c r="AU213" s="325">
        <f t="shared" si="178"/>
        <v>1</v>
      </c>
      <c r="AV213" s="325">
        <f t="shared" si="178"/>
        <v>1</v>
      </c>
      <c r="AW213" s="326">
        <f t="shared" si="178"/>
        <v>0.99999999999999989</v>
      </c>
      <c r="AX213" s="326">
        <f>SUM(AX201:AX212)</f>
        <v>0</v>
      </c>
      <c r="AY213" s="326">
        <f t="shared" si="178"/>
        <v>0</v>
      </c>
      <c r="AZ213" s="201">
        <f t="shared" si="178"/>
        <v>1</v>
      </c>
      <c r="BA213" s="201">
        <f t="shared" si="178"/>
        <v>1</v>
      </c>
      <c r="BB213" s="201">
        <f t="shared" si="178"/>
        <v>1</v>
      </c>
      <c r="BC213" s="201">
        <f t="shared" si="178"/>
        <v>1.0000000000000002</v>
      </c>
      <c r="BD213" s="201">
        <f t="shared" si="178"/>
        <v>1.0000000000000002</v>
      </c>
      <c r="BE213" s="201">
        <f t="shared" si="178"/>
        <v>1.0000000000000002</v>
      </c>
      <c r="BF213" s="201">
        <f t="shared" si="178"/>
        <v>1</v>
      </c>
      <c r="BG213" s="201">
        <f t="shared" si="178"/>
        <v>0.99999999999999989</v>
      </c>
      <c r="BH213" s="201">
        <f t="shared" si="178"/>
        <v>0.99999999999999989</v>
      </c>
      <c r="BI213" s="201">
        <f t="shared" si="178"/>
        <v>1.0000000000000002</v>
      </c>
      <c r="BJ213" s="201">
        <f t="shared" si="178"/>
        <v>1</v>
      </c>
      <c r="BK213" s="201">
        <f t="shared" si="178"/>
        <v>0.99999999999999989</v>
      </c>
      <c r="BL213" s="201">
        <f t="shared" si="178"/>
        <v>1</v>
      </c>
      <c r="BM213" s="201">
        <f t="shared" si="178"/>
        <v>1</v>
      </c>
      <c r="BN213" s="201">
        <f t="shared" si="178"/>
        <v>1</v>
      </c>
      <c r="BO213" s="201">
        <f t="shared" ref="BO213:BR213" si="179">SUM(BO201:BO212)</f>
        <v>1</v>
      </c>
      <c r="BP213" s="201">
        <f t="shared" si="179"/>
        <v>1</v>
      </c>
      <c r="BQ213" s="201">
        <f t="shared" si="179"/>
        <v>1</v>
      </c>
      <c r="BR213" s="201">
        <f t="shared" si="179"/>
        <v>0.99999999999999989</v>
      </c>
    </row>
    <row r="214" spans="1:70">
      <c r="A214" s="183"/>
      <c r="B214" s="183"/>
      <c r="C214" s="183"/>
      <c r="D214" s="183"/>
      <c r="E214" s="183"/>
      <c r="F214" s="183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3"/>
      <c r="V214" s="183"/>
      <c r="W214" s="183"/>
      <c r="X214" s="183"/>
      <c r="Y214" s="183"/>
      <c r="Z214" s="183"/>
      <c r="AA214" s="183"/>
      <c r="AB214" s="183"/>
      <c r="AC214" s="183"/>
      <c r="AD214" s="183"/>
      <c r="AE214" s="183"/>
      <c r="AF214" s="183"/>
      <c r="AG214" s="183"/>
      <c r="AH214" s="183"/>
      <c r="AI214" s="183"/>
      <c r="AJ214" s="183"/>
      <c r="AK214" s="183"/>
      <c r="AL214" s="183"/>
      <c r="AM214" s="183"/>
      <c r="AN214" s="183"/>
      <c r="AO214" s="183"/>
      <c r="AP214" s="183"/>
      <c r="AQ214" s="183"/>
      <c r="AR214" s="183"/>
      <c r="AS214" s="183"/>
      <c r="AT214" s="183"/>
      <c r="AU214" s="183"/>
      <c r="AV214" s="183"/>
      <c r="AW214" s="183"/>
      <c r="AX214" s="183"/>
      <c r="AY214" s="183"/>
      <c r="AZ214" s="183"/>
      <c r="BA214" s="183"/>
      <c r="BB214" s="183"/>
      <c r="BC214" s="183"/>
      <c r="BD214" s="183"/>
      <c r="BE214" s="183"/>
      <c r="BF214" s="183"/>
      <c r="BG214" s="183"/>
      <c r="BH214" s="183"/>
      <c r="BI214" s="183"/>
      <c r="BJ214" s="183"/>
      <c r="BK214" s="183"/>
      <c r="BL214" s="183"/>
      <c r="BM214" s="183"/>
      <c r="BN214" s="183"/>
      <c r="BO214" s="183"/>
      <c r="BP214" s="183"/>
      <c r="BQ214" s="183"/>
      <c r="BR214" s="183"/>
    </row>
    <row r="215" spans="1:70">
      <c r="A215" t="s">
        <v>346</v>
      </c>
    </row>
    <row r="216" spans="1:70">
      <c r="A216" t="s">
        <v>237</v>
      </c>
    </row>
    <row r="217" spans="1:70">
      <c r="A217" t="s">
        <v>238</v>
      </c>
    </row>
    <row r="218" spans="1:70">
      <c r="A218" t="s">
        <v>239</v>
      </c>
    </row>
    <row r="219" spans="1:70" ht="13.5" thickBot="1"/>
    <row r="220" spans="1:70" ht="16.5">
      <c r="A220" s="327" t="s">
        <v>261</v>
      </c>
      <c r="B220" s="328"/>
      <c r="C220" s="328"/>
      <c r="D220" s="328"/>
      <c r="E220" s="328"/>
      <c r="F220" s="328"/>
      <c r="G220" s="328"/>
      <c r="H220" s="328"/>
      <c r="I220" s="328"/>
      <c r="J220" s="328"/>
      <c r="K220" s="328"/>
      <c r="L220" s="328"/>
      <c r="M220" s="328"/>
      <c r="N220" s="328"/>
      <c r="O220" s="328"/>
      <c r="P220" s="328"/>
      <c r="Q220" s="328"/>
      <c r="R220" s="328"/>
      <c r="S220" s="328"/>
      <c r="T220" s="328"/>
      <c r="U220" s="328"/>
      <c r="V220" s="328"/>
      <c r="W220" s="328"/>
      <c r="X220" s="328"/>
      <c r="Y220" s="328"/>
      <c r="Z220" s="328"/>
      <c r="AA220" s="328"/>
      <c r="AB220" s="328"/>
      <c r="AC220" s="328"/>
      <c r="AD220" s="328"/>
      <c r="AE220" s="328"/>
      <c r="AF220" s="328"/>
      <c r="AG220" s="328"/>
      <c r="AH220" s="328"/>
      <c r="AI220" s="328"/>
      <c r="AJ220" s="328"/>
      <c r="AK220" s="328"/>
      <c r="AL220" s="328"/>
      <c r="AM220" s="328"/>
      <c r="AN220" s="328"/>
      <c r="AO220" s="328"/>
      <c r="AP220" s="328"/>
      <c r="AQ220" s="328"/>
      <c r="AR220" s="328"/>
      <c r="AS220" s="328"/>
      <c r="AT220" s="328"/>
      <c r="AU220" s="328"/>
      <c r="AV220" s="328"/>
      <c r="AW220" s="328"/>
      <c r="AX220" s="328"/>
      <c r="AY220" s="328"/>
    </row>
    <row r="221" spans="1:70">
      <c r="A221" s="329" t="s">
        <v>274</v>
      </c>
      <c r="B221" s="329">
        <f>SUM(B201:B203)</f>
        <v>0</v>
      </c>
      <c r="C221" s="329">
        <f t="shared" ref="C221:BN221" si="180">SUM(C201:C203)</f>
        <v>0</v>
      </c>
      <c r="D221" s="329">
        <f t="shared" si="180"/>
        <v>0</v>
      </c>
      <c r="E221" s="329">
        <f t="shared" si="180"/>
        <v>0</v>
      </c>
      <c r="F221" s="329">
        <f t="shared" si="180"/>
        <v>0</v>
      </c>
      <c r="G221" s="329">
        <f t="shared" si="180"/>
        <v>0</v>
      </c>
      <c r="H221" s="329">
        <f t="shared" si="180"/>
        <v>0</v>
      </c>
      <c r="I221" s="329">
        <f t="shared" si="180"/>
        <v>0</v>
      </c>
      <c r="J221" s="329">
        <f t="shared" si="180"/>
        <v>0</v>
      </c>
      <c r="K221" s="329">
        <f t="shared" si="180"/>
        <v>0</v>
      </c>
      <c r="L221" s="329">
        <f t="shared" si="180"/>
        <v>0</v>
      </c>
      <c r="M221" s="329">
        <f t="shared" si="180"/>
        <v>0</v>
      </c>
      <c r="N221" s="329">
        <f t="shared" si="180"/>
        <v>0</v>
      </c>
      <c r="O221" s="329">
        <f t="shared" si="180"/>
        <v>0</v>
      </c>
      <c r="P221" s="329">
        <f t="shared" si="180"/>
        <v>0</v>
      </c>
      <c r="Q221" s="329">
        <f t="shared" si="180"/>
        <v>0</v>
      </c>
      <c r="R221" s="329">
        <f t="shared" si="180"/>
        <v>0</v>
      </c>
      <c r="S221" s="329">
        <f t="shared" si="180"/>
        <v>0</v>
      </c>
      <c r="T221" s="329">
        <f t="shared" si="180"/>
        <v>0</v>
      </c>
      <c r="U221" s="329">
        <f t="shared" si="180"/>
        <v>0</v>
      </c>
      <c r="V221" s="329">
        <f t="shared" si="180"/>
        <v>0</v>
      </c>
      <c r="W221" s="329">
        <f t="shared" si="180"/>
        <v>0</v>
      </c>
      <c r="X221" s="329">
        <f t="shared" si="180"/>
        <v>0</v>
      </c>
      <c r="Y221" s="329">
        <f t="shared" si="180"/>
        <v>0</v>
      </c>
      <c r="Z221" s="329">
        <f t="shared" si="180"/>
        <v>0</v>
      </c>
      <c r="AA221" s="329">
        <f t="shared" si="180"/>
        <v>0</v>
      </c>
      <c r="AB221" s="329">
        <f t="shared" si="180"/>
        <v>0</v>
      </c>
      <c r="AC221" s="329">
        <f t="shared" si="180"/>
        <v>0.22500000000000001</v>
      </c>
      <c r="AD221" s="329">
        <f t="shared" si="180"/>
        <v>0.31000000000000005</v>
      </c>
      <c r="AE221" s="329">
        <f t="shared" si="180"/>
        <v>0.27300000000000002</v>
      </c>
      <c r="AF221" s="329">
        <f t="shared" si="180"/>
        <v>0.34299999999999997</v>
      </c>
      <c r="AG221" s="329">
        <f t="shared" si="180"/>
        <v>0.33699999999999997</v>
      </c>
      <c r="AH221" s="329">
        <f t="shared" si="180"/>
        <v>0.36799999999999999</v>
      </c>
      <c r="AI221" s="329">
        <f t="shared" si="180"/>
        <v>0.28999999999999998</v>
      </c>
      <c r="AJ221" s="329">
        <f t="shared" si="180"/>
        <v>0.30400000000000005</v>
      </c>
      <c r="AK221" s="329">
        <f t="shared" si="180"/>
        <v>0.34399999999999997</v>
      </c>
      <c r="AL221" s="329">
        <f t="shared" si="180"/>
        <v>0.35099999999999998</v>
      </c>
      <c r="AM221" s="329">
        <f t="shared" si="180"/>
        <v>0.34399999999999997</v>
      </c>
      <c r="AN221" s="329">
        <f t="shared" si="180"/>
        <v>0.30600000000000005</v>
      </c>
      <c r="AO221" s="329">
        <f t="shared" si="180"/>
        <v>0.35</v>
      </c>
      <c r="AP221" s="329">
        <f t="shared" si="180"/>
        <v>0.29599999999999999</v>
      </c>
      <c r="AQ221" s="329">
        <f t="shared" ref="AQ221:AV221" si="181">SUM(AQ201:AQ212)</f>
        <v>1</v>
      </c>
      <c r="AR221" s="329">
        <f t="shared" si="181"/>
        <v>0.99999999999999989</v>
      </c>
      <c r="AS221" s="329">
        <f t="shared" si="181"/>
        <v>1</v>
      </c>
      <c r="AT221" s="329">
        <f t="shared" si="181"/>
        <v>0.99999999999999989</v>
      </c>
      <c r="AU221" s="329">
        <f t="shared" si="181"/>
        <v>1</v>
      </c>
      <c r="AV221" s="329">
        <f t="shared" si="181"/>
        <v>1</v>
      </c>
      <c r="AW221" s="330">
        <f t="shared" si="180"/>
        <v>0.23899999999999999</v>
      </c>
      <c r="AX221" s="330">
        <f>SUM(AX201:AX203)</f>
        <v>0</v>
      </c>
      <c r="AY221" s="330">
        <f t="shared" si="180"/>
        <v>0</v>
      </c>
      <c r="AZ221" s="199">
        <f t="shared" si="180"/>
        <v>0.27066666666666672</v>
      </c>
      <c r="BA221" s="199">
        <f t="shared" si="180"/>
        <v>0.2698888888888889</v>
      </c>
      <c r="BB221" s="199">
        <f t="shared" si="180"/>
        <v>0.25985185185185189</v>
      </c>
      <c r="BC221" s="199">
        <f t="shared" si="180"/>
        <v>0.26680246913580252</v>
      </c>
      <c r="BD221" s="199">
        <f t="shared" si="180"/>
        <v>0.26680246913580252</v>
      </c>
      <c r="BE221" s="199">
        <f t="shared" si="180"/>
        <v>0.26680246913580252</v>
      </c>
      <c r="BF221" s="199">
        <f t="shared" si="180"/>
        <v>0.26602962962962962</v>
      </c>
      <c r="BG221" s="199">
        <f t="shared" si="180"/>
        <v>0.26525777777777776</v>
      </c>
      <c r="BH221" s="199">
        <f t="shared" si="180"/>
        <v>0.266338962962963</v>
      </c>
      <c r="BI221" s="199">
        <f t="shared" si="180"/>
        <v>0.26624626172839505</v>
      </c>
      <c r="BJ221" s="199">
        <f t="shared" si="180"/>
        <v>0.2661350202469136</v>
      </c>
      <c r="BK221" s="199">
        <f t="shared" si="180"/>
        <v>0.26600153046913583</v>
      </c>
      <c r="BL221" s="199">
        <f t="shared" si="180"/>
        <v>0.26599591063703704</v>
      </c>
      <c r="BM221" s="199">
        <f t="shared" si="180"/>
        <v>0.26614353720888895</v>
      </c>
      <c r="BN221" s="199">
        <f t="shared" si="180"/>
        <v>0.26610445205807409</v>
      </c>
      <c r="BO221" s="199">
        <f t="shared" ref="BO221:BR221" si="182">SUM(BO201:BO203)</f>
        <v>0.2660760901240099</v>
      </c>
      <c r="BP221" s="199">
        <f t="shared" si="182"/>
        <v>0.26606430409942916</v>
      </c>
      <c r="BQ221" s="199">
        <f t="shared" si="182"/>
        <v>0.26607685882548782</v>
      </c>
      <c r="BR221" s="199">
        <f t="shared" si="182"/>
        <v>0.26609304846317794</v>
      </c>
    </row>
    <row r="222" spans="1:70">
      <c r="A222" s="324" t="s">
        <v>196</v>
      </c>
      <c r="B222" s="324"/>
      <c r="C222" s="324"/>
      <c r="D222" s="324"/>
      <c r="E222" s="324"/>
      <c r="F222" s="324"/>
      <c r="G222" s="324"/>
      <c r="H222" s="324"/>
      <c r="I222" s="324"/>
      <c r="J222" s="324"/>
      <c r="K222" s="324"/>
      <c r="L222" s="324"/>
      <c r="M222" s="324"/>
      <c r="N222" s="324"/>
      <c r="O222" s="324"/>
      <c r="P222" s="324"/>
      <c r="Q222" s="324"/>
      <c r="R222" s="324"/>
      <c r="S222" s="324"/>
      <c r="T222" s="324"/>
      <c r="U222" s="324"/>
      <c r="V222" s="324"/>
      <c r="W222" s="324"/>
      <c r="X222" s="324"/>
      <c r="Y222" s="324"/>
      <c r="Z222" s="324"/>
      <c r="AA222" s="324"/>
      <c r="AB222" s="324"/>
      <c r="AC222" s="324">
        <f t="shared" ref="AC222:BR224" si="183">AC201/AC$221</f>
        <v>0.16</v>
      </c>
      <c r="AD222" s="324">
        <f t="shared" si="183"/>
        <v>8.7096774193548387E-2</v>
      </c>
      <c r="AE222" s="324">
        <f t="shared" si="183"/>
        <v>0.20879120879120877</v>
      </c>
      <c r="AF222" s="324">
        <f t="shared" si="183"/>
        <v>0.22740524781341109</v>
      </c>
      <c r="AG222" s="324">
        <f t="shared" si="183"/>
        <v>0.28189910979228489</v>
      </c>
      <c r="AH222" s="324">
        <f t="shared" si="183"/>
        <v>7.6086956521739121E-2</v>
      </c>
      <c r="AI222" s="324">
        <f t="shared" si="183"/>
        <v>0.10344827586206896</v>
      </c>
      <c r="AJ222" s="324">
        <f t="shared" si="183"/>
        <v>0.20065789473684206</v>
      </c>
      <c r="AK222" s="324">
        <f t="shared" si="183"/>
        <v>0.23255813953488375</v>
      </c>
      <c r="AL222" s="324">
        <f t="shared" si="183"/>
        <v>0.13105413105413105</v>
      </c>
      <c r="AM222" s="324">
        <f t="shared" si="183"/>
        <v>6.6860465116279078E-2</v>
      </c>
      <c r="AN222" s="324">
        <f t="shared" si="183"/>
        <v>0.16013071895424835</v>
      </c>
      <c r="AO222" s="324">
        <f t="shared" si="183"/>
        <v>0.21714285714285714</v>
      </c>
      <c r="AP222" s="324">
        <f t="shared" si="183"/>
        <v>0.1554054054054054</v>
      </c>
      <c r="AQ222" s="324">
        <f t="shared" si="183"/>
        <v>4.5999999999999999E-2</v>
      </c>
      <c r="AR222" s="324">
        <f t="shared" si="183"/>
        <v>4.8000000000000008E-2</v>
      </c>
      <c r="AS222" s="324">
        <f t="shared" si="183"/>
        <v>6.9000000000000006E-2</v>
      </c>
      <c r="AT222" s="324">
        <f t="shared" si="183"/>
        <v>5.5000000000000007E-2</v>
      </c>
      <c r="AU222" s="324">
        <f t="shared" si="183"/>
        <v>4.0999999999999995E-2</v>
      </c>
      <c r="AV222" s="324">
        <f t="shared" si="183"/>
        <v>6.8000000000000005E-2</v>
      </c>
      <c r="AW222" s="324">
        <f t="shared" si="183"/>
        <v>0.10041841004184102</v>
      </c>
      <c r="AX222" s="324" t="e">
        <f>#REF!/AX$221</f>
        <v>#REF!</v>
      </c>
      <c r="AY222" s="227" t="e">
        <f t="shared" si="183"/>
        <v>#DIV/0!</v>
      </c>
      <c r="AZ222" s="93">
        <f t="shared" si="183"/>
        <v>0.16379310344827583</v>
      </c>
      <c r="BA222" s="93">
        <f t="shared" si="183"/>
        <v>0.16838205022643063</v>
      </c>
      <c r="BB222" s="93">
        <f t="shared" si="183"/>
        <v>0.14595210946408207</v>
      </c>
      <c r="BC222" s="93">
        <f t="shared" si="183"/>
        <v>0.15954837814076164</v>
      </c>
      <c r="BD222" s="93">
        <f t="shared" si="183"/>
        <v>0.15954837814076164</v>
      </c>
      <c r="BE222" s="93">
        <f t="shared" si="183"/>
        <v>0.15954837814076164</v>
      </c>
      <c r="BF222" s="93">
        <f t="shared" si="183"/>
        <v>0.15868463551818238</v>
      </c>
      <c r="BG222" s="93">
        <f t="shared" si="183"/>
        <v>0.15671129132248715</v>
      </c>
      <c r="BH222" s="93">
        <f t="shared" si="183"/>
        <v>0.15881071628022878</v>
      </c>
      <c r="BI222" s="93">
        <f t="shared" si="183"/>
        <v>0.15866287570248713</v>
      </c>
      <c r="BJ222" s="93">
        <f t="shared" si="183"/>
        <v>0.15848533105861559</v>
      </c>
      <c r="BK222" s="93">
        <f t="shared" si="183"/>
        <v>0.15827208146879257</v>
      </c>
      <c r="BL222" s="93">
        <f t="shared" si="183"/>
        <v>0.15818956019942532</v>
      </c>
      <c r="BM222" s="93">
        <f t="shared" si="183"/>
        <v>0.15848423000156808</v>
      </c>
      <c r="BN222" s="93">
        <f t="shared" si="183"/>
        <v>0.15841887520106956</v>
      </c>
      <c r="BO222" s="93">
        <f t="shared" si="183"/>
        <v>0.15837004389019757</v>
      </c>
      <c r="BP222" s="93">
        <f t="shared" si="183"/>
        <v>0.1583469803281726</v>
      </c>
      <c r="BQ222" s="93">
        <f t="shared" si="183"/>
        <v>0.15836195585916274</v>
      </c>
      <c r="BR222" s="93">
        <f t="shared" si="183"/>
        <v>0.15839642240443069</v>
      </c>
    </row>
    <row r="223" spans="1:70">
      <c r="A223" s="324" t="s">
        <v>197</v>
      </c>
      <c r="B223" s="324"/>
      <c r="C223" s="324"/>
      <c r="D223" s="324"/>
      <c r="E223" s="324"/>
      <c r="F223" s="324"/>
      <c r="G223" s="324"/>
      <c r="H223" s="324"/>
      <c r="I223" s="324"/>
      <c r="J223" s="324"/>
      <c r="K223" s="324"/>
      <c r="L223" s="324"/>
      <c r="M223" s="324"/>
      <c r="N223" s="324"/>
      <c r="O223" s="324"/>
      <c r="P223" s="324"/>
      <c r="Q223" s="324"/>
      <c r="R223" s="324"/>
      <c r="S223" s="324"/>
      <c r="T223" s="324"/>
      <c r="U223" s="324"/>
      <c r="V223" s="324"/>
      <c r="W223" s="324"/>
      <c r="X223" s="324"/>
      <c r="Y223" s="324"/>
      <c r="Z223" s="324"/>
      <c r="AA223" s="324"/>
      <c r="AB223" s="324"/>
      <c r="AC223" s="324">
        <f t="shared" si="183"/>
        <v>0.18666666666666668</v>
      </c>
      <c r="AD223" s="324">
        <f t="shared" si="183"/>
        <v>0.15161290322580642</v>
      </c>
      <c r="AE223" s="324">
        <f t="shared" si="183"/>
        <v>0.24542124542124541</v>
      </c>
      <c r="AF223" s="324">
        <f t="shared" si="183"/>
        <v>0.2711370262390671</v>
      </c>
      <c r="AG223" s="324">
        <f t="shared" si="183"/>
        <v>0.23442136498516322</v>
      </c>
      <c r="AH223" s="324">
        <f t="shared" si="183"/>
        <v>0.32608695652173914</v>
      </c>
      <c r="AI223" s="324">
        <f t="shared" si="183"/>
        <v>0.2</v>
      </c>
      <c r="AJ223" s="324">
        <f t="shared" si="183"/>
        <v>0.31249999999999994</v>
      </c>
      <c r="AK223" s="324">
        <f>AK202/AK$221</f>
        <v>0.26744186046511631</v>
      </c>
      <c r="AL223" s="324">
        <f t="shared" si="183"/>
        <v>0.25071225071225073</v>
      </c>
      <c r="AM223" s="324">
        <f t="shared" si="183"/>
        <v>0.25872093023255821</v>
      </c>
      <c r="AN223" s="324">
        <f t="shared" si="183"/>
        <v>0.16666666666666663</v>
      </c>
      <c r="AO223" s="324">
        <f t="shared" si="183"/>
        <v>0.23142857142857146</v>
      </c>
      <c r="AP223" s="324">
        <f t="shared" si="183"/>
        <v>0.28040540540540543</v>
      </c>
      <c r="AQ223" s="324">
        <f t="shared" si="183"/>
        <v>8.3000000000000004E-2</v>
      </c>
      <c r="AR223" s="324">
        <f t="shared" si="183"/>
        <v>9.0000000000000011E-2</v>
      </c>
      <c r="AS223" s="324">
        <f t="shared" si="183"/>
        <v>8.6999999999999994E-2</v>
      </c>
      <c r="AT223" s="324">
        <f t="shared" si="183"/>
        <v>5.4000000000000013E-2</v>
      </c>
      <c r="AU223" s="324">
        <f t="shared" si="183"/>
        <v>6.2E-2</v>
      </c>
      <c r="AV223" s="324">
        <f t="shared" si="183"/>
        <v>7.0999999999999994E-2</v>
      </c>
      <c r="AW223" s="324">
        <f t="shared" si="183"/>
        <v>0.11297071129707115</v>
      </c>
      <c r="AX223" s="324" t="e">
        <f>AX201/AX$221</f>
        <v>#DIV/0!</v>
      </c>
      <c r="AY223" s="227" t="e">
        <f t="shared" si="183"/>
        <v>#DIV/0!</v>
      </c>
      <c r="AZ223" s="93">
        <f t="shared" si="183"/>
        <v>0.19704433497536944</v>
      </c>
      <c r="BA223" s="93">
        <f t="shared" si="183"/>
        <v>0.18690819267188144</v>
      </c>
      <c r="BB223" s="93">
        <f t="shared" si="183"/>
        <v>0.16775940706955531</v>
      </c>
      <c r="BC223" s="93">
        <f t="shared" si="183"/>
        <v>0.18411919855629075</v>
      </c>
      <c r="BD223" s="93">
        <f t="shared" si="183"/>
        <v>0.18411919855629075</v>
      </c>
      <c r="BE223" s="93">
        <f t="shared" si="183"/>
        <v>0.18411919855629075</v>
      </c>
      <c r="BF223" s="93">
        <f t="shared" si="183"/>
        <v>0.18148911288077074</v>
      </c>
      <c r="BG223" s="93">
        <f t="shared" si="183"/>
        <v>0.18038637467955698</v>
      </c>
      <c r="BH223" s="93">
        <f t="shared" si="183"/>
        <v>0.18285025820619558</v>
      </c>
      <c r="BI223" s="93">
        <f t="shared" si="183"/>
        <v>0.18259593995481915</v>
      </c>
      <c r="BJ223" s="93">
        <f t="shared" si="183"/>
        <v>0.18229052418831987</v>
      </c>
      <c r="BK223" s="93">
        <f t="shared" si="183"/>
        <v>0.18192368807594153</v>
      </c>
      <c r="BL223" s="93">
        <f t="shared" si="183"/>
        <v>0.18201061413276751</v>
      </c>
      <c r="BM223" s="93">
        <f t="shared" si="183"/>
        <v>0.18233438088844822</v>
      </c>
      <c r="BN223" s="93">
        <f t="shared" si="183"/>
        <v>0.18223111449905696</v>
      </c>
      <c r="BO223" s="93">
        <f t="shared" si="183"/>
        <v>0.18215810274235622</v>
      </c>
      <c r="BP223" s="93">
        <f t="shared" si="183"/>
        <v>0.18213161141401216</v>
      </c>
      <c r="BQ223" s="93">
        <f t="shared" si="183"/>
        <v>0.18217318430869467</v>
      </c>
      <c r="BR223" s="93">
        <f t="shared" si="183"/>
        <v>0.18220568647456334</v>
      </c>
    </row>
    <row r="224" spans="1:70">
      <c r="A224" s="324" t="s">
        <v>198</v>
      </c>
      <c r="B224" s="324"/>
      <c r="C224" s="324"/>
      <c r="D224" s="324"/>
      <c r="E224" s="324"/>
      <c r="F224" s="324"/>
      <c r="G224" s="324"/>
      <c r="H224" s="324"/>
      <c r="I224" s="324"/>
      <c r="J224" s="324"/>
      <c r="K224" s="324"/>
      <c r="L224" s="324"/>
      <c r="M224" s="324"/>
      <c r="N224" s="324"/>
      <c r="O224" s="324"/>
      <c r="P224" s="324"/>
      <c r="Q224" s="324"/>
      <c r="R224" s="324"/>
      <c r="S224" s="324"/>
      <c r="T224" s="324"/>
      <c r="U224" s="324"/>
      <c r="V224" s="324"/>
      <c r="W224" s="324"/>
      <c r="X224" s="324"/>
      <c r="Y224" s="324"/>
      <c r="Z224" s="324"/>
      <c r="AA224" s="324"/>
      <c r="AB224" s="324"/>
      <c r="AC224" s="324">
        <f t="shared" si="183"/>
        <v>0.65333333333333332</v>
      </c>
      <c r="AD224" s="324">
        <f t="shared" si="183"/>
        <v>0.76129032258064511</v>
      </c>
      <c r="AE224" s="324">
        <f t="shared" si="183"/>
        <v>0.54578754578754574</v>
      </c>
      <c r="AF224" s="324">
        <f t="shared" si="183"/>
        <v>0.50145772594752192</v>
      </c>
      <c r="AG224" s="324">
        <f t="shared" si="183"/>
        <v>0.48367952522255198</v>
      </c>
      <c r="AH224" s="324">
        <f t="shared" si="183"/>
        <v>0.59782608695652173</v>
      </c>
      <c r="AI224" s="324">
        <f t="shared" si="183"/>
        <v>0.69655172413793098</v>
      </c>
      <c r="AJ224" s="324">
        <f t="shared" si="183"/>
        <v>0.48684210526315791</v>
      </c>
      <c r="AK224" s="324">
        <f t="shared" si="183"/>
        <v>0.5</v>
      </c>
      <c r="AL224" s="324">
        <f t="shared" si="183"/>
        <v>0.61823361823361822</v>
      </c>
      <c r="AM224" s="324">
        <f t="shared" si="183"/>
        <v>0.67441860465116277</v>
      </c>
      <c r="AN224" s="324">
        <f t="shared" si="183"/>
        <v>0.67320261437908491</v>
      </c>
      <c r="AO224" s="324">
        <f t="shared" si="183"/>
        <v>0.55142857142857149</v>
      </c>
      <c r="AP224" s="324">
        <f t="shared" si="183"/>
        <v>0.56418918918918914</v>
      </c>
      <c r="AQ224" s="324">
        <f t="shared" si="183"/>
        <v>0.19699999999999998</v>
      </c>
      <c r="AR224" s="324">
        <f t="shared" si="183"/>
        <v>0.16300000000000003</v>
      </c>
      <c r="AS224" s="324">
        <f t="shared" si="183"/>
        <v>0.19</v>
      </c>
      <c r="AT224" s="324">
        <f t="shared" si="183"/>
        <v>0.13100000000000003</v>
      </c>
      <c r="AU224" s="324">
        <f t="shared" si="183"/>
        <v>0.17</v>
      </c>
      <c r="AV224" s="324">
        <f t="shared" si="183"/>
        <v>0.161</v>
      </c>
      <c r="AW224" s="324">
        <f t="shared" si="183"/>
        <v>0.78661087866108792</v>
      </c>
      <c r="AX224" s="324" t="e">
        <f t="shared" si="183"/>
        <v>#DIV/0!</v>
      </c>
      <c r="AY224" s="227" t="e">
        <f t="shared" si="183"/>
        <v>#DIV/0!</v>
      </c>
      <c r="AZ224" s="93">
        <f t="shared" si="183"/>
        <v>0.63916256157635465</v>
      </c>
      <c r="BA224" s="93">
        <f t="shared" si="183"/>
        <v>0.64470975710168799</v>
      </c>
      <c r="BB224" s="93">
        <f t="shared" si="183"/>
        <v>0.68628848346636251</v>
      </c>
      <c r="BC224" s="93">
        <f t="shared" si="183"/>
        <v>0.6563324233029475</v>
      </c>
      <c r="BD224" s="93">
        <f t="shared" si="183"/>
        <v>0.6563324233029475</v>
      </c>
      <c r="BE224" s="93">
        <f t="shared" si="183"/>
        <v>0.6563324233029475</v>
      </c>
      <c r="BF224" s="93">
        <f t="shared" si="183"/>
        <v>0.65982625160104702</v>
      </c>
      <c r="BG224" s="93">
        <f t="shared" si="183"/>
        <v>0.66290233399795595</v>
      </c>
      <c r="BH224" s="93">
        <f t="shared" si="183"/>
        <v>0.65833902551357559</v>
      </c>
      <c r="BI224" s="93">
        <f t="shared" si="183"/>
        <v>0.6587411843426938</v>
      </c>
      <c r="BJ224" s="93">
        <f t="shared" si="183"/>
        <v>0.65922414475306457</v>
      </c>
      <c r="BK224" s="93">
        <f t="shared" si="183"/>
        <v>0.65980423045526593</v>
      </c>
      <c r="BL224" s="93">
        <f t="shared" si="183"/>
        <v>0.65979982566780726</v>
      </c>
      <c r="BM224" s="93">
        <f t="shared" si="183"/>
        <v>0.65918138910998358</v>
      </c>
      <c r="BN224" s="93">
        <f t="shared" si="183"/>
        <v>0.6593500102998735</v>
      </c>
      <c r="BO224" s="93">
        <f t="shared" si="183"/>
        <v>0.65947185336744629</v>
      </c>
      <c r="BP224" s="93">
        <f t="shared" si="183"/>
        <v>0.65952140825781524</v>
      </c>
      <c r="BQ224" s="93">
        <f t="shared" si="183"/>
        <v>0.65946485983214265</v>
      </c>
      <c r="BR224" s="93">
        <f t="shared" si="183"/>
        <v>0.65939789112100611</v>
      </c>
    </row>
    <row r="225" spans="1:70">
      <c r="A225" s="331" t="s">
        <v>262</v>
      </c>
      <c r="B225" s="331">
        <f>SUM(B204:B206)</f>
        <v>0</v>
      </c>
      <c r="C225" s="331">
        <f t="shared" ref="C225:BN225" si="184">SUM(C204:C206)</f>
        <v>0</v>
      </c>
      <c r="D225" s="331">
        <f t="shared" si="184"/>
        <v>0</v>
      </c>
      <c r="E225" s="331">
        <f t="shared" si="184"/>
        <v>0</v>
      </c>
      <c r="F225" s="331">
        <f t="shared" si="184"/>
        <v>0</v>
      </c>
      <c r="G225" s="331">
        <f t="shared" si="184"/>
        <v>0</v>
      </c>
      <c r="H225" s="331">
        <f t="shared" si="184"/>
        <v>0</v>
      </c>
      <c r="I225" s="331">
        <f t="shared" si="184"/>
        <v>0</v>
      </c>
      <c r="J225" s="331">
        <f t="shared" si="184"/>
        <v>0</v>
      </c>
      <c r="K225" s="331">
        <f t="shared" si="184"/>
        <v>0</v>
      </c>
      <c r="L225" s="331">
        <f t="shared" si="184"/>
        <v>0</v>
      </c>
      <c r="M225" s="331">
        <f t="shared" si="184"/>
        <v>0</v>
      </c>
      <c r="N225" s="331">
        <f t="shared" si="184"/>
        <v>0</v>
      </c>
      <c r="O225" s="331">
        <f t="shared" si="184"/>
        <v>0</v>
      </c>
      <c r="P225" s="331">
        <f t="shared" si="184"/>
        <v>0</v>
      </c>
      <c r="Q225" s="331">
        <f t="shared" si="184"/>
        <v>0</v>
      </c>
      <c r="R225" s="331">
        <f t="shared" si="184"/>
        <v>0</v>
      </c>
      <c r="S225" s="331">
        <f t="shared" si="184"/>
        <v>0</v>
      </c>
      <c r="T225" s="331">
        <f t="shared" si="184"/>
        <v>0</v>
      </c>
      <c r="U225" s="331">
        <f t="shared" si="184"/>
        <v>0</v>
      </c>
      <c r="V225" s="331">
        <f t="shared" si="184"/>
        <v>0</v>
      </c>
      <c r="W225" s="331">
        <f t="shared" si="184"/>
        <v>0</v>
      </c>
      <c r="X225" s="331">
        <f t="shared" si="184"/>
        <v>0</v>
      </c>
      <c r="Y225" s="331">
        <f t="shared" si="184"/>
        <v>0</v>
      </c>
      <c r="Z225" s="331">
        <f t="shared" si="184"/>
        <v>0</v>
      </c>
      <c r="AA225" s="331">
        <f t="shared" si="184"/>
        <v>0</v>
      </c>
      <c r="AB225" s="331">
        <f t="shared" si="184"/>
        <v>0</v>
      </c>
      <c r="AC225" s="331">
        <f t="shared" si="184"/>
        <v>0.33100000000000002</v>
      </c>
      <c r="AD225" s="331">
        <f t="shared" si="184"/>
        <v>0.32299999999999995</v>
      </c>
      <c r="AE225" s="331">
        <f t="shared" si="184"/>
        <v>0.27500000000000002</v>
      </c>
      <c r="AF225" s="331">
        <f t="shared" si="184"/>
        <v>0.23100000000000004</v>
      </c>
      <c r="AG225" s="331">
        <f t="shared" si="184"/>
        <v>0.25700000000000001</v>
      </c>
      <c r="AH225" s="331">
        <f t="shared" si="184"/>
        <v>0.29300000000000004</v>
      </c>
      <c r="AI225" s="331">
        <f t="shared" si="184"/>
        <v>0.30399999999999999</v>
      </c>
      <c r="AJ225" s="331">
        <f t="shared" si="184"/>
        <v>0.25800000000000001</v>
      </c>
      <c r="AK225" s="331">
        <f t="shared" si="184"/>
        <v>0.22900000000000001</v>
      </c>
      <c r="AL225" s="331">
        <f t="shared" si="184"/>
        <v>0.28900000000000003</v>
      </c>
      <c r="AM225" s="331">
        <f t="shared" si="184"/>
        <v>0.27300000000000002</v>
      </c>
      <c r="AN225" s="331">
        <f t="shared" si="184"/>
        <v>0.30400000000000005</v>
      </c>
      <c r="AO225" s="331">
        <f t="shared" si="184"/>
        <v>0.25700000000000001</v>
      </c>
      <c r="AP225" s="331">
        <f t="shared" si="184"/>
        <v>0.27300000000000002</v>
      </c>
      <c r="AQ225" s="331">
        <f t="shared" si="184"/>
        <v>0.20700000000000002</v>
      </c>
      <c r="AR225" s="331">
        <f t="shared" si="184"/>
        <v>0.21899999999999997</v>
      </c>
      <c r="AS225" s="331">
        <f t="shared" si="184"/>
        <v>0.23199999999999998</v>
      </c>
      <c r="AT225" s="331">
        <f t="shared" si="184"/>
        <v>0.26800000000000002</v>
      </c>
      <c r="AU225" s="331">
        <f t="shared" si="184"/>
        <v>0.22599999999999998</v>
      </c>
      <c r="AV225" s="331">
        <f t="shared" si="184"/>
        <v>0.30399999999999999</v>
      </c>
      <c r="AW225" s="332">
        <f t="shared" si="184"/>
        <v>0.35699999999999998</v>
      </c>
      <c r="AX225" s="332">
        <f t="shared" si="184"/>
        <v>0</v>
      </c>
      <c r="AY225" s="332">
        <f t="shared" si="184"/>
        <v>0</v>
      </c>
      <c r="AZ225" s="199">
        <f t="shared" si="184"/>
        <v>0.29566666666666663</v>
      </c>
      <c r="BA225" s="199">
        <f t="shared" si="184"/>
        <v>0.31888888888888889</v>
      </c>
      <c r="BB225" s="199">
        <f t="shared" si="184"/>
        <v>0.32385185185185184</v>
      </c>
      <c r="BC225" s="199">
        <f t="shared" si="184"/>
        <v>0.31280246913580245</v>
      </c>
      <c r="BD225" s="199">
        <f t="shared" si="184"/>
        <v>0.31280246913580245</v>
      </c>
      <c r="BE225" s="199">
        <f t="shared" si="184"/>
        <v>0.31280246913580245</v>
      </c>
      <c r="BF225" s="199">
        <f t="shared" si="184"/>
        <v>0.31622962962962964</v>
      </c>
      <c r="BG225" s="199">
        <f t="shared" si="184"/>
        <v>0.31569777777777774</v>
      </c>
      <c r="BH225" s="199">
        <f t="shared" si="184"/>
        <v>0.31406696296296294</v>
      </c>
      <c r="BI225" s="199">
        <f t="shared" si="184"/>
        <v>0.31431986172839499</v>
      </c>
      <c r="BJ225" s="199">
        <f t="shared" si="184"/>
        <v>0.31462334024691357</v>
      </c>
      <c r="BK225" s="199">
        <f t="shared" si="184"/>
        <v>0.31498751446913581</v>
      </c>
      <c r="BL225" s="199">
        <f t="shared" si="184"/>
        <v>0.31473909143703704</v>
      </c>
      <c r="BM225" s="199">
        <f t="shared" si="184"/>
        <v>0.31454735416888885</v>
      </c>
      <c r="BN225" s="199">
        <f t="shared" si="184"/>
        <v>0.31464343241007409</v>
      </c>
      <c r="BO225" s="199">
        <f t="shared" ref="BO225:BR225" si="185">SUM(BO204:BO206)</f>
        <v>0.31470814654640988</v>
      </c>
      <c r="BP225" s="199">
        <f t="shared" si="185"/>
        <v>0.31472510780630913</v>
      </c>
      <c r="BQ225" s="199">
        <f t="shared" si="185"/>
        <v>0.31467262647374378</v>
      </c>
      <c r="BR225" s="199">
        <f t="shared" si="185"/>
        <v>0.31465933348108516</v>
      </c>
    </row>
    <row r="226" spans="1:70">
      <c r="A226" s="324" t="s">
        <v>182</v>
      </c>
      <c r="B226" s="324"/>
      <c r="C226" s="324"/>
      <c r="D226" s="324"/>
      <c r="E226" s="324"/>
      <c r="F226" s="324"/>
      <c r="G226" s="324"/>
      <c r="H226" s="324"/>
      <c r="I226" s="324"/>
      <c r="J226" s="324"/>
      <c r="K226" s="324"/>
      <c r="L226" s="324"/>
      <c r="M226" s="324"/>
      <c r="N226" s="324"/>
      <c r="O226" s="324"/>
      <c r="P226" s="324"/>
      <c r="Q226" s="324"/>
      <c r="R226" s="324"/>
      <c r="S226" s="324"/>
      <c r="T226" s="324"/>
      <c r="U226" s="324"/>
      <c r="V226" s="324"/>
      <c r="W226" s="324"/>
      <c r="X226" s="324"/>
      <c r="Y226" s="324"/>
      <c r="Z226" s="324"/>
      <c r="AA226" s="324"/>
      <c r="AB226" s="324"/>
      <c r="AC226" s="324">
        <f t="shared" ref="AC226:BR228" si="186">AC204/AC$225</f>
        <v>0.43806646525679754</v>
      </c>
      <c r="AD226" s="324">
        <f t="shared" si="186"/>
        <v>0.45510835913312697</v>
      </c>
      <c r="AE226" s="324">
        <f t="shared" si="186"/>
        <v>0.43999999999999995</v>
      </c>
      <c r="AF226" s="324">
        <f t="shared" si="186"/>
        <v>0.40259740259740256</v>
      </c>
      <c r="AG226" s="324">
        <f t="shared" si="186"/>
        <v>0.33073929961089493</v>
      </c>
      <c r="AH226" s="324">
        <f t="shared" si="186"/>
        <v>0.40273037542662116</v>
      </c>
      <c r="AI226" s="324">
        <f t="shared" si="186"/>
        <v>0.39473684210526316</v>
      </c>
      <c r="AJ226" s="324">
        <f t="shared" si="186"/>
        <v>0.4263565891472868</v>
      </c>
      <c r="AK226" s="324">
        <f t="shared" si="186"/>
        <v>0.41484716157205237</v>
      </c>
      <c r="AL226" s="324">
        <f t="shared" si="186"/>
        <v>0.46020761245674735</v>
      </c>
      <c r="AM226" s="324">
        <f t="shared" si="186"/>
        <v>0.47985347985347981</v>
      </c>
      <c r="AN226" s="324">
        <f t="shared" si="186"/>
        <v>0.44407894736842102</v>
      </c>
      <c r="AO226" s="324">
        <f t="shared" si="186"/>
        <v>0.56420233463035019</v>
      </c>
      <c r="AP226" s="324">
        <f t="shared" si="186"/>
        <v>0.40293040293040289</v>
      </c>
      <c r="AQ226" s="324">
        <f t="shared" si="186"/>
        <v>0.3719806763285024</v>
      </c>
      <c r="AR226" s="324">
        <f t="shared" si="186"/>
        <v>0.41552511415525117</v>
      </c>
      <c r="AS226" s="324">
        <f t="shared" si="186"/>
        <v>0.38793103448275862</v>
      </c>
      <c r="AT226" s="324">
        <f t="shared" si="186"/>
        <v>0.47388059701492535</v>
      </c>
      <c r="AU226" s="324">
        <f t="shared" si="186"/>
        <v>0.42920353982300885</v>
      </c>
      <c r="AV226" s="324">
        <f t="shared" si="186"/>
        <v>0.38157894736842102</v>
      </c>
      <c r="AW226" s="324">
        <f t="shared" si="186"/>
        <v>0.48179271708683474</v>
      </c>
      <c r="AX226" s="324" t="e">
        <f t="shared" si="186"/>
        <v>#DIV/0!</v>
      </c>
      <c r="AY226" s="227" t="e">
        <f t="shared" si="186"/>
        <v>#DIV/0!</v>
      </c>
      <c r="AZ226" s="93">
        <f t="shared" si="186"/>
        <v>0.43404735062006766</v>
      </c>
      <c r="BA226" s="93">
        <f t="shared" si="186"/>
        <v>0.43519163763066204</v>
      </c>
      <c r="BB226" s="93">
        <f t="shared" si="186"/>
        <v>0.45196706312900276</v>
      </c>
      <c r="BC226" s="93">
        <f t="shared" si="186"/>
        <v>0.44062043651576743</v>
      </c>
      <c r="BD226" s="93">
        <f t="shared" si="186"/>
        <v>0.44062043651576743</v>
      </c>
      <c r="BE226" s="93">
        <f t="shared" si="186"/>
        <v>0.44062043651576743</v>
      </c>
      <c r="BF226" s="93">
        <f t="shared" si="186"/>
        <v>0.44184957016701409</v>
      </c>
      <c r="BG226" s="93">
        <f t="shared" si="186"/>
        <v>0.44319461651086833</v>
      </c>
      <c r="BH226" s="93">
        <f t="shared" si="186"/>
        <v>0.44138546533129053</v>
      </c>
      <c r="BI226" s="93">
        <f t="shared" si="186"/>
        <v>0.44153773245252165</v>
      </c>
      <c r="BJ226" s="93">
        <f t="shared" si="186"/>
        <v>0.44172012987651421</v>
      </c>
      <c r="BK226" s="93">
        <f t="shared" si="186"/>
        <v>0.44193854285019257</v>
      </c>
      <c r="BL226" s="93">
        <f t="shared" si="186"/>
        <v>0.44195642165801408</v>
      </c>
      <c r="BM226" s="93">
        <f t="shared" si="186"/>
        <v>0.4417078769741557</v>
      </c>
      <c r="BN226" s="93">
        <f t="shared" si="186"/>
        <v>0.44177224116235636</v>
      </c>
      <c r="BO226" s="93">
        <f t="shared" si="186"/>
        <v>0.44181908503726597</v>
      </c>
      <c r="BP226" s="93">
        <f t="shared" si="186"/>
        <v>0.44183886966991087</v>
      </c>
      <c r="BQ226" s="93">
        <f t="shared" si="186"/>
        <v>0.4418189150855748</v>
      </c>
      <c r="BR226" s="93">
        <f t="shared" si="186"/>
        <v>0.44179140680021911</v>
      </c>
    </row>
    <row r="227" spans="1:70">
      <c r="A227" s="324" t="s">
        <v>184</v>
      </c>
      <c r="B227" s="324"/>
      <c r="C227" s="324"/>
      <c r="D227" s="324"/>
      <c r="E227" s="324"/>
      <c r="F227" s="324"/>
      <c r="G227" s="324"/>
      <c r="H227" s="324"/>
      <c r="I227" s="324"/>
      <c r="J227" s="324"/>
      <c r="K227" s="324"/>
      <c r="L227" s="324"/>
      <c r="M227" s="324"/>
      <c r="N227" s="324"/>
      <c r="O227" s="324"/>
      <c r="P227" s="324"/>
      <c r="Q227" s="324"/>
      <c r="R227" s="324"/>
      <c r="S227" s="324"/>
      <c r="T227" s="324"/>
      <c r="U227" s="324"/>
      <c r="V227" s="324"/>
      <c r="W227" s="324"/>
      <c r="X227" s="324"/>
      <c r="Y227" s="324"/>
      <c r="Z227" s="324"/>
      <c r="AA227" s="324"/>
      <c r="AB227" s="324"/>
      <c r="AC227" s="324">
        <f t="shared" si="186"/>
        <v>0.30513595166163138</v>
      </c>
      <c r="AD227" s="324">
        <f t="shared" si="186"/>
        <v>0.26625386996904027</v>
      </c>
      <c r="AE227" s="324">
        <f t="shared" si="186"/>
        <v>0.28363636363636363</v>
      </c>
      <c r="AF227" s="324">
        <f t="shared" si="186"/>
        <v>0.25108225108225102</v>
      </c>
      <c r="AG227" s="324">
        <f t="shared" si="186"/>
        <v>0.32684824902723736</v>
      </c>
      <c r="AH227" s="324">
        <f t="shared" si="186"/>
        <v>0.3139931740614334</v>
      </c>
      <c r="AI227" s="324">
        <f t="shared" si="186"/>
        <v>0.3585526315789474</v>
      </c>
      <c r="AJ227" s="324">
        <f t="shared" si="186"/>
        <v>0.33333333333333331</v>
      </c>
      <c r="AK227" s="324">
        <f t="shared" si="186"/>
        <v>0.27947598253275108</v>
      </c>
      <c r="AL227" s="324">
        <f t="shared" si="186"/>
        <v>0.22491349480968856</v>
      </c>
      <c r="AM227" s="324">
        <f t="shared" si="186"/>
        <v>0.27838827838827834</v>
      </c>
      <c r="AN227" s="324">
        <f t="shared" si="186"/>
        <v>0.29276315789473684</v>
      </c>
      <c r="AO227" s="324">
        <f t="shared" si="186"/>
        <v>0.24513618677042801</v>
      </c>
      <c r="AP227" s="324">
        <f t="shared" si="186"/>
        <v>0.2967032967032967</v>
      </c>
      <c r="AQ227" s="324">
        <f t="shared" si="186"/>
        <v>0.24154589371980675</v>
      </c>
      <c r="AR227" s="324">
        <f t="shared" si="186"/>
        <v>0.26027397260273977</v>
      </c>
      <c r="AS227" s="324">
        <f t="shared" si="186"/>
        <v>0.26724137931034486</v>
      </c>
      <c r="AT227" s="324">
        <f t="shared" si="186"/>
        <v>0.2462686567164179</v>
      </c>
      <c r="AU227" s="324">
        <f t="shared" si="186"/>
        <v>0.3451327433628319</v>
      </c>
      <c r="AV227" s="324">
        <f t="shared" si="186"/>
        <v>0.25</v>
      </c>
      <c r="AW227" s="324">
        <f t="shared" si="186"/>
        <v>0.27731092436974791</v>
      </c>
      <c r="AX227" s="324" t="e">
        <f t="shared" si="186"/>
        <v>#DIV/0!</v>
      </c>
      <c r="AY227" s="227" t="e">
        <f t="shared" si="186"/>
        <v>#DIV/0!</v>
      </c>
      <c r="AZ227" s="93">
        <f t="shared" si="186"/>
        <v>0.28523111612175878</v>
      </c>
      <c r="BA227" s="93">
        <f t="shared" si="186"/>
        <v>0.27108013937282227</v>
      </c>
      <c r="BB227" s="93">
        <f t="shared" si="186"/>
        <v>0.27767612076852699</v>
      </c>
      <c r="BC227" s="93">
        <f t="shared" si="186"/>
        <v>0.27781505308442195</v>
      </c>
      <c r="BD227" s="93">
        <f t="shared" si="186"/>
        <v>0.27781505308442195</v>
      </c>
      <c r="BE227" s="93">
        <f t="shared" si="186"/>
        <v>0.27781505308442195</v>
      </c>
      <c r="BF227" s="93">
        <f t="shared" si="186"/>
        <v>0.27642828699257449</v>
      </c>
      <c r="BG227" s="93">
        <f t="shared" si="186"/>
        <v>0.27750872846041219</v>
      </c>
      <c r="BH227" s="93">
        <f t="shared" si="186"/>
        <v>0.27747420696317648</v>
      </c>
      <c r="BI227" s="93">
        <f t="shared" si="186"/>
        <v>0.27740636682877673</v>
      </c>
      <c r="BJ227" s="93">
        <f t="shared" si="186"/>
        <v>0.27732510262900856</v>
      </c>
      <c r="BK227" s="93">
        <f t="shared" si="186"/>
        <v>0.27722779228801564</v>
      </c>
      <c r="BL227" s="93">
        <f t="shared" si="186"/>
        <v>0.2773884506049154</v>
      </c>
      <c r="BM227" s="93">
        <f t="shared" si="186"/>
        <v>0.27736430705311443</v>
      </c>
      <c r="BN227" s="93">
        <f t="shared" si="186"/>
        <v>0.27734236734141049</v>
      </c>
      <c r="BO227" s="93">
        <f t="shared" si="186"/>
        <v>0.27732958323636564</v>
      </c>
      <c r="BP227" s="93">
        <f t="shared" si="186"/>
        <v>0.27733047906807279</v>
      </c>
      <c r="BQ227" s="93">
        <f t="shared" si="186"/>
        <v>0.27735103697549646</v>
      </c>
      <c r="BR227" s="93">
        <f t="shared" si="186"/>
        <v>0.27734355235293623</v>
      </c>
    </row>
    <row r="228" spans="1:70">
      <c r="A228" s="324" t="s">
        <v>186</v>
      </c>
      <c r="B228" s="324"/>
      <c r="C228" s="324"/>
      <c r="D228" s="324"/>
      <c r="E228" s="324"/>
      <c r="F228" s="324"/>
      <c r="G228" s="324"/>
      <c r="H228" s="324"/>
      <c r="I228" s="324"/>
      <c r="J228" s="324"/>
      <c r="K228" s="324"/>
      <c r="L228" s="324"/>
      <c r="M228" s="324"/>
      <c r="N228" s="324"/>
      <c r="O228" s="324"/>
      <c r="P228" s="324"/>
      <c r="Q228" s="324"/>
      <c r="R228" s="324"/>
      <c r="S228" s="324"/>
      <c r="T228" s="324"/>
      <c r="U228" s="324"/>
      <c r="V228" s="324"/>
      <c r="W228" s="324"/>
      <c r="X228" s="324"/>
      <c r="Y228" s="324"/>
      <c r="Z228" s="324"/>
      <c r="AA228" s="324"/>
      <c r="AB228" s="324"/>
      <c r="AC228" s="324">
        <f t="shared" si="186"/>
        <v>0.25679758308157102</v>
      </c>
      <c r="AD228" s="324">
        <f t="shared" si="186"/>
        <v>0.27863777089783287</v>
      </c>
      <c r="AE228" s="324">
        <f t="shared" si="186"/>
        <v>0.27636363636363631</v>
      </c>
      <c r="AF228" s="324">
        <f t="shared" si="186"/>
        <v>0.34632034632034625</v>
      </c>
      <c r="AG228" s="324">
        <f t="shared" si="186"/>
        <v>0.34241245136186771</v>
      </c>
      <c r="AH228" s="324">
        <f t="shared" si="186"/>
        <v>0.28327645051194539</v>
      </c>
      <c r="AI228" s="324">
        <f t="shared" si="186"/>
        <v>0.24671052631578946</v>
      </c>
      <c r="AJ228" s="324">
        <f t="shared" si="186"/>
        <v>0.24031007751937983</v>
      </c>
      <c r="AK228" s="324">
        <f t="shared" si="186"/>
        <v>0.3056768558951965</v>
      </c>
      <c r="AL228" s="324">
        <f t="shared" si="186"/>
        <v>0.31487889273356395</v>
      </c>
      <c r="AM228" s="324">
        <f t="shared" si="186"/>
        <v>0.24175824175824176</v>
      </c>
      <c r="AN228" s="324">
        <f t="shared" si="186"/>
        <v>0.26315789473684209</v>
      </c>
      <c r="AO228" s="324">
        <f t="shared" si="186"/>
        <v>0.19066147859922181</v>
      </c>
      <c r="AP228" s="324">
        <f t="shared" si="186"/>
        <v>0.3003663003663003</v>
      </c>
      <c r="AQ228" s="324">
        <f t="shared" si="186"/>
        <v>0.38647342995169082</v>
      </c>
      <c r="AR228" s="324">
        <f t="shared" si="186"/>
        <v>0.32420091324200917</v>
      </c>
      <c r="AS228" s="324">
        <f t="shared" si="186"/>
        <v>0.34482758620689657</v>
      </c>
      <c r="AT228" s="324">
        <f t="shared" si="186"/>
        <v>0.27985074626865669</v>
      </c>
      <c r="AU228" s="324">
        <f t="shared" si="186"/>
        <v>0.22566371681415931</v>
      </c>
      <c r="AV228" s="324">
        <f t="shared" si="186"/>
        <v>0.36842105263157893</v>
      </c>
      <c r="AW228" s="324">
        <f t="shared" si="186"/>
        <v>0.24089635854341737</v>
      </c>
      <c r="AX228" s="324" t="e">
        <f t="shared" si="186"/>
        <v>#DIV/0!</v>
      </c>
      <c r="AY228" s="227" t="e">
        <f t="shared" si="186"/>
        <v>#DIV/0!</v>
      </c>
      <c r="AZ228" s="93">
        <f t="shared" si="186"/>
        <v>0.28072153325817362</v>
      </c>
      <c r="BA228" s="93">
        <f t="shared" si="186"/>
        <v>0.29372822299651569</v>
      </c>
      <c r="BB228" s="93">
        <f t="shared" si="186"/>
        <v>0.27035681610247025</v>
      </c>
      <c r="BC228" s="93">
        <f t="shared" si="186"/>
        <v>0.28156451039981056</v>
      </c>
      <c r="BD228" s="93">
        <f t="shared" si="186"/>
        <v>0.28156451039981056</v>
      </c>
      <c r="BE228" s="93">
        <f t="shared" si="186"/>
        <v>0.28156451039981056</v>
      </c>
      <c r="BF228" s="93">
        <f t="shared" si="186"/>
        <v>0.28172214284041136</v>
      </c>
      <c r="BG228" s="93">
        <f t="shared" si="186"/>
        <v>0.27929665502871948</v>
      </c>
      <c r="BH228" s="93">
        <f t="shared" si="186"/>
        <v>0.28114032770553293</v>
      </c>
      <c r="BI228" s="93">
        <f t="shared" si="186"/>
        <v>0.28105590071870179</v>
      </c>
      <c r="BJ228" s="93">
        <f t="shared" si="186"/>
        <v>0.28095476749447723</v>
      </c>
      <c r="BK228" s="93">
        <f t="shared" si="186"/>
        <v>0.28083366486179179</v>
      </c>
      <c r="BL228" s="93">
        <f t="shared" si="186"/>
        <v>0.28065512773707041</v>
      </c>
      <c r="BM228" s="93">
        <f t="shared" si="186"/>
        <v>0.28092781597272981</v>
      </c>
      <c r="BN228" s="93">
        <f t="shared" si="186"/>
        <v>0.28088539149623309</v>
      </c>
      <c r="BO228" s="93">
        <f t="shared" si="186"/>
        <v>0.28085133172636828</v>
      </c>
      <c r="BP228" s="93">
        <f t="shared" si="186"/>
        <v>0.28083065126201628</v>
      </c>
      <c r="BQ228" s="93">
        <f t="shared" si="186"/>
        <v>0.28083004793892868</v>
      </c>
      <c r="BR228" s="93">
        <f t="shared" si="186"/>
        <v>0.28086504084684455</v>
      </c>
    </row>
    <row r="229" spans="1:70">
      <c r="A229" s="331" t="s">
        <v>266</v>
      </c>
      <c r="B229" s="331">
        <f>SUM(B207:B209)</f>
        <v>0</v>
      </c>
      <c r="C229" s="331">
        <f t="shared" ref="C229:BN229" si="187">SUM(C207:C209)</f>
        <v>0</v>
      </c>
      <c r="D229" s="331">
        <f t="shared" si="187"/>
        <v>0</v>
      </c>
      <c r="E229" s="331">
        <f t="shared" si="187"/>
        <v>0</v>
      </c>
      <c r="F229" s="331">
        <f t="shared" si="187"/>
        <v>0</v>
      </c>
      <c r="G229" s="331">
        <f t="shared" si="187"/>
        <v>0</v>
      </c>
      <c r="H229" s="331">
        <f t="shared" si="187"/>
        <v>0</v>
      </c>
      <c r="I229" s="331">
        <f t="shared" si="187"/>
        <v>0</v>
      </c>
      <c r="J229" s="331">
        <f t="shared" si="187"/>
        <v>0</v>
      </c>
      <c r="K229" s="331">
        <f t="shared" si="187"/>
        <v>0</v>
      </c>
      <c r="L229" s="331">
        <f t="shared" si="187"/>
        <v>0</v>
      </c>
      <c r="M229" s="331">
        <f t="shared" si="187"/>
        <v>0</v>
      </c>
      <c r="N229" s="331">
        <f t="shared" si="187"/>
        <v>0</v>
      </c>
      <c r="O229" s="331">
        <f t="shared" si="187"/>
        <v>0</v>
      </c>
      <c r="P229" s="331">
        <f t="shared" si="187"/>
        <v>0</v>
      </c>
      <c r="Q229" s="331">
        <f t="shared" si="187"/>
        <v>0</v>
      </c>
      <c r="R229" s="331">
        <f t="shared" si="187"/>
        <v>0</v>
      </c>
      <c r="S229" s="331">
        <f t="shared" si="187"/>
        <v>0</v>
      </c>
      <c r="T229" s="331">
        <f t="shared" si="187"/>
        <v>0</v>
      </c>
      <c r="U229" s="331">
        <f t="shared" si="187"/>
        <v>0</v>
      </c>
      <c r="V229" s="331">
        <f t="shared" si="187"/>
        <v>0</v>
      </c>
      <c r="W229" s="331">
        <f t="shared" si="187"/>
        <v>0</v>
      </c>
      <c r="X229" s="331">
        <f t="shared" si="187"/>
        <v>0</v>
      </c>
      <c r="Y229" s="331">
        <f t="shared" si="187"/>
        <v>0</v>
      </c>
      <c r="Z229" s="331">
        <f t="shared" si="187"/>
        <v>0</v>
      </c>
      <c r="AA229" s="331">
        <f t="shared" si="187"/>
        <v>0</v>
      </c>
      <c r="AB229" s="331">
        <f t="shared" si="187"/>
        <v>0</v>
      </c>
      <c r="AC229" s="331">
        <f t="shared" si="187"/>
        <v>0.33400000000000002</v>
      </c>
      <c r="AD229" s="331">
        <f t="shared" si="187"/>
        <v>0.23299999999999998</v>
      </c>
      <c r="AE229" s="331">
        <f t="shared" si="187"/>
        <v>0.27400000000000002</v>
      </c>
      <c r="AF229" s="331">
        <f t="shared" si="187"/>
        <v>0.22100000000000003</v>
      </c>
      <c r="AG229" s="331">
        <f t="shared" si="187"/>
        <v>0.28400000000000003</v>
      </c>
      <c r="AH229" s="331">
        <f t="shared" si="187"/>
        <v>0.23299999999999998</v>
      </c>
      <c r="AI229" s="331">
        <f t="shared" si="187"/>
        <v>0.25</v>
      </c>
      <c r="AJ229" s="331">
        <f t="shared" si="187"/>
        <v>0.27400000000000002</v>
      </c>
      <c r="AK229" s="331">
        <f t="shared" si="187"/>
        <v>0.24500000000000005</v>
      </c>
      <c r="AL229" s="331">
        <f t="shared" si="187"/>
        <v>0.248</v>
      </c>
      <c r="AM229" s="331">
        <f t="shared" si="187"/>
        <v>0.252</v>
      </c>
      <c r="AN229" s="331">
        <f t="shared" si="187"/>
        <v>0.23900000000000002</v>
      </c>
      <c r="AO229" s="331">
        <f t="shared" si="187"/>
        <v>0.248</v>
      </c>
      <c r="AP229" s="331">
        <f t="shared" si="187"/>
        <v>0.30800000000000005</v>
      </c>
      <c r="AQ229" s="331">
        <f t="shared" si="187"/>
        <v>0.29400000000000004</v>
      </c>
      <c r="AR229" s="331">
        <f t="shared" si="187"/>
        <v>0.26800000000000002</v>
      </c>
      <c r="AS229" s="331">
        <f t="shared" si="187"/>
        <v>0.23200000000000001</v>
      </c>
      <c r="AT229" s="331">
        <f t="shared" si="187"/>
        <v>0.25700000000000001</v>
      </c>
      <c r="AU229" s="331">
        <f t="shared" si="187"/>
        <v>0.30200000000000005</v>
      </c>
      <c r="AV229" s="331">
        <f t="shared" si="187"/>
        <v>0.25600000000000001</v>
      </c>
      <c r="AW229" s="332">
        <f t="shared" si="187"/>
        <v>0.216</v>
      </c>
      <c r="AX229" s="332">
        <f t="shared" si="187"/>
        <v>0</v>
      </c>
      <c r="AY229" s="332">
        <f t="shared" si="187"/>
        <v>0</v>
      </c>
      <c r="AZ229" s="199">
        <f t="shared" si="187"/>
        <v>0.25800000000000001</v>
      </c>
      <c r="BA229" s="199">
        <f t="shared" si="187"/>
        <v>0.24333333333333335</v>
      </c>
      <c r="BB229" s="199">
        <f t="shared" si="187"/>
        <v>0.23911111111111111</v>
      </c>
      <c r="BC229" s="199">
        <f t="shared" si="187"/>
        <v>0.24681481481481482</v>
      </c>
      <c r="BD229" s="199">
        <f t="shared" si="187"/>
        <v>0.24681481481481482</v>
      </c>
      <c r="BE229" s="199">
        <f t="shared" si="187"/>
        <v>0.24681481481481482</v>
      </c>
      <c r="BF229" s="199">
        <f t="shared" si="187"/>
        <v>0.24457777777777781</v>
      </c>
      <c r="BG229" s="199">
        <f t="shared" si="187"/>
        <v>0.24482666666666669</v>
      </c>
      <c r="BH229" s="199">
        <f t="shared" si="187"/>
        <v>0.24596977777777776</v>
      </c>
      <c r="BI229" s="199">
        <f t="shared" si="187"/>
        <v>0.24580077037037038</v>
      </c>
      <c r="BJ229" s="199">
        <f t="shared" si="187"/>
        <v>0.24559796148148147</v>
      </c>
      <c r="BK229" s="199">
        <f t="shared" si="187"/>
        <v>0.24535459081481481</v>
      </c>
      <c r="BL229" s="199">
        <f t="shared" si="187"/>
        <v>0.24550995342222223</v>
      </c>
      <c r="BM229" s="199">
        <f t="shared" si="187"/>
        <v>0.24564661077333333</v>
      </c>
      <c r="BN229" s="199">
        <f t="shared" si="187"/>
        <v>0.24558197737244447</v>
      </c>
      <c r="BO229" s="199">
        <f t="shared" ref="BO229:BR229" si="188">SUM(BO207:BO209)</f>
        <v>0.24553821877285925</v>
      </c>
      <c r="BP229" s="199">
        <f t="shared" si="188"/>
        <v>0.24552627023113482</v>
      </c>
      <c r="BQ229" s="199">
        <f t="shared" si="188"/>
        <v>0.24556060611439881</v>
      </c>
      <c r="BR229" s="199">
        <f t="shared" si="188"/>
        <v>0.24557073665283413</v>
      </c>
    </row>
    <row r="230" spans="1:70">
      <c r="A230" s="324" t="s">
        <v>189</v>
      </c>
      <c r="B230" s="324"/>
      <c r="C230" s="324"/>
      <c r="D230" s="324"/>
      <c r="E230" s="324"/>
      <c r="F230" s="324"/>
      <c r="G230" s="324"/>
      <c r="H230" s="324"/>
      <c r="I230" s="324"/>
      <c r="J230" s="324"/>
      <c r="K230" s="324"/>
      <c r="L230" s="324"/>
      <c r="M230" s="324"/>
      <c r="N230" s="324"/>
      <c r="O230" s="324"/>
      <c r="P230" s="324"/>
      <c r="Q230" s="324"/>
      <c r="R230" s="324"/>
      <c r="S230" s="324"/>
      <c r="T230" s="324"/>
      <c r="U230" s="324"/>
      <c r="V230" s="324"/>
      <c r="W230" s="324"/>
      <c r="X230" s="324"/>
      <c r="Y230" s="324"/>
      <c r="Z230" s="324"/>
      <c r="AA230" s="324"/>
      <c r="AB230" s="324"/>
      <c r="AC230" s="324">
        <f t="shared" ref="AC230:BR232" si="189">AC207/AC$229</f>
        <v>0.3832335329341317</v>
      </c>
      <c r="AD230" s="324">
        <f t="shared" si="189"/>
        <v>0.4549356223175966</v>
      </c>
      <c r="AE230" s="324">
        <f t="shared" si="189"/>
        <v>0.3503649635036496</v>
      </c>
      <c r="AF230" s="324">
        <f t="shared" si="189"/>
        <v>0.33936651583710403</v>
      </c>
      <c r="AG230" s="324">
        <f t="shared" si="189"/>
        <v>0.39788732394366194</v>
      </c>
      <c r="AH230" s="324">
        <f t="shared" si="189"/>
        <v>0.33047210300429186</v>
      </c>
      <c r="AI230" s="324">
        <f t="shared" si="189"/>
        <v>0.252</v>
      </c>
      <c r="AJ230" s="324">
        <f t="shared" si="189"/>
        <v>0.31386861313868608</v>
      </c>
      <c r="AK230" s="324">
        <f t="shared" si="189"/>
        <v>0.29387755102040813</v>
      </c>
      <c r="AL230" s="324">
        <f t="shared" si="189"/>
        <v>0.39516129032258068</v>
      </c>
      <c r="AM230" s="324">
        <f t="shared" si="189"/>
        <v>0.27380952380952384</v>
      </c>
      <c r="AN230" s="324">
        <f t="shared" si="189"/>
        <v>0.32635983263598323</v>
      </c>
      <c r="AO230" s="324">
        <f t="shared" si="189"/>
        <v>0.31451612903225806</v>
      </c>
      <c r="AP230" s="324">
        <f t="shared" si="189"/>
        <v>0.43831168831168826</v>
      </c>
      <c r="AQ230" s="324">
        <f t="shared" si="189"/>
        <v>0.24489795918367346</v>
      </c>
      <c r="AR230" s="324">
        <f t="shared" si="189"/>
        <v>0.32835820895522388</v>
      </c>
      <c r="AS230" s="324">
        <f t="shared" si="189"/>
        <v>0.38362068965517243</v>
      </c>
      <c r="AT230" s="324">
        <f t="shared" si="189"/>
        <v>0.31906614785992216</v>
      </c>
      <c r="AU230" s="324">
        <f t="shared" si="189"/>
        <v>0.32781456953642379</v>
      </c>
      <c r="AV230" s="324">
        <f t="shared" si="189"/>
        <v>0.42578125</v>
      </c>
      <c r="AW230" s="324">
        <f t="shared" si="189"/>
        <v>0.34722222222222221</v>
      </c>
      <c r="AX230" s="324" t="e">
        <f t="shared" si="189"/>
        <v>#DIV/0!</v>
      </c>
      <c r="AY230" s="227" t="e">
        <f t="shared" si="189"/>
        <v>#DIV/0!</v>
      </c>
      <c r="AZ230" s="93">
        <f t="shared" si="189"/>
        <v>0.36563307493540054</v>
      </c>
      <c r="BA230" s="93">
        <f t="shared" si="189"/>
        <v>0.38127853881278539</v>
      </c>
      <c r="BB230" s="93">
        <f t="shared" si="189"/>
        <v>0.36539653035935565</v>
      </c>
      <c r="BC230" s="93">
        <f t="shared" si="189"/>
        <v>0.37069827931172467</v>
      </c>
      <c r="BD230" s="93">
        <f t="shared" si="189"/>
        <v>0.37069827931172467</v>
      </c>
      <c r="BE230" s="93">
        <f t="shared" si="189"/>
        <v>0.37069827931172467</v>
      </c>
      <c r="BF230" s="93">
        <f t="shared" si="189"/>
        <v>0.3717669150160518</v>
      </c>
      <c r="BG230" s="93">
        <f t="shared" si="189"/>
        <v>0.36987619358820745</v>
      </c>
      <c r="BH230" s="93">
        <f t="shared" si="189"/>
        <v>0.37074714388277752</v>
      </c>
      <c r="BI230" s="93">
        <f t="shared" si="189"/>
        <v>0.37075695711488194</v>
      </c>
      <c r="BJ230" s="93">
        <f t="shared" si="189"/>
        <v>0.37076875082117544</v>
      </c>
      <c r="BK230" s="93">
        <f t="shared" si="189"/>
        <v>0.37078292900508225</v>
      </c>
      <c r="BL230" s="93">
        <f t="shared" si="189"/>
        <v>0.37058687902130544</v>
      </c>
      <c r="BM230" s="93">
        <f t="shared" si="189"/>
        <v>0.37072854166837899</v>
      </c>
      <c r="BN230" s="93">
        <f t="shared" si="189"/>
        <v>0.37072481535051904</v>
      </c>
      <c r="BO230" s="93">
        <f t="shared" si="189"/>
        <v>0.37071838012387209</v>
      </c>
      <c r="BP230" s="93">
        <f t="shared" si="189"/>
        <v>0.37070830304286206</v>
      </c>
      <c r="BQ230" s="93">
        <f t="shared" si="189"/>
        <v>0.37069339037204374</v>
      </c>
      <c r="BR230" s="93">
        <f t="shared" si="189"/>
        <v>0.37071468736949142</v>
      </c>
    </row>
    <row r="231" spans="1:70">
      <c r="A231" s="324" t="s">
        <v>191</v>
      </c>
      <c r="B231" s="324"/>
      <c r="C231" s="324"/>
      <c r="D231" s="324"/>
      <c r="E231" s="324"/>
      <c r="F231" s="324"/>
      <c r="G231" s="324"/>
      <c r="H231" s="324"/>
      <c r="I231" s="324"/>
      <c r="J231" s="324"/>
      <c r="K231" s="324"/>
      <c r="L231" s="324"/>
      <c r="M231" s="324"/>
      <c r="N231" s="324"/>
      <c r="O231" s="324"/>
      <c r="P231" s="324"/>
      <c r="Q231" s="324"/>
      <c r="R231" s="324"/>
      <c r="S231" s="324"/>
      <c r="T231" s="324"/>
      <c r="U231" s="324"/>
      <c r="V231" s="324"/>
      <c r="W231" s="324"/>
      <c r="X231" s="324"/>
      <c r="Y231" s="324"/>
      <c r="Z231" s="324"/>
      <c r="AA231" s="324"/>
      <c r="AB231" s="324"/>
      <c r="AC231" s="324">
        <f t="shared" si="189"/>
        <v>0.41317365269461082</v>
      </c>
      <c r="AD231" s="324">
        <f t="shared" si="189"/>
        <v>0.3004291845493563</v>
      </c>
      <c r="AE231" s="324">
        <f t="shared" si="189"/>
        <v>0.35401459854014594</v>
      </c>
      <c r="AF231" s="324">
        <f t="shared" si="189"/>
        <v>0.33484162895927599</v>
      </c>
      <c r="AG231" s="324">
        <f t="shared" si="189"/>
        <v>0.36971830985915488</v>
      </c>
      <c r="AH231" s="324">
        <f t="shared" si="189"/>
        <v>0.41630901287553645</v>
      </c>
      <c r="AI231" s="324">
        <f t="shared" si="189"/>
        <v>0.48</v>
      </c>
      <c r="AJ231" s="324">
        <f t="shared" si="189"/>
        <v>0.38321167883211676</v>
      </c>
      <c r="AK231" s="324">
        <f t="shared" si="189"/>
        <v>0.37959183673469388</v>
      </c>
      <c r="AL231" s="324">
        <f t="shared" si="189"/>
        <v>0.30645161290322581</v>
      </c>
      <c r="AM231" s="324">
        <f t="shared" si="189"/>
        <v>0.40079365079365076</v>
      </c>
      <c r="AN231" s="324">
        <f t="shared" si="189"/>
        <v>0.38912133891213391</v>
      </c>
      <c r="AO231" s="324">
        <f t="shared" si="189"/>
        <v>0.36290322580645162</v>
      </c>
      <c r="AP231" s="324">
        <f t="shared" si="189"/>
        <v>0.27597402597402593</v>
      </c>
      <c r="AQ231" s="324">
        <f t="shared" si="189"/>
        <v>0.27891156462585026</v>
      </c>
      <c r="AR231" s="324">
        <f t="shared" si="189"/>
        <v>0.35447761194029848</v>
      </c>
      <c r="AS231" s="324">
        <f t="shared" si="189"/>
        <v>0.34913793103448276</v>
      </c>
      <c r="AT231" s="324">
        <f t="shared" si="189"/>
        <v>0.33852140077821008</v>
      </c>
      <c r="AU231" s="324">
        <f t="shared" si="189"/>
        <v>0.38079470198675491</v>
      </c>
      <c r="AV231" s="324">
        <f t="shared" si="189"/>
        <v>0.27734374999999994</v>
      </c>
      <c r="AW231" s="324">
        <f t="shared" si="189"/>
        <v>0.35648148148148145</v>
      </c>
      <c r="AX231" s="324" t="e">
        <f t="shared" si="189"/>
        <v>#DIV/0!</v>
      </c>
      <c r="AY231" s="227" t="e">
        <f t="shared" si="189"/>
        <v>#DIV/0!</v>
      </c>
      <c r="AZ231" s="93">
        <f t="shared" si="189"/>
        <v>0.33979328165374678</v>
      </c>
      <c r="BA231" s="93">
        <f t="shared" si="189"/>
        <v>0.32283105022831049</v>
      </c>
      <c r="BB231" s="93">
        <f t="shared" si="189"/>
        <v>0.33906443618339532</v>
      </c>
      <c r="BC231" s="93">
        <f t="shared" si="189"/>
        <v>0.33398359343737494</v>
      </c>
      <c r="BD231" s="93">
        <f t="shared" si="189"/>
        <v>0.33398359343737494</v>
      </c>
      <c r="BE231" s="93">
        <f t="shared" si="189"/>
        <v>0.33398359343737494</v>
      </c>
      <c r="BF231" s="93">
        <f t="shared" si="189"/>
        <v>0.33275788963595615</v>
      </c>
      <c r="BG231" s="93">
        <f t="shared" si="189"/>
        <v>0.33473114766002254</v>
      </c>
      <c r="BH231" s="93">
        <f t="shared" si="189"/>
        <v>0.33388865599868939</v>
      </c>
      <c r="BI231" s="93">
        <f t="shared" si="189"/>
        <v>0.33386959017858409</v>
      </c>
      <c r="BJ231" s="93">
        <f t="shared" si="189"/>
        <v>0.33384667655744726</v>
      </c>
      <c r="BK231" s="93">
        <f t="shared" si="189"/>
        <v>0.33381913020972892</v>
      </c>
      <c r="BL231" s="93">
        <f t="shared" si="189"/>
        <v>0.33403057244056555</v>
      </c>
      <c r="BM231" s="93">
        <f t="shared" si="189"/>
        <v>0.33389092508684148</v>
      </c>
      <c r="BN231" s="93">
        <f t="shared" si="189"/>
        <v>0.33389137962109883</v>
      </c>
      <c r="BO231" s="93">
        <f t="shared" si="189"/>
        <v>0.33389574216944906</v>
      </c>
      <c r="BP231" s="93">
        <f t="shared" si="189"/>
        <v>0.33390555815718442</v>
      </c>
      <c r="BQ231" s="93">
        <f t="shared" si="189"/>
        <v>0.33392282924477329</v>
      </c>
      <c r="BR231" s="93">
        <f t="shared" si="189"/>
        <v>0.33390128593929558</v>
      </c>
    </row>
    <row r="232" spans="1:70">
      <c r="A232" s="324" t="s">
        <v>193</v>
      </c>
      <c r="B232" s="324"/>
      <c r="C232" s="324"/>
      <c r="D232" s="324"/>
      <c r="E232" s="324"/>
      <c r="F232" s="324"/>
      <c r="G232" s="324"/>
      <c r="H232" s="324"/>
      <c r="I232" s="324"/>
      <c r="J232" s="324"/>
      <c r="K232" s="324"/>
      <c r="L232" s="324"/>
      <c r="M232" s="324"/>
      <c r="N232" s="324"/>
      <c r="O232" s="324"/>
      <c r="P232" s="324"/>
      <c r="Q232" s="324"/>
      <c r="R232" s="324"/>
      <c r="S232" s="324"/>
      <c r="T232" s="324"/>
      <c r="U232" s="324"/>
      <c r="V232" s="324"/>
      <c r="W232" s="324"/>
      <c r="X232" s="324"/>
      <c r="Y232" s="324"/>
      <c r="Z232" s="324"/>
      <c r="AA232" s="324"/>
      <c r="AB232" s="324"/>
      <c r="AC232" s="324">
        <f t="shared" si="189"/>
        <v>0.20359281437125748</v>
      </c>
      <c r="AD232" s="324">
        <f t="shared" si="189"/>
        <v>0.24463519313304724</v>
      </c>
      <c r="AE232" s="324">
        <f t="shared" si="189"/>
        <v>0.29562043795620435</v>
      </c>
      <c r="AF232" s="324">
        <f t="shared" si="189"/>
        <v>0.32579185520361992</v>
      </c>
      <c r="AG232" s="324">
        <f t="shared" si="189"/>
        <v>0.23239436619718309</v>
      </c>
      <c r="AH232" s="324">
        <f t="shared" si="189"/>
        <v>0.25321888412017168</v>
      </c>
      <c r="AI232" s="324">
        <f t="shared" si="189"/>
        <v>0.26800000000000002</v>
      </c>
      <c r="AJ232" s="324">
        <f t="shared" si="189"/>
        <v>0.3029197080291971</v>
      </c>
      <c r="AK232" s="324">
        <f t="shared" si="189"/>
        <v>0.32653061224489788</v>
      </c>
      <c r="AL232" s="324">
        <f t="shared" si="189"/>
        <v>0.29838709677419362</v>
      </c>
      <c r="AM232" s="324">
        <f t="shared" si="189"/>
        <v>0.32539682539682535</v>
      </c>
      <c r="AN232" s="324">
        <f t="shared" si="189"/>
        <v>0.28451882845188287</v>
      </c>
      <c r="AO232" s="324">
        <f t="shared" si="189"/>
        <v>0.32258064516129031</v>
      </c>
      <c r="AP232" s="324">
        <f t="shared" si="189"/>
        <v>0.2857142857142857</v>
      </c>
      <c r="AQ232" s="324">
        <f t="shared" si="189"/>
        <v>0.47619047619047616</v>
      </c>
      <c r="AR232" s="324">
        <f t="shared" si="189"/>
        <v>0.31716417910447764</v>
      </c>
      <c r="AS232" s="324">
        <f t="shared" si="189"/>
        <v>0.26724137931034481</v>
      </c>
      <c r="AT232" s="324">
        <f t="shared" si="189"/>
        <v>0.34241245136186771</v>
      </c>
      <c r="AU232" s="324">
        <f t="shared" si="189"/>
        <v>0.29139072847682118</v>
      </c>
      <c r="AV232" s="324">
        <f t="shared" si="189"/>
        <v>0.296875</v>
      </c>
      <c r="AW232" s="324">
        <f t="shared" si="189"/>
        <v>0.29629629629629628</v>
      </c>
      <c r="AX232" s="324" t="e">
        <f t="shared" si="189"/>
        <v>#DIV/0!</v>
      </c>
      <c r="AY232" s="227" t="e">
        <f t="shared" si="189"/>
        <v>#DIV/0!</v>
      </c>
      <c r="AZ232" s="93">
        <f t="shared" si="189"/>
        <v>0.29457364341085268</v>
      </c>
      <c r="BA232" s="93">
        <f t="shared" si="189"/>
        <v>0.29589041095890412</v>
      </c>
      <c r="BB232" s="93">
        <f t="shared" si="189"/>
        <v>0.29553903345724908</v>
      </c>
      <c r="BC232" s="93">
        <f t="shared" si="189"/>
        <v>0.29531812725090034</v>
      </c>
      <c r="BD232" s="93">
        <f t="shared" si="189"/>
        <v>0.29531812725090034</v>
      </c>
      <c r="BE232" s="93">
        <f t="shared" si="189"/>
        <v>0.29531812725090034</v>
      </c>
      <c r="BF232" s="93">
        <f t="shared" si="189"/>
        <v>0.29547519534799199</v>
      </c>
      <c r="BG232" s="93">
        <f t="shared" si="189"/>
        <v>0.29539265875176995</v>
      </c>
      <c r="BH232" s="93">
        <f t="shared" si="189"/>
        <v>0.29536420011853309</v>
      </c>
      <c r="BI232" s="93">
        <f t="shared" si="189"/>
        <v>0.29537345270653403</v>
      </c>
      <c r="BJ232" s="93">
        <f t="shared" si="189"/>
        <v>0.29538457262137735</v>
      </c>
      <c r="BK232" s="93">
        <f t="shared" si="189"/>
        <v>0.29539794078518877</v>
      </c>
      <c r="BL232" s="93">
        <f t="shared" si="189"/>
        <v>0.29538254853812901</v>
      </c>
      <c r="BM232" s="93">
        <f t="shared" si="189"/>
        <v>0.29538053324477953</v>
      </c>
      <c r="BN232" s="93">
        <f t="shared" si="189"/>
        <v>0.29538380502838207</v>
      </c>
      <c r="BO232" s="93">
        <f t="shared" si="189"/>
        <v>0.29538587770667879</v>
      </c>
      <c r="BP232" s="93">
        <f t="shared" si="189"/>
        <v>0.29538613879995351</v>
      </c>
      <c r="BQ232" s="93">
        <f t="shared" si="189"/>
        <v>0.29538378038318303</v>
      </c>
      <c r="BR232" s="93">
        <f t="shared" si="189"/>
        <v>0.295384026691213</v>
      </c>
    </row>
    <row r="233" spans="1:70">
      <c r="A233" s="331" t="s">
        <v>270</v>
      </c>
      <c r="B233" s="331">
        <f>SUM(B210:B212)</f>
        <v>0</v>
      </c>
      <c r="C233" s="331">
        <f t="shared" ref="C233:BN233" si="190">SUM(C210:C212)</f>
        <v>0</v>
      </c>
      <c r="D233" s="331">
        <f t="shared" si="190"/>
        <v>0</v>
      </c>
      <c r="E233" s="331">
        <f t="shared" si="190"/>
        <v>0</v>
      </c>
      <c r="F233" s="331">
        <f t="shared" si="190"/>
        <v>0</v>
      </c>
      <c r="G233" s="331">
        <f t="shared" si="190"/>
        <v>0</v>
      </c>
      <c r="H233" s="331">
        <f t="shared" si="190"/>
        <v>0</v>
      </c>
      <c r="I233" s="331">
        <f t="shared" si="190"/>
        <v>0</v>
      </c>
      <c r="J233" s="331">
        <f t="shared" si="190"/>
        <v>0</v>
      </c>
      <c r="K233" s="331">
        <f t="shared" si="190"/>
        <v>0</v>
      </c>
      <c r="L233" s="331">
        <f t="shared" si="190"/>
        <v>0</v>
      </c>
      <c r="M233" s="331">
        <f t="shared" si="190"/>
        <v>0</v>
      </c>
      <c r="N233" s="331">
        <f t="shared" si="190"/>
        <v>0</v>
      </c>
      <c r="O233" s="331">
        <f t="shared" si="190"/>
        <v>0</v>
      </c>
      <c r="P233" s="331">
        <f t="shared" si="190"/>
        <v>0</v>
      </c>
      <c r="Q233" s="331">
        <f t="shared" si="190"/>
        <v>0</v>
      </c>
      <c r="R233" s="331">
        <f t="shared" si="190"/>
        <v>0</v>
      </c>
      <c r="S233" s="331">
        <f t="shared" si="190"/>
        <v>0</v>
      </c>
      <c r="T233" s="331">
        <f t="shared" si="190"/>
        <v>0</v>
      </c>
      <c r="U233" s="331">
        <f t="shared" si="190"/>
        <v>0</v>
      </c>
      <c r="V233" s="331">
        <f t="shared" si="190"/>
        <v>0</v>
      </c>
      <c r="W233" s="331">
        <f t="shared" si="190"/>
        <v>0</v>
      </c>
      <c r="X233" s="331">
        <f t="shared" si="190"/>
        <v>0</v>
      </c>
      <c r="Y233" s="331">
        <f t="shared" si="190"/>
        <v>0</v>
      </c>
      <c r="Z233" s="331">
        <f t="shared" si="190"/>
        <v>0</v>
      </c>
      <c r="AA233" s="331">
        <f t="shared" si="190"/>
        <v>0</v>
      </c>
      <c r="AB233" s="331">
        <f t="shared" si="190"/>
        <v>0</v>
      </c>
      <c r="AC233" s="331">
        <f t="shared" si="190"/>
        <v>0.11</v>
      </c>
      <c r="AD233" s="331">
        <f t="shared" si="190"/>
        <v>0.13400000000000001</v>
      </c>
      <c r="AE233" s="331">
        <f t="shared" si="190"/>
        <v>0.17800000000000002</v>
      </c>
      <c r="AF233" s="331">
        <f t="shared" si="190"/>
        <v>0.20500000000000002</v>
      </c>
      <c r="AG233" s="331">
        <f t="shared" si="190"/>
        <v>0.12200000000000001</v>
      </c>
      <c r="AH233" s="331">
        <f t="shared" si="190"/>
        <v>0.106</v>
      </c>
      <c r="AI233" s="331">
        <f t="shared" si="190"/>
        <v>0.156</v>
      </c>
      <c r="AJ233" s="331">
        <f t="shared" si="190"/>
        <v>0.16400000000000001</v>
      </c>
      <c r="AK233" s="331">
        <f t="shared" si="190"/>
        <v>0.182</v>
      </c>
      <c r="AL233" s="331">
        <f t="shared" si="190"/>
        <v>0.112</v>
      </c>
      <c r="AM233" s="331">
        <f t="shared" si="190"/>
        <v>0.13100000000000001</v>
      </c>
      <c r="AN233" s="331">
        <f t="shared" si="190"/>
        <v>0.151</v>
      </c>
      <c r="AO233" s="331">
        <f t="shared" si="190"/>
        <v>0.14500000000000002</v>
      </c>
      <c r="AP233" s="331">
        <f t="shared" si="190"/>
        <v>0.123</v>
      </c>
      <c r="AQ233" s="331">
        <f t="shared" si="190"/>
        <v>0.17299999999999999</v>
      </c>
      <c r="AR233" s="331">
        <f t="shared" si="190"/>
        <v>0.21200000000000002</v>
      </c>
      <c r="AS233" s="331">
        <f t="shared" si="190"/>
        <v>0.19</v>
      </c>
      <c r="AT233" s="331">
        <f t="shared" si="190"/>
        <v>0.23499999999999999</v>
      </c>
      <c r="AU233" s="331">
        <f t="shared" si="190"/>
        <v>0.19900000000000001</v>
      </c>
      <c r="AV233" s="331">
        <f t="shared" si="190"/>
        <v>0.14000000000000001</v>
      </c>
      <c r="AW233" s="332">
        <f t="shared" si="190"/>
        <v>0.18800000000000003</v>
      </c>
      <c r="AX233" s="332">
        <f t="shared" si="190"/>
        <v>0</v>
      </c>
      <c r="AY233" s="332">
        <f t="shared" si="190"/>
        <v>0</v>
      </c>
      <c r="AZ233" s="199">
        <f t="shared" si="190"/>
        <v>0.17566666666666667</v>
      </c>
      <c r="BA233" s="199">
        <f t="shared" si="190"/>
        <v>0.16788888888888889</v>
      </c>
      <c r="BB233" s="199">
        <f t="shared" si="190"/>
        <v>0.1771851851851852</v>
      </c>
      <c r="BC233" s="199">
        <f t="shared" si="190"/>
        <v>0.17358024691358023</v>
      </c>
      <c r="BD233" s="199">
        <f t="shared" si="190"/>
        <v>0.17358024691358023</v>
      </c>
      <c r="BE233" s="199">
        <f t="shared" si="190"/>
        <v>0.17358024691358023</v>
      </c>
      <c r="BF233" s="199">
        <f t="shared" si="190"/>
        <v>0.17316296296296294</v>
      </c>
      <c r="BG233" s="199">
        <f t="shared" si="190"/>
        <v>0.17421777777777775</v>
      </c>
      <c r="BH233" s="199">
        <f t="shared" si="190"/>
        <v>0.17362429629629628</v>
      </c>
      <c r="BI233" s="199">
        <f t="shared" si="190"/>
        <v>0.1736331061728395</v>
      </c>
      <c r="BJ233" s="199">
        <f t="shared" si="190"/>
        <v>0.17364367802469133</v>
      </c>
      <c r="BK233" s="199">
        <f t="shared" si="190"/>
        <v>0.17365636424691355</v>
      </c>
      <c r="BL233" s="199">
        <f t="shared" si="190"/>
        <v>0.17375504450370369</v>
      </c>
      <c r="BM233" s="199">
        <f t="shared" si="190"/>
        <v>0.17366249784888887</v>
      </c>
      <c r="BN233" s="199">
        <f t="shared" si="190"/>
        <v>0.17367013815940741</v>
      </c>
      <c r="BO233" s="199">
        <f t="shared" ref="BO233:BR233" si="191">SUM(BO210:BO212)</f>
        <v>0.17367754455672096</v>
      </c>
      <c r="BP233" s="199">
        <f t="shared" si="191"/>
        <v>0.17368431786312688</v>
      </c>
      <c r="BQ233" s="199">
        <f t="shared" si="191"/>
        <v>0.17368990858636957</v>
      </c>
      <c r="BR233" s="199">
        <f t="shared" si="191"/>
        <v>0.17367688140290274</v>
      </c>
    </row>
    <row r="234" spans="1:70">
      <c r="A234" s="324" t="s">
        <v>194</v>
      </c>
      <c r="B234" s="324"/>
      <c r="C234" s="324"/>
      <c r="D234" s="324"/>
      <c r="E234" s="324"/>
      <c r="F234" s="324"/>
      <c r="G234" s="324"/>
      <c r="H234" s="324"/>
      <c r="I234" s="324"/>
      <c r="J234" s="324"/>
      <c r="K234" s="324"/>
      <c r="L234" s="324"/>
      <c r="M234" s="324"/>
      <c r="N234" s="324"/>
      <c r="O234" s="324"/>
      <c r="P234" s="324"/>
      <c r="Q234" s="324"/>
      <c r="R234" s="324"/>
      <c r="S234" s="324"/>
      <c r="T234" s="324"/>
      <c r="U234" s="324"/>
      <c r="V234" s="324"/>
      <c r="W234" s="324"/>
      <c r="X234" s="324"/>
      <c r="Y234" s="324"/>
      <c r="Z234" s="324"/>
      <c r="AA234" s="324"/>
      <c r="AB234" s="324"/>
      <c r="AC234" s="324">
        <f t="shared" ref="AC234:BR236" si="192">AC210/AC$233</f>
        <v>0.46363636363636362</v>
      </c>
      <c r="AD234" s="324">
        <f t="shared" si="192"/>
        <v>0.5074626865671642</v>
      </c>
      <c r="AE234" s="324">
        <f t="shared" si="192"/>
        <v>0.449438202247191</v>
      </c>
      <c r="AF234" s="324">
        <f t="shared" si="192"/>
        <v>0.46829268292682924</v>
      </c>
      <c r="AG234" s="324">
        <f t="shared" si="192"/>
        <v>0.57377049180327866</v>
      </c>
      <c r="AH234" s="324">
        <f t="shared" si="192"/>
        <v>0.55660377358490576</v>
      </c>
      <c r="AI234" s="324">
        <f t="shared" si="192"/>
        <v>0.45512820512820507</v>
      </c>
      <c r="AJ234" s="324">
        <f t="shared" si="192"/>
        <v>0.46951219512195119</v>
      </c>
      <c r="AK234" s="324">
        <f t="shared" si="192"/>
        <v>0.4505494505494505</v>
      </c>
      <c r="AL234" s="324">
        <f t="shared" si="192"/>
        <v>0.5089285714285714</v>
      </c>
      <c r="AM234" s="324">
        <f t="shared" si="192"/>
        <v>0.4427480916030534</v>
      </c>
      <c r="AN234" s="324">
        <f t="shared" si="192"/>
        <v>0.37748344370860931</v>
      </c>
      <c r="AO234" s="324">
        <f t="shared" si="192"/>
        <v>0.48275862068965514</v>
      </c>
      <c r="AP234" s="324">
        <f t="shared" si="192"/>
        <v>0.46341463414634149</v>
      </c>
      <c r="AQ234" s="324">
        <f t="shared" si="192"/>
        <v>0.40462427745664747</v>
      </c>
      <c r="AR234" s="324">
        <f t="shared" si="192"/>
        <v>0.43867924528301888</v>
      </c>
      <c r="AS234" s="324">
        <f t="shared" si="192"/>
        <v>0.3473684210526316</v>
      </c>
      <c r="AT234" s="324">
        <f t="shared" si="192"/>
        <v>0.51063829787234039</v>
      </c>
      <c r="AU234" s="324">
        <f t="shared" si="192"/>
        <v>0.46231155778894467</v>
      </c>
      <c r="AV234" s="324">
        <f t="shared" si="192"/>
        <v>0.47142857142857142</v>
      </c>
      <c r="AW234" s="324">
        <f t="shared" si="192"/>
        <v>0.36170212765957444</v>
      </c>
      <c r="AX234" s="324" t="e">
        <f t="shared" si="192"/>
        <v>#DIV/0!</v>
      </c>
      <c r="AY234" s="227" t="e">
        <f t="shared" si="192"/>
        <v>#DIV/0!</v>
      </c>
      <c r="AZ234" s="93">
        <f t="shared" si="192"/>
        <v>0.42884250474383301</v>
      </c>
      <c r="BA234" s="93">
        <f t="shared" si="192"/>
        <v>0.41561879549966912</v>
      </c>
      <c r="BB234" s="93">
        <f t="shared" si="192"/>
        <v>0.40091973244147161</v>
      </c>
      <c r="BC234" s="93">
        <f t="shared" si="192"/>
        <v>0.41507823613086781</v>
      </c>
      <c r="BD234" s="93">
        <f t="shared" si="192"/>
        <v>0.41507823613086781</v>
      </c>
      <c r="BE234" s="93">
        <f t="shared" si="192"/>
        <v>0.41507823613086781</v>
      </c>
      <c r="BF234" s="93">
        <f t="shared" si="192"/>
        <v>0.41228557984343589</v>
      </c>
      <c r="BG234" s="93">
        <f t="shared" si="192"/>
        <v>0.41164315416209607</v>
      </c>
      <c r="BH234" s="93">
        <f t="shared" si="192"/>
        <v>0.41383182418572584</v>
      </c>
      <c r="BI234" s="93">
        <f t="shared" si="192"/>
        <v>0.41358261768592586</v>
      </c>
      <c r="BJ234" s="93">
        <f t="shared" si="192"/>
        <v>0.41328360326522851</v>
      </c>
      <c r="BK234" s="93">
        <f t="shared" si="192"/>
        <v>0.41292483401736607</v>
      </c>
      <c r="BL234" s="93">
        <f t="shared" si="192"/>
        <v>0.41305224919217204</v>
      </c>
      <c r="BM234" s="93">
        <f t="shared" si="192"/>
        <v>0.4133349693048714</v>
      </c>
      <c r="BN234" s="93">
        <f t="shared" si="192"/>
        <v>0.41323562455860247</v>
      </c>
      <c r="BO234" s="93">
        <f t="shared" si="192"/>
        <v>0.41316624368996852</v>
      </c>
      <c r="BP234" s="93">
        <f t="shared" si="192"/>
        <v>0.41314277726703491</v>
      </c>
      <c r="BQ234" s="93">
        <f t="shared" si="192"/>
        <v>0.41318635749879118</v>
      </c>
      <c r="BR234" s="93">
        <f t="shared" si="192"/>
        <v>0.41321319123117595</v>
      </c>
    </row>
    <row r="235" spans="1:70">
      <c r="A235" s="324" t="s">
        <v>195</v>
      </c>
      <c r="B235" s="324"/>
      <c r="C235" s="324"/>
      <c r="D235" s="324"/>
      <c r="E235" s="324"/>
      <c r="F235" s="324"/>
      <c r="G235" s="324"/>
      <c r="H235" s="324"/>
      <c r="I235" s="324"/>
      <c r="J235" s="324"/>
      <c r="K235" s="324"/>
      <c r="L235" s="324"/>
      <c r="M235" s="324"/>
      <c r="N235" s="324"/>
      <c r="O235" s="324"/>
      <c r="P235" s="324"/>
      <c r="Q235" s="324"/>
      <c r="R235" s="324"/>
      <c r="S235" s="324"/>
      <c r="T235" s="324"/>
      <c r="U235" s="324"/>
      <c r="V235" s="324"/>
      <c r="W235" s="324"/>
      <c r="X235" s="324"/>
      <c r="Y235" s="324"/>
      <c r="Z235" s="324"/>
      <c r="AA235" s="324"/>
      <c r="AB235" s="324"/>
      <c r="AC235" s="324">
        <f t="shared" si="192"/>
        <v>0.34545454545454546</v>
      </c>
      <c r="AD235" s="324">
        <f t="shared" si="192"/>
        <v>0.26865671641791045</v>
      </c>
      <c r="AE235" s="324">
        <f t="shared" si="192"/>
        <v>0.33146067415730335</v>
      </c>
      <c r="AF235" s="324">
        <f t="shared" si="192"/>
        <v>0.23414634146341462</v>
      </c>
      <c r="AG235" s="324">
        <f t="shared" si="192"/>
        <v>0.28688524590163933</v>
      </c>
      <c r="AH235" s="324">
        <f t="shared" si="192"/>
        <v>0.28301886792452829</v>
      </c>
      <c r="AI235" s="324">
        <f t="shared" si="192"/>
        <v>0.3461538461538462</v>
      </c>
      <c r="AJ235" s="324">
        <f t="shared" si="192"/>
        <v>0.28658536585365851</v>
      </c>
      <c r="AK235" s="324">
        <f t="shared" si="192"/>
        <v>0.35164835164835168</v>
      </c>
      <c r="AL235" s="324">
        <f t="shared" si="192"/>
        <v>0.23214285714285715</v>
      </c>
      <c r="AM235" s="324">
        <f t="shared" si="192"/>
        <v>0.32824427480916024</v>
      </c>
      <c r="AN235" s="324">
        <f t="shared" si="192"/>
        <v>0.33774834437086093</v>
      </c>
      <c r="AO235" s="324">
        <f t="shared" si="192"/>
        <v>0.26206896551724135</v>
      </c>
      <c r="AP235" s="324">
        <f t="shared" si="192"/>
        <v>0.27642276422764228</v>
      </c>
      <c r="AQ235" s="324">
        <f t="shared" si="192"/>
        <v>0.32947976878612723</v>
      </c>
      <c r="AR235" s="324">
        <f t="shared" si="192"/>
        <v>0.30188679245283018</v>
      </c>
      <c r="AS235" s="324">
        <f t="shared" si="192"/>
        <v>0.31052631578947371</v>
      </c>
      <c r="AT235" s="324">
        <f t="shared" si="192"/>
        <v>0.2723404255319149</v>
      </c>
      <c r="AU235" s="324">
        <f t="shared" si="192"/>
        <v>0.28643216080402012</v>
      </c>
      <c r="AV235" s="324">
        <f t="shared" si="192"/>
        <v>0.29285714285714282</v>
      </c>
      <c r="AW235" s="324">
        <f t="shared" si="192"/>
        <v>0.40425531914893609</v>
      </c>
      <c r="AX235" s="324" t="e">
        <f t="shared" si="192"/>
        <v>#DIV/0!</v>
      </c>
      <c r="AY235" s="227" t="e">
        <f t="shared" si="192"/>
        <v>#DIV/0!</v>
      </c>
      <c r="AZ235" s="93">
        <f t="shared" si="192"/>
        <v>0.33017077798861477</v>
      </c>
      <c r="BA235" s="93">
        <f t="shared" si="192"/>
        <v>0.34745201853077429</v>
      </c>
      <c r="BB235" s="93">
        <f t="shared" si="192"/>
        <v>0.36183110367892973</v>
      </c>
      <c r="BC235" s="93">
        <f t="shared" si="192"/>
        <v>0.34651493598862015</v>
      </c>
      <c r="BD235" s="93">
        <f t="shared" si="192"/>
        <v>0.34651493598862015</v>
      </c>
      <c r="BE235" s="93">
        <f t="shared" si="192"/>
        <v>0.34651493598862015</v>
      </c>
      <c r="BF235" s="93">
        <f t="shared" si="192"/>
        <v>0.3498310305000642</v>
      </c>
      <c r="BG235" s="93">
        <f t="shared" si="192"/>
        <v>0.35028954820276031</v>
      </c>
      <c r="BH235" s="93">
        <f t="shared" si="192"/>
        <v>0.34793389558041032</v>
      </c>
      <c r="BI235" s="93">
        <f t="shared" si="192"/>
        <v>0.34821760110377764</v>
      </c>
      <c r="BJ235" s="93">
        <f t="shared" si="192"/>
        <v>0.34855800973190887</v>
      </c>
      <c r="BK235" s="93">
        <f t="shared" si="192"/>
        <v>0.3489664453759011</v>
      </c>
      <c r="BL235" s="93">
        <f t="shared" si="192"/>
        <v>0.34879411757700296</v>
      </c>
      <c r="BM235" s="93">
        <f t="shared" si="192"/>
        <v>0.34849407513414132</v>
      </c>
      <c r="BN235" s="93">
        <f t="shared" si="192"/>
        <v>0.34860608147195721</v>
      </c>
      <c r="BO235" s="93">
        <f t="shared" si="192"/>
        <v>0.34868375766571774</v>
      </c>
      <c r="BP235" s="93">
        <f t="shared" si="192"/>
        <v>0.34870890136780808</v>
      </c>
      <c r="BQ235" s="93">
        <f t="shared" si="192"/>
        <v>0.34865740251396787</v>
      </c>
      <c r="BR235" s="93">
        <f t="shared" si="192"/>
        <v>0.34863004719566626</v>
      </c>
    </row>
    <row r="236" spans="1:70" ht="13.5" thickBot="1">
      <c r="A236" s="333" t="s">
        <v>62</v>
      </c>
      <c r="B236" s="333"/>
      <c r="C236" s="333"/>
      <c r="D236" s="333"/>
      <c r="E236" s="333"/>
      <c r="F236" s="333"/>
      <c r="G236" s="333"/>
      <c r="H236" s="333"/>
      <c r="I236" s="333"/>
      <c r="J236" s="333"/>
      <c r="K236" s="333"/>
      <c r="L236" s="333"/>
      <c r="M236" s="333"/>
      <c r="N236" s="333"/>
      <c r="O236" s="333"/>
      <c r="P236" s="333"/>
      <c r="Q236" s="333"/>
      <c r="R236" s="333"/>
      <c r="S236" s="333"/>
      <c r="T236" s="333"/>
      <c r="U236" s="333"/>
      <c r="V236" s="333"/>
      <c r="W236" s="333"/>
      <c r="X236" s="333"/>
      <c r="Y236" s="333"/>
      <c r="Z236" s="333"/>
      <c r="AA236" s="333"/>
      <c r="AB236" s="333"/>
      <c r="AC236" s="333">
        <f t="shared" si="192"/>
        <v>0.19090909090909092</v>
      </c>
      <c r="AD236" s="333">
        <f t="shared" si="192"/>
        <v>0.22388059701492535</v>
      </c>
      <c r="AE236" s="333">
        <f t="shared" si="192"/>
        <v>0.2191011235955056</v>
      </c>
      <c r="AF236" s="333">
        <f t="shared" si="192"/>
        <v>0.29756097560975608</v>
      </c>
      <c r="AG236" s="333">
        <f t="shared" si="192"/>
        <v>0.13934426229508196</v>
      </c>
      <c r="AH236" s="333">
        <f t="shared" si="192"/>
        <v>0.16037735849056606</v>
      </c>
      <c r="AI236" s="333">
        <f t="shared" si="192"/>
        <v>0.19871794871794871</v>
      </c>
      <c r="AJ236" s="333">
        <f t="shared" si="192"/>
        <v>0.24390243902439024</v>
      </c>
      <c r="AK236" s="333">
        <f t="shared" si="192"/>
        <v>0.19780219780219782</v>
      </c>
      <c r="AL236" s="333">
        <f t="shared" si="192"/>
        <v>0.2589285714285714</v>
      </c>
      <c r="AM236" s="333">
        <f t="shared" si="192"/>
        <v>0.22900763358778625</v>
      </c>
      <c r="AN236" s="333">
        <f t="shared" si="192"/>
        <v>0.28476821192052981</v>
      </c>
      <c r="AO236" s="333">
        <f t="shared" si="192"/>
        <v>0.25517241379310346</v>
      </c>
      <c r="AP236" s="333">
        <f t="shared" si="192"/>
        <v>0.26016260162601629</v>
      </c>
      <c r="AQ236" s="333">
        <f t="shared" si="192"/>
        <v>0.26589595375722547</v>
      </c>
      <c r="AR236" s="333">
        <f t="shared" si="192"/>
        <v>0.25943396226415094</v>
      </c>
      <c r="AS236" s="333">
        <f t="shared" si="192"/>
        <v>0.34210526315789475</v>
      </c>
      <c r="AT236" s="333">
        <f t="shared" si="192"/>
        <v>0.21702127659574469</v>
      </c>
      <c r="AU236" s="333">
        <f t="shared" si="192"/>
        <v>0.25125628140703515</v>
      </c>
      <c r="AV236" s="333">
        <f t="shared" si="192"/>
        <v>0.23571428571428571</v>
      </c>
      <c r="AW236" s="333">
        <f t="shared" si="192"/>
        <v>0.23404255319148934</v>
      </c>
      <c r="AX236" s="333" t="e">
        <f t="shared" si="192"/>
        <v>#DIV/0!</v>
      </c>
      <c r="AY236" s="334" t="e">
        <f t="shared" si="192"/>
        <v>#DIV/0!</v>
      </c>
      <c r="AZ236" s="93">
        <f t="shared" si="192"/>
        <v>0.24098671726755219</v>
      </c>
      <c r="BA236" s="93">
        <f t="shared" si="192"/>
        <v>0.23692918596955659</v>
      </c>
      <c r="BB236" s="93">
        <f t="shared" si="192"/>
        <v>0.23724916387959866</v>
      </c>
      <c r="BC236" s="93">
        <f t="shared" si="192"/>
        <v>0.2384068278805121</v>
      </c>
      <c r="BD236" s="93">
        <f t="shared" si="192"/>
        <v>0.2384068278805121</v>
      </c>
      <c r="BE236" s="93">
        <f t="shared" si="192"/>
        <v>0.2384068278805121</v>
      </c>
      <c r="BF236" s="93">
        <f t="shared" si="192"/>
        <v>0.23788338965649997</v>
      </c>
      <c r="BG236" s="93">
        <f t="shared" si="192"/>
        <v>0.23806729763514375</v>
      </c>
      <c r="BH236" s="93">
        <f t="shared" si="192"/>
        <v>0.23823428023386384</v>
      </c>
      <c r="BI236" s="93">
        <f t="shared" si="192"/>
        <v>0.23819978121029659</v>
      </c>
      <c r="BJ236" s="93">
        <f t="shared" si="192"/>
        <v>0.23815838700286274</v>
      </c>
      <c r="BK236" s="93">
        <f t="shared" si="192"/>
        <v>0.23810872060673288</v>
      </c>
      <c r="BL236" s="93">
        <f t="shared" si="192"/>
        <v>0.23815363323082506</v>
      </c>
      <c r="BM236" s="93">
        <f t="shared" si="192"/>
        <v>0.23817095556098736</v>
      </c>
      <c r="BN236" s="93">
        <f t="shared" si="192"/>
        <v>0.23815829396944038</v>
      </c>
      <c r="BO236" s="93">
        <f t="shared" si="192"/>
        <v>0.23814999864431383</v>
      </c>
      <c r="BP236" s="93">
        <f t="shared" si="192"/>
        <v>0.2381483213651571</v>
      </c>
      <c r="BQ236" s="93">
        <f t="shared" si="192"/>
        <v>0.238156239987241</v>
      </c>
      <c r="BR236" s="93">
        <f t="shared" si="192"/>
        <v>0.23815676157315774</v>
      </c>
    </row>
    <row r="237" spans="1:70" ht="13.5" thickTop="1"/>
    <row r="239" spans="1:70">
      <c r="A239" s="335" t="s">
        <v>278</v>
      </c>
      <c r="B239" s="335">
        <f>Corn!B17</f>
        <v>5767.0529999999999</v>
      </c>
      <c r="C239" s="335">
        <f>Corn!C17</f>
        <v>5789.1980000000003</v>
      </c>
      <c r="D239" s="335">
        <f>Corn!D17</f>
        <v>6207.1409999999987</v>
      </c>
      <c r="E239" s="335">
        <f>Corn!E17</f>
        <v>6995.4790000000003</v>
      </c>
      <c r="F239" s="335">
        <f>Corn!F17</f>
        <v>7604.0579999999991</v>
      </c>
      <c r="G239" s="335">
        <f>Corn!G17</f>
        <v>7282.4449999999997</v>
      </c>
      <c r="H239" s="335">
        <f>Corn!H17</f>
        <v>6974.7050000000008</v>
      </c>
      <c r="I239" s="335">
        <f>Corn!I17</f>
        <v>7248.0890000000018</v>
      </c>
      <c r="J239" s="335">
        <f>Corn!J17</f>
        <v>6692.7570000000005</v>
      </c>
      <c r="K239" s="335">
        <f>Corn!K17</f>
        <v>7031.9619999999995</v>
      </c>
      <c r="L239" s="335">
        <f>Corn!L17</f>
        <v>6494.0290000000005</v>
      </c>
      <c r="M239" s="335">
        <f>Corn!M17</f>
        <v>7385.347999999999</v>
      </c>
      <c r="N239" s="335">
        <f>Corn!N17</f>
        <v>7757.3180000000002</v>
      </c>
      <c r="O239" s="335">
        <f>Corn!O17</f>
        <v>7260.12</v>
      </c>
      <c r="P239" s="335">
        <f>Corn!P17</f>
        <v>8119.8260000000009</v>
      </c>
      <c r="Q239" s="335">
        <f>Corn!Q17</f>
        <v>7760.6550000000007</v>
      </c>
      <c r="R239" s="335">
        <f>Corn!R17</f>
        <v>7915.3360000000011</v>
      </c>
      <c r="S239" s="335">
        <f>Corn!S17</f>
        <v>8471.1189999999988</v>
      </c>
      <c r="T239" s="335">
        <f>Corn!T17</f>
        <v>7621.3830527809241</v>
      </c>
      <c r="U239" s="335">
        <f>Corn!U17</f>
        <v>9352.3797962236749</v>
      </c>
      <c r="V239" s="335">
        <f>Corn!V17</f>
        <v>8548.4353011048752</v>
      </c>
      <c r="W239" s="335">
        <f>Corn!W17</f>
        <v>8788.5994705902503</v>
      </c>
      <c r="X239" s="335">
        <f>Corn!X17</f>
        <v>8790.9997128170762</v>
      </c>
      <c r="Y239" s="335">
        <f>Corn!Y17</f>
        <v>9298.316787847898</v>
      </c>
      <c r="Z239" s="335">
        <f>Corn!Z17</f>
        <v>9514.7843544629995</v>
      </c>
      <c r="AA239" s="335">
        <f>Corn!AA17</f>
        <v>9740.3155137417234</v>
      </c>
      <c r="AB239" s="335">
        <f>Corn!AB17</f>
        <v>9815.4017376487245</v>
      </c>
      <c r="AC239" s="335">
        <f>Corn!AC17</f>
        <v>9490.9865533358752</v>
      </c>
      <c r="AD239" s="335">
        <f>Corn!AD17</f>
        <v>10229.9503697443</v>
      </c>
      <c r="AE239" s="335">
        <f>Corn!AE17</f>
        <v>10660.529760713775</v>
      </c>
      <c r="AF239" s="335">
        <f>Corn!AF17</f>
        <v>11267.80391378095</v>
      </c>
      <c r="AG239" s="335">
        <f>Corn!AG17</f>
        <v>11206.61969534645</v>
      </c>
      <c r="AH239" s="335">
        <f>Corn!AH17</f>
        <v>12737.3925030753</v>
      </c>
      <c r="AI239" s="335">
        <f>Corn!AI17</f>
        <v>12007.571769150823</v>
      </c>
      <c r="AJ239" s="335">
        <f>Corn!AJ17</f>
        <v>13041.023214801877</v>
      </c>
      <c r="AK239" s="335">
        <f>Corn!AK17</f>
        <v>13033.141324936374</v>
      </c>
      <c r="AL239" s="335">
        <f>Corn!AL17</f>
        <v>12481.947155238602</v>
      </c>
      <c r="AM239" s="335">
        <f>Corn!AM17</f>
        <v>11082.898656793301</v>
      </c>
      <c r="AN239" s="335">
        <f>Corn!AN17</f>
        <v>13455.778766436173</v>
      </c>
      <c r="AO239" s="335">
        <f>Corn!AO17</f>
        <v>13749.674345105426</v>
      </c>
      <c r="AP239" s="335">
        <f>Corn!AP17</f>
        <v>13664.3745121474</v>
      </c>
      <c r="AQ239" s="335">
        <f>Corn!AQ17</f>
        <v>14647.213630266922</v>
      </c>
      <c r="AR239" s="335">
        <f>Corn!AR17</f>
        <v>14798.46246456</v>
      </c>
      <c r="AS239" s="335">
        <f>Corn!AS17</f>
        <v>14269.261474200001</v>
      </c>
      <c r="AT239" s="335">
        <f>Corn!AT17</f>
        <v>13911.478000000001</v>
      </c>
      <c r="AU239" s="335">
        <f>Corn!AU17</f>
        <v>14795.882</v>
      </c>
      <c r="AV239" s="335">
        <f>Corn!AV17</f>
        <v>14899.637000000002</v>
      </c>
      <c r="AW239" s="335">
        <f>Corn!AW17</f>
        <v>13705.936000000002</v>
      </c>
      <c r="AX239" s="335">
        <f>Corn!AX17</f>
        <v>14937.321000000002</v>
      </c>
      <c r="AY239" s="336">
        <f>Corn!AY17</f>
        <v>15175</v>
      </c>
      <c r="AZ239" s="71">
        <f>Corn!AZ17</f>
        <v>15200</v>
      </c>
      <c r="BA239" s="71">
        <f>Corn!BA17</f>
        <v>14850</v>
      </c>
      <c r="BB239" s="71">
        <f>Corn!BB17</f>
        <v>14675</v>
      </c>
      <c r="BC239" s="71">
        <f>Corn!BC17</f>
        <v>14775</v>
      </c>
      <c r="BD239" s="71">
        <f>Corn!BD17</f>
        <v>14850</v>
      </c>
      <c r="BE239" s="71">
        <f>Corn!BE17</f>
        <v>14950</v>
      </c>
      <c r="BF239" s="71">
        <f>Corn!BF17</f>
        <v>15350</v>
      </c>
      <c r="BG239" s="71">
        <f>Corn!BG17</f>
        <v>15750</v>
      </c>
      <c r="BH239" s="71">
        <f>Corn!BH17</f>
        <v>15950</v>
      </c>
      <c r="BI239" s="71">
        <f>Corn!BI17</f>
        <v>16100</v>
      </c>
      <c r="BJ239" s="71">
        <f>Corn!BJ17</f>
        <v>16350</v>
      </c>
      <c r="BK239" s="71">
        <f>Corn!BK17</f>
        <v>16775</v>
      </c>
      <c r="BL239" s="71">
        <f>Corn!BL17</f>
        <v>17175</v>
      </c>
      <c r="BM239" s="71">
        <f>Corn!BM17</f>
        <v>17675</v>
      </c>
      <c r="BN239" s="71">
        <f>Corn!BN17</f>
        <v>17975</v>
      </c>
      <c r="BO239" s="71">
        <f>Corn!BO17</f>
        <v>18275</v>
      </c>
      <c r="BP239" s="71">
        <f>Corn!BP17</f>
        <v>14625</v>
      </c>
      <c r="BQ239" s="71">
        <f>Corn!BQ17</f>
        <v>13150</v>
      </c>
      <c r="BR239" s="71">
        <f>Corn!BR17</f>
        <v>16150</v>
      </c>
    </row>
    <row r="240" spans="1:70">
      <c r="A240" s="335" t="s">
        <v>279</v>
      </c>
      <c r="B240" s="335">
        <f>Corn!B18</f>
        <v>633.20000000000005</v>
      </c>
      <c r="C240" s="335">
        <f>Corn!C18</f>
        <v>1135.5999999999999</v>
      </c>
      <c r="D240" s="335">
        <f>Corn!D18</f>
        <v>1435.9</v>
      </c>
      <c r="E240" s="335">
        <f>Corn!E18</f>
        <v>1709.5</v>
      </c>
      <c r="F240" s="335">
        <f>Corn!F18</f>
        <v>2034.3</v>
      </c>
      <c r="G240" s="335">
        <f>Corn!G18</f>
        <v>1392.1</v>
      </c>
      <c r="H240" s="335">
        <f>Corn!H18</f>
        <v>2536.6</v>
      </c>
      <c r="I240" s="335">
        <f>Corn!I18</f>
        <v>3523.1</v>
      </c>
      <c r="J240" s="335">
        <f>Corn!J18</f>
        <v>1006.3</v>
      </c>
      <c r="K240" s="335">
        <f>Corn!K18</f>
        <v>1648.2</v>
      </c>
      <c r="L240" s="335">
        <f>Corn!L18</f>
        <v>4039.5219999999999</v>
      </c>
      <c r="M240" s="335">
        <f>Corn!M18</f>
        <v>4881.6930000000002</v>
      </c>
      <c r="N240" s="335">
        <f>Corn!N18</f>
        <v>4259.0860000000002</v>
      </c>
      <c r="O240" s="335">
        <f>Corn!O18</f>
        <v>1930.4280000000001</v>
      </c>
      <c r="P240" s="335">
        <f>Corn!P18</f>
        <v>1344.4570000000001</v>
      </c>
      <c r="Q240" s="335">
        <f>Corn!Q18</f>
        <v>1521.2449999999999</v>
      </c>
      <c r="R240" s="335">
        <f>Corn!R18</f>
        <v>1100.3109999999999</v>
      </c>
      <c r="S240" s="335">
        <f>Corn!S18</f>
        <v>2112.9810000000002</v>
      </c>
      <c r="T240" s="335">
        <f>Corn!T18</f>
        <v>850.14300000000003</v>
      </c>
      <c r="U240" s="335">
        <f>Corn!U18</f>
        <v>1557.84</v>
      </c>
      <c r="V240" s="335">
        <f>Corn!V18</f>
        <v>425.94200000000001</v>
      </c>
      <c r="W240" s="335">
        <f>Corn!W18</f>
        <v>883.16099999999994</v>
      </c>
      <c r="X240" s="335">
        <f>Corn!X18</f>
        <v>1307.8030000000001</v>
      </c>
      <c r="Y240" s="335">
        <f>Corn!Y18</f>
        <v>1786.9770000000001</v>
      </c>
      <c r="Z240" s="335">
        <f>Corn!Z18</f>
        <v>1717.549</v>
      </c>
      <c r="AA240" s="335">
        <f>Corn!AA18</f>
        <v>1899.1079999999999</v>
      </c>
      <c r="AB240" s="335">
        <f>Corn!AB18</f>
        <v>1596.4259999999999</v>
      </c>
      <c r="AC240" s="335">
        <f>Corn!AC18</f>
        <v>1086.673</v>
      </c>
      <c r="AD240" s="335">
        <f>Corn!AD18</f>
        <v>958.09100000000001</v>
      </c>
      <c r="AE240" s="335">
        <f>Corn!AE18</f>
        <v>2113.9720000000002</v>
      </c>
      <c r="AF240" s="335">
        <f>Corn!AF18</f>
        <v>1967.1610000000001</v>
      </c>
      <c r="AG240" s="335">
        <f>Corn!AG18</f>
        <v>1303.6469999999999</v>
      </c>
      <c r="AH240" s="335">
        <f>Corn!AH18</f>
        <v>1624.15</v>
      </c>
      <c r="AI240" s="335">
        <f>Corn!AI18</f>
        <v>1673.3109999999999</v>
      </c>
      <c r="AJ240" s="335">
        <f>Corn!AJ18</f>
        <v>1707.787</v>
      </c>
      <c r="AK240" s="335">
        <f>Corn!AK18</f>
        <v>1127.645</v>
      </c>
      <c r="AL240" s="335">
        <f>Corn!AL18</f>
        <v>989.02700000000004</v>
      </c>
      <c r="AM240" s="335">
        <f>Corn!AM18</f>
        <v>821.18499999999995</v>
      </c>
      <c r="AN240" s="335">
        <f>Corn!AN18</f>
        <v>1231.904</v>
      </c>
      <c r="AO240" s="335">
        <f>Corn!AO18</f>
        <v>1731.164</v>
      </c>
      <c r="AP240" s="335">
        <f>Corn!AP18</f>
        <v>1737.058</v>
      </c>
      <c r="AQ240" s="335">
        <f>Corn!AQ18</f>
        <v>2293.3029999999999</v>
      </c>
      <c r="AR240" s="335">
        <f>Corn!AR18</f>
        <v>2140.335</v>
      </c>
      <c r="AS240" s="335">
        <f>Corn!AS18</f>
        <v>2220.7489999999998</v>
      </c>
      <c r="AT240" s="335">
        <f>Corn!AT18</f>
        <v>1919.462</v>
      </c>
      <c r="AU240" s="335">
        <f>Corn!AU18</f>
        <v>1234.5119999999999</v>
      </c>
      <c r="AV240" s="335">
        <f>Corn!AV18</f>
        <v>1376.89</v>
      </c>
      <c r="AW240" s="335">
        <f>Corn!AW18</f>
        <v>1360.201</v>
      </c>
      <c r="AX240" s="335">
        <f>Corn!AX18</f>
        <v>1763.4</v>
      </c>
      <c r="AY240" s="336">
        <f>Corn!AY18</f>
        <v>1485.1440000000002</v>
      </c>
      <c r="AZ240" s="71">
        <f>Corn!AZ18</f>
        <v>1815.1440000000002</v>
      </c>
      <c r="BA240" s="71">
        <f>Corn!BA18</f>
        <v>1729.3705453875227</v>
      </c>
      <c r="BB240" s="71">
        <f>Corn!BB18</f>
        <v>1724.4450962589544</v>
      </c>
      <c r="BC240" s="71">
        <f>Corn!BC18</f>
        <v>1621.7578757912197</v>
      </c>
      <c r="BD240" s="71">
        <f>Corn!BD18</f>
        <v>1557.7132459417116</v>
      </c>
      <c r="BE240" s="71">
        <f>Corn!BE18</f>
        <v>1665.7774368868668</v>
      </c>
      <c r="BF240" s="71">
        <f>Corn!BF18</f>
        <v>1743.3541077013178</v>
      </c>
      <c r="BG240" s="71">
        <f>Corn!BG18</f>
        <v>1729.3416935868881</v>
      </c>
      <c r="BH240" s="71">
        <f>Corn!BH18</f>
        <v>1564.4650047706455</v>
      </c>
      <c r="BI240" s="71">
        <f>Corn!BI18</f>
        <v>1507.5936527161903</v>
      </c>
      <c r="BJ240" s="71">
        <f>Corn!BJ18</f>
        <v>1551.6666603416525</v>
      </c>
      <c r="BK240" s="71">
        <f>Corn!BK18</f>
        <v>1508.9319493219409</v>
      </c>
      <c r="BL240" s="71">
        <f>Corn!BL18</f>
        <v>1452.1923948215772</v>
      </c>
      <c r="BM240" s="71">
        <f>Corn!BM18</f>
        <v>1300.5571099633053</v>
      </c>
      <c r="BN240" s="71">
        <f>Corn!BN18</f>
        <v>1293.3276278169033</v>
      </c>
      <c r="BO240" s="71">
        <f>Corn!BO18</f>
        <v>1323.0705575656284</v>
      </c>
      <c r="BP240" s="71">
        <f>Corn!BP18</f>
        <v>5353.8915763214281</v>
      </c>
      <c r="BQ240" s="71">
        <f>Corn!BQ18</f>
        <v>11246.279182935432</v>
      </c>
      <c r="BR240" s="71">
        <f>Corn!BR18</f>
        <v>14482.61350082629</v>
      </c>
    </row>
    <row r="241" spans="1:70">
      <c r="A241" s="335" t="s">
        <v>280</v>
      </c>
      <c r="B241" s="335">
        <f>B240/B239</f>
        <v>0.10979611250321439</v>
      </c>
      <c r="C241" s="335">
        <f t="shared" ref="C241:BN241" si="193">C240/C239</f>
        <v>0.19615843161695279</v>
      </c>
      <c r="D241" s="335">
        <f t="shared" si="193"/>
        <v>0.23133033388479501</v>
      </c>
      <c r="E241" s="335">
        <f t="shared" si="193"/>
        <v>0.24437211519039653</v>
      </c>
      <c r="F241" s="335">
        <f t="shared" si="193"/>
        <v>0.26752820664965998</v>
      </c>
      <c r="G241" s="335">
        <f t="shared" si="193"/>
        <v>0.19115832663343149</v>
      </c>
      <c r="H241" s="335">
        <f t="shared" si="193"/>
        <v>0.3636856325823099</v>
      </c>
      <c r="I241" s="335">
        <f t="shared" si="193"/>
        <v>0.48607294971129617</v>
      </c>
      <c r="J241" s="335">
        <f t="shared" si="193"/>
        <v>0.15035657203750261</v>
      </c>
      <c r="K241" s="335">
        <f t="shared" si="193"/>
        <v>0.23438693212505984</v>
      </c>
      <c r="L241" s="335">
        <f t="shared" si="193"/>
        <v>0.62203633522424984</v>
      </c>
      <c r="M241" s="335">
        <f t="shared" si="193"/>
        <v>0.66099701733757177</v>
      </c>
      <c r="N241" s="335">
        <f t="shared" si="193"/>
        <v>0.5490410474341777</v>
      </c>
      <c r="O241" s="335">
        <f t="shared" si="193"/>
        <v>0.26589477859870086</v>
      </c>
      <c r="P241" s="335">
        <f t="shared" si="193"/>
        <v>0.16557707024756441</v>
      </c>
      <c r="Q241" s="335">
        <f t="shared" si="193"/>
        <v>0.19602018128624449</v>
      </c>
      <c r="R241" s="335">
        <f t="shared" si="193"/>
        <v>0.13901001802071317</v>
      </c>
      <c r="S241" s="335">
        <f t="shared" si="193"/>
        <v>0.24943351639848296</v>
      </c>
      <c r="T241" s="335">
        <f t="shared" si="193"/>
        <v>0.11154707670673975</v>
      </c>
      <c r="U241" s="335">
        <f t="shared" si="193"/>
        <v>0.16657150735356449</v>
      </c>
      <c r="V241" s="335">
        <f t="shared" si="193"/>
        <v>4.9826896384762662E-2</v>
      </c>
      <c r="W241" s="335">
        <f t="shared" si="193"/>
        <v>0.10048939002799795</v>
      </c>
      <c r="X241" s="335">
        <f t="shared" si="193"/>
        <v>0.14876612930532274</v>
      </c>
      <c r="Y241" s="335">
        <f t="shared" si="193"/>
        <v>0.19218284779621894</v>
      </c>
      <c r="Z241" s="335">
        <f t="shared" si="193"/>
        <v>0.18051370751186466</v>
      </c>
      <c r="AA241" s="335">
        <f t="shared" si="193"/>
        <v>0.19497397156393154</v>
      </c>
      <c r="AB241" s="335">
        <f t="shared" si="193"/>
        <v>0.162644998408636</v>
      </c>
      <c r="AC241" s="335">
        <f t="shared" si="193"/>
        <v>0.1144952628363021</v>
      </c>
      <c r="AD241" s="335">
        <f t="shared" si="193"/>
        <v>9.3655488577306531E-2</v>
      </c>
      <c r="AE241" s="335">
        <f t="shared" si="193"/>
        <v>0.19829896332079275</v>
      </c>
      <c r="AF241" s="335">
        <f t="shared" si="193"/>
        <v>0.17458246656157086</v>
      </c>
      <c r="AG241" s="335">
        <f t="shared" si="193"/>
        <v>0.11632829840217916</v>
      </c>
      <c r="AH241" s="335">
        <f t="shared" si="193"/>
        <v>0.12751039897748831</v>
      </c>
      <c r="AI241" s="335">
        <f t="shared" si="193"/>
        <v>0.13935465322797205</v>
      </c>
      <c r="AJ241" s="335">
        <f t="shared" si="193"/>
        <v>0.13095498503994843</v>
      </c>
      <c r="AK241" s="335">
        <f t="shared" si="193"/>
        <v>8.6521351367722169E-2</v>
      </c>
      <c r="AL241" s="335">
        <f t="shared" si="193"/>
        <v>7.9236595676894131E-2</v>
      </c>
      <c r="AM241" s="335">
        <f t="shared" si="193"/>
        <v>7.4094785617898964E-2</v>
      </c>
      <c r="AN241" s="335">
        <f t="shared" si="193"/>
        <v>9.1552040307978075E-2</v>
      </c>
      <c r="AO241" s="335">
        <f t="shared" si="193"/>
        <v>0.125905818316072</v>
      </c>
      <c r="AP241" s="335">
        <f t="shared" si="193"/>
        <v>0.12712312579370424</v>
      </c>
      <c r="AQ241" s="335">
        <f t="shared" si="193"/>
        <v>0.15656923274889165</v>
      </c>
      <c r="AR241" s="335">
        <f t="shared" si="193"/>
        <v>0.14463225521744352</v>
      </c>
      <c r="AS241" s="335">
        <f t="shared" si="193"/>
        <v>0.15563167049782478</v>
      </c>
      <c r="AT241" s="335">
        <f t="shared" si="193"/>
        <v>0.13797685623339231</v>
      </c>
      <c r="AU241" s="335">
        <f t="shared" si="193"/>
        <v>8.3436188528673044E-2</v>
      </c>
      <c r="AV241" s="335">
        <f t="shared" si="193"/>
        <v>9.2410976186869512E-2</v>
      </c>
      <c r="AW241" s="335">
        <f t="shared" si="193"/>
        <v>9.9241744598836584E-2</v>
      </c>
      <c r="AX241" s="335">
        <f t="shared" si="193"/>
        <v>0.11805329750897098</v>
      </c>
      <c r="AY241" s="336">
        <f t="shared" si="193"/>
        <v>9.7867808896210884E-2</v>
      </c>
      <c r="AZ241" s="93">
        <f t="shared" si="193"/>
        <v>0.11941736842105265</v>
      </c>
      <c r="BA241" s="93">
        <f t="shared" si="193"/>
        <v>0.11645592898232476</v>
      </c>
      <c r="BB241" s="93">
        <f t="shared" si="193"/>
        <v>0.11750903552020132</v>
      </c>
      <c r="BC241" s="93">
        <f t="shared" si="193"/>
        <v>0.10976364641564938</v>
      </c>
      <c r="BD241" s="93">
        <f t="shared" si="193"/>
        <v>0.10489651487822974</v>
      </c>
      <c r="BE241" s="93">
        <f t="shared" si="193"/>
        <v>0.11142323992554293</v>
      </c>
      <c r="BF241" s="93">
        <f t="shared" si="193"/>
        <v>0.11357355750497185</v>
      </c>
      <c r="BG241" s="93">
        <f t="shared" si="193"/>
        <v>0.10979947260869131</v>
      </c>
      <c r="BH241" s="93">
        <f t="shared" si="193"/>
        <v>9.808558023640411E-2</v>
      </c>
      <c r="BI241" s="93">
        <f t="shared" si="193"/>
        <v>9.3639357311564614E-2</v>
      </c>
      <c r="BJ241" s="93">
        <f t="shared" si="193"/>
        <v>9.4903159653923694E-2</v>
      </c>
      <c r="BK241" s="93">
        <f t="shared" si="193"/>
        <v>8.9951233938714806E-2</v>
      </c>
      <c r="BL241" s="93">
        <f t="shared" si="193"/>
        <v>8.4552686743614394E-2</v>
      </c>
      <c r="BM241" s="93">
        <f t="shared" si="193"/>
        <v>7.3581731822534954E-2</v>
      </c>
      <c r="BN241" s="93">
        <f t="shared" si="193"/>
        <v>7.195146747242856E-2</v>
      </c>
      <c r="BO241" s="93">
        <f t="shared" ref="BO241:BR241" si="194">BO240/BO239</f>
        <v>7.239784172725737E-2</v>
      </c>
      <c r="BP241" s="93">
        <f t="shared" si="194"/>
        <v>0.36607805650061048</v>
      </c>
      <c r="BQ241" s="93">
        <f t="shared" si="194"/>
        <v>0.8552303561167629</v>
      </c>
      <c r="BR241" s="93">
        <f t="shared" si="194"/>
        <v>0.89675625392113245</v>
      </c>
    </row>
    <row r="242" spans="1:70" s="339" customFormat="1">
      <c r="A242" s="337" t="s">
        <v>347</v>
      </c>
      <c r="B242" s="337">
        <f>Corn!B21</f>
        <v>2.5441916167664669</v>
      </c>
      <c r="C242" s="337">
        <f>Corn!C21</f>
        <v>2.2003147208121829</v>
      </c>
      <c r="D242" s="337">
        <f>Corn!D21</f>
        <v>1.9925542406311632</v>
      </c>
      <c r="E242" s="337">
        <f>Corn!E21</f>
        <v>2.2226640159045732</v>
      </c>
      <c r="F242" s="337">
        <f>Corn!F21</f>
        <v>2.4763298969072167</v>
      </c>
      <c r="G242" s="337">
        <f>Corn!G21</f>
        <v>3.1184690873405301</v>
      </c>
      <c r="H242" s="337">
        <f>Corn!H21</f>
        <v>2.4677788844621515</v>
      </c>
      <c r="I242" s="337">
        <f>Corn!I21</f>
        <v>2.5566566866267464</v>
      </c>
      <c r="J242" s="337">
        <f>Corn!J21</f>
        <v>3.2089882121807469</v>
      </c>
      <c r="K242" s="337">
        <f>Corn!K21</f>
        <v>2.6319475277497468</v>
      </c>
      <c r="L242" s="337">
        <f>Corn!L21</f>
        <v>2.2270411233701095</v>
      </c>
      <c r="M242" s="337">
        <f>Corn!M21</f>
        <v>1.5039</v>
      </c>
      <c r="N242" s="337">
        <f>Corn!N21</f>
        <v>1.9439800000000003</v>
      </c>
      <c r="O242" s="337">
        <f>Corn!O21</f>
        <v>2.5421</v>
      </c>
      <c r="P242" s="337">
        <f>Corn!P21</f>
        <v>2.3633800000000003</v>
      </c>
      <c r="Q242" s="337">
        <f>Corn!Q21</f>
        <v>2.2795699999999997</v>
      </c>
      <c r="R242" s="337">
        <f>Corn!R21</f>
        <v>2.3682699999999999</v>
      </c>
      <c r="S242" s="337">
        <f>Corn!S21</f>
        <v>2.07172</v>
      </c>
      <c r="T242" s="337">
        <f>Corn!T21</f>
        <v>2.5043699999999998</v>
      </c>
      <c r="U242" s="337">
        <f>Corn!U21</f>
        <v>2.26092</v>
      </c>
      <c r="V242" s="337">
        <f>Corn!V21</f>
        <v>3.23997</v>
      </c>
      <c r="W242" s="337">
        <f>Corn!W21</f>
        <v>2.7092499999999999</v>
      </c>
      <c r="X242" s="337">
        <f>Corn!X21</f>
        <v>2.4323700000000001</v>
      </c>
      <c r="Y242" s="337">
        <f>Corn!Y21</f>
        <v>1.9418599999999999</v>
      </c>
      <c r="Z242" s="337">
        <f>Corn!Z21</f>
        <v>1.8172499999999998</v>
      </c>
      <c r="AA242" s="337">
        <f>Corn!AA21</f>
        <v>1.8481000000000001</v>
      </c>
      <c r="AB242" s="337">
        <f>Corn!AB21</f>
        <v>1.9722200000000001</v>
      </c>
      <c r="AC242" s="337">
        <f>Corn!AC21</f>
        <v>2.3162299999999996</v>
      </c>
      <c r="AD242" s="337">
        <f>Corn!AD21</f>
        <v>2.4198299999999997</v>
      </c>
      <c r="AE242" s="337">
        <f>Corn!AE21</f>
        <v>2.05932</v>
      </c>
      <c r="AF242" s="337">
        <f>Corn!AF21</f>
        <v>1.9954800000000001</v>
      </c>
      <c r="AG242" s="337">
        <f>Corn!AG21</f>
        <v>3.0347899999999997</v>
      </c>
      <c r="AH242" s="337">
        <f>Corn!AH21</f>
        <v>4.2014700000000005</v>
      </c>
      <c r="AI242" s="337">
        <f>Corn!AI21</f>
        <v>4.0608900000000006</v>
      </c>
      <c r="AJ242" s="337">
        <f>Corn!AJ21</f>
        <v>3.5487399999999996</v>
      </c>
      <c r="AK242" s="337">
        <f>Corn!AK21</f>
        <v>5.1840400000000004</v>
      </c>
      <c r="AL242" s="337">
        <f>Corn!AL21</f>
        <v>6.2199900000000001</v>
      </c>
      <c r="AM242" s="337">
        <f>Corn!AM21</f>
        <v>6.8923799999999993</v>
      </c>
      <c r="AN242" s="337">
        <f>Corn!AN21</f>
        <v>4.4624199999999998</v>
      </c>
      <c r="AO242" s="337">
        <f>Corn!AO21</f>
        <v>3.6957100000000001</v>
      </c>
      <c r="AP242" s="337">
        <f>Corn!AP21</f>
        <v>3.6142699999999999</v>
      </c>
      <c r="AQ242" s="337">
        <f>Corn!AQ21</f>
        <v>3.35954</v>
      </c>
      <c r="AR242" s="337">
        <f>Corn!AR21</f>
        <v>3.3613799999999996</v>
      </c>
      <c r="AS242" s="337">
        <f>Corn!AS21</f>
        <v>3.6105399999999999</v>
      </c>
      <c r="AT242" s="337">
        <f>Corn!AT21</f>
        <v>3.5614800000000004</v>
      </c>
      <c r="AU242" s="337">
        <f>Corn!AU21</f>
        <v>4.52677</v>
      </c>
      <c r="AV242" s="337">
        <f>Corn!AV21</f>
        <v>5.9999600000000006</v>
      </c>
      <c r="AW242" s="337">
        <f>Corn!AW21</f>
        <v>6.546009999999999</v>
      </c>
      <c r="AX242" s="337">
        <f>Corn!AX21</f>
        <v>4.6083290984207084</v>
      </c>
      <c r="AY242" s="338">
        <f>Corn!AY21</f>
        <v>4.45</v>
      </c>
      <c r="AZ242" s="339">
        <f>Corn!AZ21</f>
        <v>4.8000000000000007</v>
      </c>
      <c r="BA242" s="339">
        <f>Corn!BA21</f>
        <v>4.75</v>
      </c>
      <c r="BB242" s="339">
        <f>Corn!BB21</f>
        <v>4.8000000000000007</v>
      </c>
      <c r="BC242" s="339">
        <f>Corn!BC21</f>
        <v>4.6000000000000005</v>
      </c>
      <c r="BD242" s="339">
        <f>Corn!BD21</f>
        <v>4.55</v>
      </c>
      <c r="BE242" s="339">
        <f>Corn!BE21</f>
        <v>4.6500000000000004</v>
      </c>
      <c r="BF242" s="339">
        <f>Corn!BF21</f>
        <v>4.6500000000000004</v>
      </c>
      <c r="BG242" s="339">
        <f>Corn!BG21</f>
        <v>4.7</v>
      </c>
      <c r="BH242" s="339">
        <f>Corn!BH21</f>
        <v>4.45</v>
      </c>
      <c r="BI242" s="339">
        <f>Corn!BI21</f>
        <v>4.3500000000000005</v>
      </c>
      <c r="BJ242" s="339">
        <f>Corn!BJ21</f>
        <v>4.3500000000000005</v>
      </c>
      <c r="BK242" s="339">
        <f>Corn!BK21</f>
        <v>4.25</v>
      </c>
      <c r="BL242" s="339">
        <f>Corn!BL21</f>
        <v>4.2</v>
      </c>
      <c r="BM242" s="339">
        <f>Corn!BM21</f>
        <v>4</v>
      </c>
      <c r="BN242" s="339">
        <f>Corn!BN21</f>
        <v>4</v>
      </c>
      <c r="BO242" s="339">
        <f>Corn!BO21</f>
        <v>4</v>
      </c>
      <c r="BP242" s="339">
        <f>Corn!BP21</f>
        <v>8.9500000000000011</v>
      </c>
      <c r="BQ242" s="339">
        <f>Corn!BQ21</f>
        <v>17.2</v>
      </c>
      <c r="BR242" s="339">
        <f>Corn!BR21</f>
        <v>17.900000000000002</v>
      </c>
    </row>
    <row r="243" spans="1:70">
      <c r="A243" s="331" t="s">
        <v>348</v>
      </c>
      <c r="B243" s="331">
        <f t="shared" ref="B243:BM244" si="195">B19</f>
        <v>0.51179212369867999</v>
      </c>
      <c r="C243" s="331">
        <f t="shared" si="195"/>
        <v>0.32836483885296874</v>
      </c>
      <c r="D243" s="331">
        <f t="shared" si="195"/>
        <v>0.45406578298332329</v>
      </c>
      <c r="E243" s="331">
        <f t="shared" si="195"/>
        <v>0.57042836595585023</v>
      </c>
      <c r="F243" s="331">
        <f t="shared" si="195"/>
        <v>0.45842290742592084</v>
      </c>
      <c r="G243" s="331">
        <f t="shared" si="195"/>
        <v>0.33015499794441999</v>
      </c>
      <c r="H243" s="331">
        <f t="shared" si="195"/>
        <v>0.31918840704906704</v>
      </c>
      <c r="I243" s="331">
        <f t="shared" si="195"/>
        <v>0.4847428053731811</v>
      </c>
      <c r="J243" s="331">
        <f t="shared" si="195"/>
        <v>0.3536268631913857</v>
      </c>
      <c r="K243" s="331">
        <f t="shared" si="195"/>
        <v>0.45810904148450188</v>
      </c>
      <c r="L243" s="331">
        <f t="shared" si="195"/>
        <v>0.64119851948515094</v>
      </c>
      <c r="M243" s="331">
        <f t="shared" si="195"/>
        <v>0.56102117891983505</v>
      </c>
      <c r="N243" s="331">
        <f t="shared" si="195"/>
        <v>0.59835396620730263</v>
      </c>
      <c r="O243" s="331">
        <f t="shared" si="195"/>
        <v>0.47355717644222056</v>
      </c>
      <c r="P243" s="331">
        <f t="shared" si="195"/>
        <v>0.36567125150358254</v>
      </c>
      <c r="Q243" s="331">
        <f t="shared" si="195"/>
        <v>0.30244174876572166</v>
      </c>
      <c r="R243" s="331">
        <f t="shared" si="195"/>
        <v>0.27296539456731</v>
      </c>
      <c r="S243" s="331">
        <f t="shared" si="195"/>
        <v>0.34954971618825215</v>
      </c>
      <c r="T243" s="331">
        <f t="shared" si="195"/>
        <v>0.33837681088786814</v>
      </c>
      <c r="U243" s="331">
        <f t="shared" si="195"/>
        <v>0.28069165127253964</v>
      </c>
      <c r="V243" s="331">
        <f t="shared" si="195"/>
        <v>0.26745278965346858</v>
      </c>
      <c r="W243" s="331">
        <f t="shared" si="195"/>
        <v>0.28608694743005308</v>
      </c>
      <c r="X243" s="331">
        <f t="shared" si="195"/>
        <v>0.34057327296876566</v>
      </c>
      <c r="Y243" s="331">
        <f t="shared" si="195"/>
        <v>0.43036132572178554</v>
      </c>
      <c r="Z243" s="331">
        <f t="shared" si="195"/>
        <v>0.36822624658893577</v>
      </c>
      <c r="AA243" s="331">
        <f t="shared" si="195"/>
        <v>0.32910870972437739</v>
      </c>
      <c r="AB243" s="331">
        <f t="shared" si="195"/>
        <v>0.3510224454105213</v>
      </c>
      <c r="AC243" s="331">
        <f t="shared" si="195"/>
        <v>0.27769879252688279</v>
      </c>
      <c r="AD243" s="331">
        <f t="shared" si="195"/>
        <v>0.5292567582429667</v>
      </c>
      <c r="AE243" s="331">
        <f t="shared" si="195"/>
        <v>0.47275746040628197</v>
      </c>
      <c r="AF243" s="331">
        <f t="shared" si="195"/>
        <v>0.46445507827628646</v>
      </c>
      <c r="AG243" s="331">
        <f t="shared" si="195"/>
        <v>0.31421064155901024</v>
      </c>
      <c r="AH243" s="331">
        <f t="shared" si="195"/>
        <v>0.32368919233086774</v>
      </c>
      <c r="AI243" s="331">
        <f t="shared" si="195"/>
        <v>0.40598548695564646</v>
      </c>
      <c r="AJ243" s="331">
        <f t="shared" si="195"/>
        <v>0.57796604232449433</v>
      </c>
      <c r="AK243" s="331">
        <f t="shared" si="195"/>
        <v>0.43292520434713089</v>
      </c>
      <c r="AL243" s="331">
        <f t="shared" si="195"/>
        <v>0.30862600978842358</v>
      </c>
      <c r="AM243" s="331">
        <f t="shared" si="195"/>
        <v>0.3623603157305173</v>
      </c>
      <c r="AN243" s="331">
        <f t="shared" si="195"/>
        <v>0.35206517545099469</v>
      </c>
      <c r="AO243" s="331">
        <f t="shared" si="195"/>
        <v>0.376359096649448</v>
      </c>
      <c r="AP243" s="331">
        <f t="shared" si="195"/>
        <v>0.47885648777337464</v>
      </c>
      <c r="AQ243" s="331">
        <f t="shared" si="195"/>
        <v>0.51810353558555677</v>
      </c>
      <c r="AR243" s="331">
        <f t="shared" si="195"/>
        <v>0.57514211735787635</v>
      </c>
      <c r="AS243" s="331">
        <f t="shared" si="195"/>
        <v>0.52869240100011705</v>
      </c>
      <c r="AT243" s="331">
        <f t="shared" si="195"/>
        <v>0.47030341888347171</v>
      </c>
      <c r="AU243" s="331">
        <f t="shared" si="195"/>
        <v>0.37380539239018834</v>
      </c>
      <c r="AV243" s="331">
        <f t="shared" si="195"/>
        <v>0.21914619100753588</v>
      </c>
      <c r="AW243" s="332">
        <f t="shared" si="195"/>
        <v>0.38993234412926581</v>
      </c>
      <c r="AX243" s="332">
        <f t="shared" si="195"/>
        <v>0.39290032170093231</v>
      </c>
      <c r="AY243" s="332" t="e">
        <f t="shared" si="195"/>
        <v>#N/A</v>
      </c>
      <c r="AZ243" s="200" t="e">
        <f t="shared" si="195"/>
        <v>#N/A</v>
      </c>
      <c r="BA243" s="200" t="e">
        <f t="shared" si="195"/>
        <v>#N/A</v>
      </c>
      <c r="BB243" s="200" t="e">
        <f t="shared" si="195"/>
        <v>#N/A</v>
      </c>
      <c r="BC243" s="200" t="e">
        <f t="shared" si="195"/>
        <v>#N/A</v>
      </c>
      <c r="BD243" s="200" t="e">
        <f t="shared" si="195"/>
        <v>#N/A</v>
      </c>
      <c r="BE243" s="200" t="e">
        <f t="shared" si="195"/>
        <v>#N/A</v>
      </c>
      <c r="BF243" s="200" t="e">
        <f t="shared" si="195"/>
        <v>#N/A</v>
      </c>
      <c r="BG243" s="200" t="e">
        <f t="shared" si="195"/>
        <v>#N/A</v>
      </c>
      <c r="BH243" s="200" t="e">
        <f t="shared" si="195"/>
        <v>#N/A</v>
      </c>
      <c r="BI243" s="200" t="e">
        <f t="shared" si="195"/>
        <v>#N/A</v>
      </c>
      <c r="BJ243" s="200" t="e">
        <f t="shared" si="195"/>
        <v>#N/A</v>
      </c>
      <c r="BK243" s="200" t="e">
        <f t="shared" si="195"/>
        <v>#N/A</v>
      </c>
      <c r="BL243" s="200" t="e">
        <f t="shared" si="195"/>
        <v>#N/A</v>
      </c>
      <c r="BM243" s="200" t="e">
        <f t="shared" si="195"/>
        <v>#N/A</v>
      </c>
      <c r="BN243" s="200" t="e">
        <f t="shared" ref="BN243:CX243" si="196">BN19</f>
        <v>#N/A</v>
      </c>
      <c r="BO243" s="200" t="e">
        <f t="shared" si="196"/>
        <v>#N/A</v>
      </c>
      <c r="BP243" s="200" t="e">
        <f t="shared" si="196"/>
        <v>#N/A</v>
      </c>
      <c r="BQ243" s="200" t="e">
        <f t="shared" si="196"/>
        <v>#N/A</v>
      </c>
      <c r="BR243" s="200" t="e">
        <f t="shared" si="196"/>
        <v>#N/A</v>
      </c>
    </row>
    <row r="244" spans="1:70">
      <c r="A244" s="340" t="s">
        <v>349</v>
      </c>
      <c r="B244" s="340">
        <f t="shared" si="195"/>
        <v>2.4199999999999995</v>
      </c>
      <c r="C244" s="340">
        <f t="shared" si="195"/>
        <v>2.2641666666666667</v>
      </c>
      <c r="D244" s="340">
        <f t="shared" si="195"/>
        <v>1.8149999999999997</v>
      </c>
      <c r="E244" s="340">
        <f t="shared" si="195"/>
        <v>1.9208333333333334</v>
      </c>
      <c r="F244" s="340">
        <f t="shared" si="195"/>
        <v>2.2633333333333332</v>
      </c>
      <c r="G244" s="340">
        <f t="shared" si="195"/>
        <v>2.3883333333333332</v>
      </c>
      <c r="H244" s="340">
        <f t="shared" si="195"/>
        <v>2.48</v>
      </c>
      <c r="I244" s="340">
        <f t="shared" si="195"/>
        <v>2.165</v>
      </c>
      <c r="J244" s="340">
        <f t="shared" si="195"/>
        <v>2.4824999999999999</v>
      </c>
      <c r="K244" s="340">
        <f t="shared" si="195"/>
        <v>2.2833333333333337</v>
      </c>
      <c r="L244" s="340">
        <f t="shared" si="195"/>
        <v>1.9683333333333337</v>
      </c>
      <c r="M244" s="340">
        <f t="shared" si="195"/>
        <v>1.621666666666667</v>
      </c>
      <c r="N244" s="340">
        <f t="shared" si="195"/>
        <v>1.793333333333333</v>
      </c>
      <c r="O244" s="340">
        <f t="shared" si="195"/>
        <v>2.7825000000000002</v>
      </c>
      <c r="P244" s="340">
        <f t="shared" si="195"/>
        <v>2.3708333333333331</v>
      </c>
      <c r="Q244" s="340">
        <f t="shared" si="195"/>
        <v>2.1341666666666668</v>
      </c>
      <c r="R244" s="340">
        <f t="shared" si="195"/>
        <v>2.0941666666666667</v>
      </c>
      <c r="S244" s="340">
        <f t="shared" si="195"/>
        <v>2.0474999999999999</v>
      </c>
      <c r="T244" s="340">
        <f t="shared" si="195"/>
        <v>1.9916666666666665</v>
      </c>
      <c r="U244" s="340">
        <f t="shared" si="195"/>
        <v>2.0425</v>
      </c>
      <c r="V244" s="340">
        <f t="shared" si="195"/>
        <v>2.9441666666666673</v>
      </c>
      <c r="W244" s="340">
        <f t="shared" si="195"/>
        <v>2.7016666666666667</v>
      </c>
      <c r="X244" s="340">
        <f t="shared" si="195"/>
        <v>2.355</v>
      </c>
      <c r="Y244" s="340">
        <f t="shared" si="195"/>
        <v>1.9524999999999999</v>
      </c>
      <c r="Z244" s="340">
        <f t="shared" si="195"/>
        <v>2.0975000000000001</v>
      </c>
      <c r="AA244" s="340">
        <f t="shared" si="195"/>
        <v>2.1066666666666669</v>
      </c>
      <c r="AB244" s="340">
        <f t="shared" si="195"/>
        <v>2.1775000000000002</v>
      </c>
      <c r="AC244" s="340">
        <f t="shared" si="195"/>
        <v>2.6833333333333336</v>
      </c>
      <c r="AD244" s="340">
        <f t="shared" si="195"/>
        <v>2.8141666666666669</v>
      </c>
      <c r="AE244" s="340">
        <f t="shared" si="195"/>
        <v>2.4608333333333334</v>
      </c>
      <c r="AF244" s="340">
        <f t="shared" si="195"/>
        <v>2.544166666666666</v>
      </c>
      <c r="AG244" s="340">
        <f t="shared" si="195"/>
        <v>2.895</v>
      </c>
      <c r="AH244" s="340">
        <f t="shared" si="195"/>
        <v>4.1358333333333341</v>
      </c>
      <c r="AI244" s="340">
        <f t="shared" si="195"/>
        <v>5.2316666666666665</v>
      </c>
      <c r="AJ244" s="340">
        <f t="shared" si="195"/>
        <v>4.5758333333333328</v>
      </c>
      <c r="AK244" s="340">
        <f t="shared" si="195"/>
        <v>3.9033333333333329</v>
      </c>
      <c r="AL244" s="340">
        <f t="shared" si="195"/>
        <v>5.3708333333333336</v>
      </c>
      <c r="AM244" s="340">
        <f t="shared" si="195"/>
        <v>6.3566666666666682</v>
      </c>
      <c r="AN244" s="340">
        <f t="shared" si="195"/>
        <v>6.2616666666666676</v>
      </c>
      <c r="AO244" s="340">
        <f t="shared" si="195"/>
        <v>5.2824999999999989</v>
      </c>
      <c r="AP244" s="340">
        <f t="shared" si="195"/>
        <v>5.4641666666666664</v>
      </c>
      <c r="AQ244" s="340">
        <f t="shared" si="195"/>
        <v>4.97</v>
      </c>
      <c r="AR244" s="340">
        <f t="shared" si="195"/>
        <v>4.47</v>
      </c>
      <c r="AS244" s="340">
        <f t="shared" si="195"/>
        <v>4.6366666666666667</v>
      </c>
      <c r="AT244" s="340">
        <f t="shared" si="195"/>
        <v>4.6900000000000004</v>
      </c>
      <c r="AU244" s="340">
        <f t="shared" si="195"/>
        <v>4.7658333333333331</v>
      </c>
      <c r="AV244" s="340">
        <f t="shared" si="195"/>
        <v>5.4016666666666664</v>
      </c>
      <c r="AW244" s="341">
        <f t="shared" ref="AW244:BR244" si="197">MROUND(AW242/AW247,0.05)</f>
        <v>5.95</v>
      </c>
      <c r="AX244" s="341">
        <f t="shared" si="197"/>
        <v>4.25</v>
      </c>
      <c r="AY244" s="341" t="e">
        <f t="shared" si="197"/>
        <v>#N/A</v>
      </c>
      <c r="AZ244" s="211" t="e">
        <f t="shared" si="197"/>
        <v>#N/A</v>
      </c>
      <c r="BA244" s="211" t="e">
        <f t="shared" si="197"/>
        <v>#N/A</v>
      </c>
      <c r="BB244" s="211" t="e">
        <f t="shared" si="197"/>
        <v>#N/A</v>
      </c>
      <c r="BC244" s="211" t="e">
        <f t="shared" si="197"/>
        <v>#N/A</v>
      </c>
      <c r="BD244" s="211" t="e">
        <f t="shared" si="197"/>
        <v>#N/A</v>
      </c>
      <c r="BE244" s="211" t="e">
        <f t="shared" si="197"/>
        <v>#N/A</v>
      </c>
      <c r="BF244" s="211" t="e">
        <f t="shared" si="197"/>
        <v>#N/A</v>
      </c>
      <c r="BG244" s="211" t="e">
        <f t="shared" si="197"/>
        <v>#N/A</v>
      </c>
      <c r="BH244" s="211" t="e">
        <f t="shared" si="197"/>
        <v>#N/A</v>
      </c>
      <c r="BI244" s="211" t="e">
        <f t="shared" si="197"/>
        <v>#N/A</v>
      </c>
      <c r="BJ244" s="211" t="e">
        <f t="shared" si="197"/>
        <v>#N/A</v>
      </c>
      <c r="BK244" s="211" t="e">
        <f t="shared" si="197"/>
        <v>#N/A</v>
      </c>
      <c r="BL244" s="211" t="e">
        <f t="shared" si="197"/>
        <v>#N/A</v>
      </c>
      <c r="BM244" s="211" t="e">
        <f t="shared" si="197"/>
        <v>#N/A</v>
      </c>
      <c r="BN244" s="211" t="e">
        <f t="shared" si="197"/>
        <v>#N/A</v>
      </c>
      <c r="BO244" s="211" t="e">
        <f t="shared" si="197"/>
        <v>#N/A</v>
      </c>
      <c r="BP244" s="211" t="e">
        <f t="shared" si="197"/>
        <v>#N/A</v>
      </c>
      <c r="BQ244" s="211" t="e">
        <f t="shared" si="197"/>
        <v>#N/A</v>
      </c>
      <c r="BR244" s="211" t="e">
        <f t="shared" si="197"/>
        <v>#N/A</v>
      </c>
    </row>
    <row r="245" spans="1:70" s="339" customFormat="1" ht="16.5">
      <c r="A245" s="342" t="s">
        <v>350</v>
      </c>
      <c r="B245" s="343">
        <f t="shared" ref="B245:AU245" si="198">B242-B244</f>
        <v>0.12419161676646739</v>
      </c>
      <c r="C245" s="343">
        <f t="shared" si="198"/>
        <v>-6.3851945854483727E-2</v>
      </c>
      <c r="D245" s="343">
        <f t="shared" si="198"/>
        <v>0.17755424063116343</v>
      </c>
      <c r="E245" s="343">
        <f t="shared" si="198"/>
        <v>0.30183068257123979</v>
      </c>
      <c r="F245" s="343">
        <f t="shared" si="198"/>
        <v>0.21299656357388352</v>
      </c>
      <c r="G245" s="343">
        <f t="shared" si="198"/>
        <v>0.73013575400719688</v>
      </c>
      <c r="H245" s="343">
        <f t="shared" si="198"/>
        <v>-1.2221115537848437E-2</v>
      </c>
      <c r="I245" s="343">
        <f t="shared" si="198"/>
        <v>0.39165668662674635</v>
      </c>
      <c r="J245" s="343">
        <f t="shared" si="198"/>
        <v>0.726488212180747</v>
      </c>
      <c r="K245" s="343">
        <f t="shared" si="198"/>
        <v>0.34861419441641317</v>
      </c>
      <c r="L245" s="343">
        <f t="shared" si="198"/>
        <v>0.2587077900367758</v>
      </c>
      <c r="M245" s="343">
        <f t="shared" si="198"/>
        <v>-0.11776666666666702</v>
      </c>
      <c r="N245" s="343">
        <f t="shared" si="198"/>
        <v>0.15064666666666726</v>
      </c>
      <c r="O245" s="343">
        <f t="shared" si="198"/>
        <v>-0.24040000000000017</v>
      </c>
      <c r="P245" s="343">
        <f t="shared" si="198"/>
        <v>-7.4533333333328677E-3</v>
      </c>
      <c r="Q245" s="343">
        <f t="shared" si="198"/>
        <v>0.14540333333333288</v>
      </c>
      <c r="R245" s="343">
        <f t="shared" si="198"/>
        <v>0.27410333333333314</v>
      </c>
      <c r="S245" s="343">
        <f t="shared" si="198"/>
        <v>2.422000000000013E-2</v>
      </c>
      <c r="T245" s="343">
        <f t="shared" si="198"/>
        <v>0.51270333333333329</v>
      </c>
      <c r="U245" s="343">
        <f t="shared" si="198"/>
        <v>0.21842000000000006</v>
      </c>
      <c r="V245" s="343">
        <f t="shared" si="198"/>
        <v>0.29580333333333275</v>
      </c>
      <c r="W245" s="343">
        <f t="shared" si="198"/>
        <v>7.5833333333332753E-3</v>
      </c>
      <c r="X245" s="343">
        <f t="shared" si="198"/>
        <v>7.7370000000000161E-2</v>
      </c>
      <c r="Y245" s="343">
        <f t="shared" si="198"/>
        <v>-1.0639999999999983E-2</v>
      </c>
      <c r="Z245" s="343">
        <f t="shared" si="198"/>
        <v>-0.28025000000000033</v>
      </c>
      <c r="AA245" s="343">
        <f t="shared" si="198"/>
        <v>-0.25856666666666683</v>
      </c>
      <c r="AB245" s="343">
        <f t="shared" si="198"/>
        <v>-0.20528000000000013</v>
      </c>
      <c r="AC245" s="343">
        <f t="shared" si="198"/>
        <v>-0.367103333333334</v>
      </c>
      <c r="AD245" s="343">
        <f t="shared" si="198"/>
        <v>-0.39433666666666722</v>
      </c>
      <c r="AE245" s="343">
        <f t="shared" si="198"/>
        <v>-0.40151333333333339</v>
      </c>
      <c r="AF245" s="343">
        <f t="shared" si="198"/>
        <v>-0.54868666666666588</v>
      </c>
      <c r="AG245" s="343">
        <f t="shared" si="198"/>
        <v>0.13978999999999964</v>
      </c>
      <c r="AH245" s="343">
        <f t="shared" si="198"/>
        <v>6.5636666666666343E-2</v>
      </c>
      <c r="AI245" s="343">
        <f t="shared" si="198"/>
        <v>-1.1707766666666659</v>
      </c>
      <c r="AJ245" s="343">
        <f t="shared" si="198"/>
        <v>-1.0270933333333332</v>
      </c>
      <c r="AK245" s="343">
        <f t="shared" si="198"/>
        <v>1.2807066666666675</v>
      </c>
      <c r="AL245" s="343">
        <f t="shared" si="198"/>
        <v>0.84915666666666656</v>
      </c>
      <c r="AM245" s="343">
        <f t="shared" si="198"/>
        <v>0.53571333333333104</v>
      </c>
      <c r="AN245" s="343">
        <f t="shared" si="198"/>
        <v>-1.7992466666666678</v>
      </c>
      <c r="AO245" s="343">
        <f t="shared" si="198"/>
        <v>-1.5867899999999988</v>
      </c>
      <c r="AP245" s="343">
        <f t="shared" si="198"/>
        <v>-1.8498966666666665</v>
      </c>
      <c r="AQ245" s="343">
        <f t="shared" si="198"/>
        <v>-1.6104599999999998</v>
      </c>
      <c r="AR245" s="343">
        <f t="shared" si="198"/>
        <v>-1.1086200000000002</v>
      </c>
      <c r="AS245" s="343">
        <f t="shared" si="198"/>
        <v>-1.0261266666666669</v>
      </c>
      <c r="AT245" s="343">
        <f t="shared" si="198"/>
        <v>-1.12852</v>
      </c>
      <c r="AU245" s="343">
        <f t="shared" si="198"/>
        <v>-0.23906333333333318</v>
      </c>
      <c r="AV245" s="343">
        <f>AV242-AV244</f>
        <v>0.59829333333333423</v>
      </c>
      <c r="AW245" s="343">
        <f t="shared" ref="AW245:BR245" si="199">AW242-AW244</f>
        <v>0.59600999999999882</v>
      </c>
      <c r="AX245" s="343">
        <f t="shared" si="199"/>
        <v>0.35832909842070837</v>
      </c>
      <c r="AY245" s="343" t="e">
        <f t="shared" si="199"/>
        <v>#N/A</v>
      </c>
      <c r="AZ245" s="339" t="e">
        <f t="shared" si="199"/>
        <v>#N/A</v>
      </c>
      <c r="BA245" s="339" t="e">
        <f t="shared" si="199"/>
        <v>#N/A</v>
      </c>
      <c r="BB245" s="339" t="e">
        <f t="shared" si="199"/>
        <v>#N/A</v>
      </c>
      <c r="BC245" s="339" t="e">
        <f t="shared" si="199"/>
        <v>#N/A</v>
      </c>
      <c r="BD245" s="339" t="e">
        <f t="shared" si="199"/>
        <v>#N/A</v>
      </c>
      <c r="BE245" s="339" t="e">
        <f t="shared" si="199"/>
        <v>#N/A</v>
      </c>
      <c r="BF245" s="339" t="e">
        <f t="shared" si="199"/>
        <v>#N/A</v>
      </c>
      <c r="BG245" s="339" t="e">
        <f t="shared" si="199"/>
        <v>#N/A</v>
      </c>
      <c r="BH245" s="339" t="e">
        <f t="shared" si="199"/>
        <v>#N/A</v>
      </c>
      <c r="BI245" s="339" t="e">
        <f t="shared" si="199"/>
        <v>#N/A</v>
      </c>
      <c r="BJ245" s="339" t="e">
        <f t="shared" si="199"/>
        <v>#N/A</v>
      </c>
      <c r="BK245" s="339" t="e">
        <f t="shared" si="199"/>
        <v>#N/A</v>
      </c>
      <c r="BL245" s="339" t="e">
        <f t="shared" si="199"/>
        <v>#N/A</v>
      </c>
      <c r="BM245" s="339" t="e">
        <f t="shared" si="199"/>
        <v>#N/A</v>
      </c>
      <c r="BN245" s="339" t="e">
        <f t="shared" si="199"/>
        <v>#N/A</v>
      </c>
      <c r="BO245" s="339" t="e">
        <f t="shared" si="199"/>
        <v>#N/A</v>
      </c>
      <c r="BP245" s="339" t="e">
        <f t="shared" si="199"/>
        <v>#N/A</v>
      </c>
      <c r="BQ245" s="339" t="e">
        <f t="shared" si="199"/>
        <v>#N/A</v>
      </c>
      <c r="BR245" s="339" t="e">
        <f t="shared" si="199"/>
        <v>#N/A</v>
      </c>
    </row>
    <row r="246" spans="1:70" ht="16.5">
      <c r="A246" s="344" t="s">
        <v>351</v>
      </c>
      <c r="B246" s="345">
        <f t="shared" ref="B246:AV247" si="200">B243/B241</f>
        <v>4.6612954869754315</v>
      </c>
      <c r="C246" s="345">
        <f t="shared" si="200"/>
        <v>1.6739776931647845</v>
      </c>
      <c r="D246" s="345">
        <f t="shared" si="200"/>
        <v>1.9628458376299793</v>
      </c>
      <c r="E246" s="345">
        <f t="shared" si="200"/>
        <v>2.3342612781798571</v>
      </c>
      <c r="F246" s="345">
        <f t="shared" si="200"/>
        <v>1.71354980907208</v>
      </c>
      <c r="G246" s="345">
        <f t="shared" si="200"/>
        <v>1.7271285209434319</v>
      </c>
      <c r="H246" s="345">
        <f t="shared" si="200"/>
        <v>0.87764920704374494</v>
      </c>
      <c r="I246" s="345">
        <f t="shared" si="200"/>
        <v>0.99726348825026134</v>
      </c>
      <c r="J246" s="345">
        <f t="shared" si="200"/>
        <v>2.3519215581955573</v>
      </c>
      <c r="K246" s="345">
        <f t="shared" si="200"/>
        <v>1.954499072670453</v>
      </c>
      <c r="L246" s="345">
        <f t="shared" si="200"/>
        <v>1.0308055706327717</v>
      </c>
      <c r="M246" s="345">
        <f t="shared" si="200"/>
        <v>0.84874994017305982</v>
      </c>
      <c r="N246" s="345">
        <f t="shared" si="200"/>
        <v>1.0898164518000575</v>
      </c>
      <c r="O246" s="345">
        <f t="shared" si="200"/>
        <v>1.7809946435876884</v>
      </c>
      <c r="P246" s="345">
        <f t="shared" si="200"/>
        <v>2.2084655257931853</v>
      </c>
      <c r="Q246" s="345">
        <f t="shared" si="200"/>
        <v>1.5429112797527302</v>
      </c>
      <c r="R246" s="345">
        <f t="shared" si="200"/>
        <v>1.9636382935123196</v>
      </c>
      <c r="S246" s="345">
        <f t="shared" si="200"/>
        <v>1.4013742869656232</v>
      </c>
      <c r="T246" s="345">
        <f t="shared" si="200"/>
        <v>3.033488827120677</v>
      </c>
      <c r="U246" s="345">
        <f t="shared" si="200"/>
        <v>1.6851120322561761</v>
      </c>
      <c r="V246" s="345">
        <f t="shared" si="200"/>
        <v>5.3676389472103887</v>
      </c>
      <c r="W246" s="345">
        <f t="shared" si="200"/>
        <v>2.8469368492568687</v>
      </c>
      <c r="X246" s="345">
        <f t="shared" si="200"/>
        <v>2.28931998539657</v>
      </c>
      <c r="Y246" s="345">
        <f t="shared" si="200"/>
        <v>2.2393326493846066</v>
      </c>
      <c r="Z246" s="345">
        <f t="shared" si="200"/>
        <v>2.0398796948133886</v>
      </c>
      <c r="AA246" s="345">
        <f t="shared" si="200"/>
        <v>1.6879622807317303</v>
      </c>
      <c r="AB246" s="345">
        <f t="shared" si="200"/>
        <v>2.1582123572505933</v>
      </c>
      <c r="AC246" s="345">
        <f t="shared" si="200"/>
        <v>2.4254173111416715</v>
      </c>
      <c r="AD246" s="345">
        <f t="shared" si="200"/>
        <v>5.6511024210407017</v>
      </c>
      <c r="AE246" s="345">
        <f t="shared" si="200"/>
        <v>2.3840642053256298</v>
      </c>
      <c r="AF246" s="345">
        <f t="shared" si="200"/>
        <v>2.6603764251004254</v>
      </c>
      <c r="AG246" s="345">
        <f t="shared" si="200"/>
        <v>2.7010679763637304</v>
      </c>
      <c r="AH246" s="345">
        <f t="shared" si="200"/>
        <v>2.5385317191895416</v>
      </c>
      <c r="AI246" s="345">
        <f t="shared" si="200"/>
        <v>2.9133256590398142</v>
      </c>
      <c r="AJ246" s="345">
        <f t="shared" si="200"/>
        <v>4.4134711034343832</v>
      </c>
      <c r="AK246" s="345">
        <f t="shared" si="200"/>
        <v>5.0036805655885637</v>
      </c>
      <c r="AL246" s="345">
        <f t="shared" si="200"/>
        <v>3.894993306463074</v>
      </c>
      <c r="AM246" s="345">
        <f t="shared" si="200"/>
        <v>4.8904968508739763</v>
      </c>
      <c r="AN246" s="345">
        <f t="shared" si="200"/>
        <v>3.8455197095188587</v>
      </c>
      <c r="AO246" s="345">
        <f t="shared" si="200"/>
        <v>2.9892113143225996</v>
      </c>
      <c r="AP246" s="345">
        <f t="shared" si="200"/>
        <v>3.7668715647416056</v>
      </c>
      <c r="AQ246" s="345">
        <f t="shared" si="200"/>
        <v>3.309101836224106</v>
      </c>
      <c r="AR246" s="345">
        <f t="shared" si="200"/>
        <v>3.9765826543546194</v>
      </c>
      <c r="AS246" s="345">
        <f t="shared" si="200"/>
        <v>3.3970746398144356</v>
      </c>
      <c r="AT246" s="345">
        <f t="shared" si="200"/>
        <v>3.4085674345843788</v>
      </c>
      <c r="AU246" s="345">
        <f t="shared" si="200"/>
        <v>4.4801350466977432</v>
      </c>
      <c r="AV246" s="345">
        <f t="shared" si="200"/>
        <v>2.3714303219174728</v>
      </c>
      <c r="AW246" s="345">
        <f>AW243/AW241</f>
        <v>3.9291161769221556</v>
      </c>
      <c r="AX246" s="345">
        <f t="shared" ref="AX246:BR246" si="201">AX243/AX241</f>
        <v>3.3281605003119497</v>
      </c>
      <c r="AY246" s="345" t="e">
        <f t="shared" si="201"/>
        <v>#N/A</v>
      </c>
      <c r="AZ246" s="200" t="e">
        <f t="shared" si="201"/>
        <v>#N/A</v>
      </c>
      <c r="BA246" s="200" t="e">
        <f t="shared" si="201"/>
        <v>#N/A</v>
      </c>
      <c r="BB246" s="200" t="e">
        <f t="shared" si="201"/>
        <v>#N/A</v>
      </c>
      <c r="BC246" s="200" t="e">
        <f t="shared" si="201"/>
        <v>#N/A</v>
      </c>
      <c r="BD246" s="200" t="e">
        <f t="shared" si="201"/>
        <v>#N/A</v>
      </c>
      <c r="BE246" s="200" t="e">
        <f t="shared" si="201"/>
        <v>#N/A</v>
      </c>
      <c r="BF246" s="200" t="e">
        <f t="shared" si="201"/>
        <v>#N/A</v>
      </c>
      <c r="BG246" s="200" t="e">
        <f t="shared" si="201"/>
        <v>#N/A</v>
      </c>
      <c r="BH246" s="200" t="e">
        <f t="shared" si="201"/>
        <v>#N/A</v>
      </c>
      <c r="BI246" s="200" t="e">
        <f t="shared" si="201"/>
        <v>#N/A</v>
      </c>
      <c r="BJ246" s="200" t="e">
        <f t="shared" si="201"/>
        <v>#N/A</v>
      </c>
      <c r="BK246" s="200" t="e">
        <f t="shared" si="201"/>
        <v>#N/A</v>
      </c>
      <c r="BL246" s="200" t="e">
        <f t="shared" si="201"/>
        <v>#N/A</v>
      </c>
      <c r="BM246" s="200" t="e">
        <f t="shared" si="201"/>
        <v>#N/A</v>
      </c>
      <c r="BN246" s="200" t="e">
        <f t="shared" si="201"/>
        <v>#N/A</v>
      </c>
      <c r="BO246" s="200" t="e">
        <f t="shared" si="201"/>
        <v>#N/A</v>
      </c>
      <c r="BP246" s="200" t="e">
        <f t="shared" si="201"/>
        <v>#N/A</v>
      </c>
      <c r="BQ246" s="200" t="e">
        <f t="shared" si="201"/>
        <v>#N/A</v>
      </c>
      <c r="BR246" s="200" t="e">
        <f t="shared" si="201"/>
        <v>#N/A</v>
      </c>
    </row>
    <row r="247" spans="1:70" ht="16.5">
      <c r="A247" s="344" t="s">
        <v>352</v>
      </c>
      <c r="B247" s="345">
        <f t="shared" si="200"/>
        <v>0.95118621728488029</v>
      </c>
      <c r="C247" s="345">
        <f t="shared" si="200"/>
        <v>1.0290194603756115</v>
      </c>
      <c r="D247" s="345">
        <f t="shared" si="200"/>
        <v>0.91089113811279676</v>
      </c>
      <c r="E247" s="345">
        <f t="shared" si="200"/>
        <v>0.86420319022063186</v>
      </c>
      <c r="F247" s="345">
        <f t="shared" si="200"/>
        <v>0.91398699993894061</v>
      </c>
      <c r="G247" s="345">
        <f t="shared" si="200"/>
        <v>0.7658672465373495</v>
      </c>
      <c r="H247" s="345">
        <f t="shared" si="200"/>
        <v>1.0049522733235121</v>
      </c>
      <c r="I247" s="345">
        <f t="shared" si="200"/>
        <v>0.84680904218567632</v>
      </c>
      <c r="J247" s="345">
        <f t="shared" si="200"/>
        <v>0.77360832631820609</v>
      </c>
      <c r="K247" s="345">
        <f t="shared" si="200"/>
        <v>0.86754515781913399</v>
      </c>
      <c r="L247" s="345">
        <f t="shared" si="200"/>
        <v>0.88383340239120434</v>
      </c>
      <c r="M247" s="345">
        <f t="shared" si="200"/>
        <v>1.0783075115810008</v>
      </c>
      <c r="N247" s="345">
        <f t="shared" si="200"/>
        <v>0.92250606144781977</v>
      </c>
      <c r="O247" s="345">
        <f t="shared" si="200"/>
        <v>1.0945674835765706</v>
      </c>
      <c r="P247" s="345">
        <f t="shared" si="200"/>
        <v>1.0031536753858172</v>
      </c>
      <c r="Q247" s="345">
        <f t="shared" si="200"/>
        <v>0.93621457848044465</v>
      </c>
      <c r="R247" s="345">
        <f t="shared" si="200"/>
        <v>0.88426009984784959</v>
      </c>
      <c r="S247" s="345">
        <f t="shared" si="200"/>
        <v>0.98830923097715906</v>
      </c>
      <c r="T247" s="345">
        <f t="shared" si="200"/>
        <v>0.79527652330393139</v>
      </c>
      <c r="U247" s="345">
        <f t="shared" si="200"/>
        <v>0.90339330891849334</v>
      </c>
      <c r="V247" s="345">
        <f t="shared" si="200"/>
        <v>0.90870182954368939</v>
      </c>
      <c r="W247" s="345">
        <f t="shared" si="200"/>
        <v>0.99720094737165887</v>
      </c>
      <c r="X247" s="345">
        <f t="shared" si="200"/>
        <v>0.96819151691560079</v>
      </c>
      <c r="Y247" s="345">
        <f t="shared" si="200"/>
        <v>1.0054792827495287</v>
      </c>
      <c r="Z247" s="345">
        <f t="shared" si="200"/>
        <v>1.1542165359746872</v>
      </c>
      <c r="AA247" s="345">
        <f t="shared" si="200"/>
        <v>1.1399094565589887</v>
      </c>
      <c r="AB247" s="345">
        <f t="shared" si="200"/>
        <v>1.1040857510825366</v>
      </c>
      <c r="AC247" s="345">
        <f t="shared" si="200"/>
        <v>1.1584917444870908</v>
      </c>
      <c r="AD247" s="345">
        <f t="shared" si="200"/>
        <v>1.1629604834499396</v>
      </c>
      <c r="AE247" s="345">
        <f t="shared" si="200"/>
        <v>1.1949737453787335</v>
      </c>
      <c r="AF247" s="345">
        <f t="shared" si="200"/>
        <v>1.2749647536766422</v>
      </c>
      <c r="AG247" s="345">
        <f t="shared" si="200"/>
        <v>0.95393750473673644</v>
      </c>
      <c r="AH247" s="345">
        <f t="shared" si="200"/>
        <v>0.98437769003071152</v>
      </c>
      <c r="AI247" s="345">
        <f t="shared" si="200"/>
        <v>1.2883054371496558</v>
      </c>
      <c r="AJ247" s="345">
        <f t="shared" si="200"/>
        <v>1.2894247911465291</v>
      </c>
      <c r="AK247" s="345">
        <f t="shared" si="200"/>
        <v>0.75295200911515581</v>
      </c>
      <c r="AL247" s="345">
        <f t="shared" si="200"/>
        <v>0.86347941609766787</v>
      </c>
      <c r="AM247" s="345">
        <f t="shared" si="200"/>
        <v>0.92227455054229002</v>
      </c>
      <c r="AN247" s="345">
        <f t="shared" si="200"/>
        <v>1.4031997585764378</v>
      </c>
      <c r="AO247" s="345">
        <f t="shared" si="200"/>
        <v>1.4293599876613692</v>
      </c>
      <c r="AP247" s="345">
        <f t="shared" si="200"/>
        <v>1.5118313426132155</v>
      </c>
      <c r="AQ247" s="345">
        <f t="shared" si="200"/>
        <v>1.4793691993546736</v>
      </c>
      <c r="AR247" s="345">
        <f t="shared" si="200"/>
        <v>1.3298109704942613</v>
      </c>
      <c r="AS247" s="345">
        <f t="shared" si="200"/>
        <v>1.2842031016597704</v>
      </c>
      <c r="AT247" s="345">
        <f t="shared" si="200"/>
        <v>1.3168682682480317</v>
      </c>
      <c r="AU247" s="345">
        <f t="shared" si="200"/>
        <v>1.0528110183051786</v>
      </c>
      <c r="AV247" s="345">
        <f>AV244/AV242</f>
        <v>0.90028377966964213</v>
      </c>
      <c r="AW247" s="345">
        <f>FORECAST(AW246,B247:AV247,B246:AV246)</f>
        <v>1.0992156750739956</v>
      </c>
      <c r="AX247" s="345">
        <f t="shared" ref="AX247:BR247" si="202">FORECAST(AX246,C247:AW247,C246:AW246)</f>
        <v>1.0814728544292267</v>
      </c>
      <c r="AY247" s="345" t="e">
        <f t="shared" si="202"/>
        <v>#N/A</v>
      </c>
      <c r="AZ247" s="200" t="e">
        <f t="shared" si="202"/>
        <v>#N/A</v>
      </c>
      <c r="BA247" s="200" t="e">
        <f t="shared" si="202"/>
        <v>#N/A</v>
      </c>
      <c r="BB247" s="200" t="e">
        <f t="shared" si="202"/>
        <v>#N/A</v>
      </c>
      <c r="BC247" s="200" t="e">
        <f t="shared" si="202"/>
        <v>#N/A</v>
      </c>
      <c r="BD247" s="200" t="e">
        <f t="shared" si="202"/>
        <v>#N/A</v>
      </c>
      <c r="BE247" s="200" t="e">
        <f t="shared" si="202"/>
        <v>#N/A</v>
      </c>
      <c r="BF247" s="200" t="e">
        <f t="shared" si="202"/>
        <v>#N/A</v>
      </c>
      <c r="BG247" s="200" t="e">
        <f t="shared" si="202"/>
        <v>#N/A</v>
      </c>
      <c r="BH247" s="200" t="e">
        <f t="shared" si="202"/>
        <v>#N/A</v>
      </c>
      <c r="BI247" s="200" t="e">
        <f t="shared" si="202"/>
        <v>#N/A</v>
      </c>
      <c r="BJ247" s="200" t="e">
        <f t="shared" si="202"/>
        <v>#N/A</v>
      </c>
      <c r="BK247" s="200" t="e">
        <f t="shared" si="202"/>
        <v>#N/A</v>
      </c>
      <c r="BL247" s="200" t="e">
        <f t="shared" si="202"/>
        <v>#N/A</v>
      </c>
      <c r="BM247" s="200" t="e">
        <f t="shared" si="202"/>
        <v>#N/A</v>
      </c>
      <c r="BN247" s="200" t="e">
        <f t="shared" si="202"/>
        <v>#N/A</v>
      </c>
      <c r="BO247" s="200" t="e">
        <f t="shared" si="202"/>
        <v>#N/A</v>
      </c>
      <c r="BP247" s="200" t="e">
        <f t="shared" si="202"/>
        <v>#N/A</v>
      </c>
      <c r="BQ247" s="200" t="e">
        <f t="shared" si="202"/>
        <v>#N/A</v>
      </c>
      <c r="BR247" s="200" t="e">
        <f t="shared" si="202"/>
        <v>#N/A</v>
      </c>
    </row>
    <row r="249" spans="1:70" ht="15.75" thickBot="1">
      <c r="A249" s="230" t="s">
        <v>353</v>
      </c>
    </row>
    <row r="250" spans="1:70" ht="17.25" thickBot="1">
      <c r="A250" s="186"/>
      <c r="B250" s="187" t="str">
        <f t="shared" ref="B250:AY250" si="203">B2</f>
        <v xml:space="preserve">75/76 </v>
      </c>
      <c r="C250" s="187" t="str">
        <f t="shared" si="203"/>
        <v xml:space="preserve">76/77 </v>
      </c>
      <c r="D250" s="187" t="str">
        <f t="shared" si="203"/>
        <v xml:space="preserve">77/78 </v>
      </c>
      <c r="E250" s="187" t="str">
        <f t="shared" si="203"/>
        <v xml:space="preserve">78/79 </v>
      </c>
      <c r="F250" s="187" t="str">
        <f t="shared" si="203"/>
        <v xml:space="preserve">79/80 </v>
      </c>
      <c r="G250" s="187" t="str">
        <f t="shared" si="203"/>
        <v xml:space="preserve">80/81 </v>
      </c>
      <c r="H250" s="187" t="str">
        <f t="shared" si="203"/>
        <v xml:space="preserve">81/82 </v>
      </c>
      <c r="I250" s="187" t="str">
        <f t="shared" si="203"/>
        <v xml:space="preserve">82/83 </v>
      </c>
      <c r="J250" s="187" t="str">
        <f t="shared" si="203"/>
        <v xml:space="preserve">83/84 </v>
      </c>
      <c r="K250" s="187" t="str">
        <f t="shared" si="203"/>
        <v xml:space="preserve">84/85 </v>
      </c>
      <c r="L250" s="187" t="str">
        <f t="shared" si="203"/>
        <v xml:space="preserve">85/86 </v>
      </c>
      <c r="M250" s="187" t="str">
        <f t="shared" si="203"/>
        <v xml:space="preserve">86/87 </v>
      </c>
      <c r="N250" s="187" t="str">
        <f t="shared" si="203"/>
        <v xml:space="preserve">87/88 </v>
      </c>
      <c r="O250" s="187" t="str">
        <f t="shared" si="203"/>
        <v xml:space="preserve">88/89 </v>
      </c>
      <c r="P250" s="187" t="str">
        <f t="shared" si="203"/>
        <v xml:space="preserve">89/90 </v>
      </c>
      <c r="Q250" s="187" t="str">
        <f t="shared" si="203"/>
        <v xml:space="preserve">90/91 </v>
      </c>
      <c r="R250" s="187" t="str">
        <f t="shared" si="203"/>
        <v xml:space="preserve">91/92 </v>
      </c>
      <c r="S250" s="187" t="str">
        <f t="shared" si="203"/>
        <v xml:space="preserve">92/93 </v>
      </c>
      <c r="T250" s="187" t="str">
        <f t="shared" si="203"/>
        <v xml:space="preserve">93/94 </v>
      </c>
      <c r="U250" s="187" t="str">
        <f t="shared" si="203"/>
        <v xml:space="preserve">94/95 </v>
      </c>
      <c r="V250" s="187" t="str">
        <f t="shared" si="203"/>
        <v xml:space="preserve">95/96 </v>
      </c>
      <c r="W250" s="187" t="str">
        <f t="shared" si="203"/>
        <v xml:space="preserve">96/97 </v>
      </c>
      <c r="X250" s="187" t="str">
        <f t="shared" si="203"/>
        <v xml:space="preserve">97/98 </v>
      </c>
      <c r="Y250" s="187" t="str">
        <f t="shared" si="203"/>
        <v xml:space="preserve">98/99 </v>
      </c>
      <c r="Z250" s="187" t="str">
        <f t="shared" si="203"/>
        <v xml:space="preserve">99/00 </v>
      </c>
      <c r="AA250" s="187" t="str">
        <f t="shared" si="203"/>
        <v xml:space="preserve">00/01 </v>
      </c>
      <c r="AB250" s="187" t="str">
        <f t="shared" si="203"/>
        <v xml:space="preserve">01/02 </v>
      </c>
      <c r="AC250" s="187" t="str">
        <f t="shared" si="203"/>
        <v xml:space="preserve">02/03 </v>
      </c>
      <c r="AD250" s="187" t="str">
        <f t="shared" si="203"/>
        <v xml:space="preserve">03/04 </v>
      </c>
      <c r="AE250" s="187" t="str">
        <f t="shared" si="203"/>
        <v xml:space="preserve">04/05 </v>
      </c>
      <c r="AF250" s="187" t="str">
        <f t="shared" si="203"/>
        <v xml:space="preserve">05/06 </v>
      </c>
      <c r="AG250" s="187" t="str">
        <f t="shared" si="203"/>
        <v xml:space="preserve">06/07 </v>
      </c>
      <c r="AH250" s="187" t="str">
        <f t="shared" si="203"/>
        <v xml:space="preserve">07/08 </v>
      </c>
      <c r="AI250" s="187" t="str">
        <f t="shared" si="203"/>
        <v xml:space="preserve">08/09 </v>
      </c>
      <c r="AJ250" s="187" t="str">
        <f t="shared" si="203"/>
        <v xml:space="preserve">09/10 </v>
      </c>
      <c r="AK250" s="187" t="str">
        <f t="shared" si="203"/>
        <v xml:space="preserve">10/11 </v>
      </c>
      <c r="AL250" s="187" t="str">
        <f t="shared" si="203"/>
        <v xml:space="preserve">11/12 </v>
      </c>
      <c r="AM250" s="187" t="str">
        <f t="shared" si="203"/>
        <v xml:space="preserve">12/13 </v>
      </c>
      <c r="AN250" s="187" t="str">
        <f t="shared" si="203"/>
        <v xml:space="preserve">13/14 </v>
      </c>
      <c r="AO250" s="187" t="str">
        <f t="shared" si="203"/>
        <v xml:space="preserve">14/15 </v>
      </c>
      <c r="AP250" s="187" t="str">
        <f t="shared" si="203"/>
        <v xml:space="preserve">15/16 </v>
      </c>
      <c r="AQ250" s="187" t="str">
        <f t="shared" si="203"/>
        <v xml:space="preserve">16/17 </v>
      </c>
      <c r="AR250" s="187" t="str">
        <f t="shared" si="203"/>
        <v xml:space="preserve">17/18 </v>
      </c>
      <c r="AS250" s="187" t="str">
        <f t="shared" si="203"/>
        <v xml:space="preserve">18/19 </v>
      </c>
      <c r="AT250" s="187" t="str">
        <f t="shared" si="203"/>
        <v>19/20</v>
      </c>
      <c r="AU250" s="187" t="str">
        <f t="shared" si="203"/>
        <v>20/21</v>
      </c>
      <c r="AV250" s="187" t="str">
        <f t="shared" si="203"/>
        <v>21/22</v>
      </c>
      <c r="AW250" s="187" t="str">
        <f t="shared" si="203"/>
        <v>22/23</v>
      </c>
      <c r="AX250" s="187" t="str">
        <f t="shared" si="203"/>
        <v>23/24</v>
      </c>
      <c r="AY250" s="187" t="str">
        <f t="shared" si="203"/>
        <v>24/25</v>
      </c>
    </row>
    <row r="251" spans="1:70" ht="15.75">
      <c r="A251" s="231" t="s">
        <v>182</v>
      </c>
      <c r="B251" s="232"/>
      <c r="C251" s="232"/>
      <c r="D251" s="232"/>
      <c r="E251" s="232"/>
      <c r="F251" s="232"/>
      <c r="G251" s="232"/>
      <c r="H251" s="232"/>
      <c r="I251" s="232"/>
      <c r="J251" s="232"/>
      <c r="K251" s="232"/>
      <c r="L251" s="232"/>
      <c r="M251" s="232"/>
      <c r="N251" s="232"/>
      <c r="O251" s="232"/>
      <c r="P251" s="232"/>
      <c r="Q251" s="232"/>
      <c r="R251" s="232"/>
      <c r="S251" s="232"/>
      <c r="T251" s="232"/>
      <c r="U251" s="232"/>
      <c r="V251" s="232"/>
      <c r="W251" s="232"/>
      <c r="X251" s="232"/>
      <c r="Y251" s="232"/>
      <c r="Z251" s="232"/>
      <c r="AA251" s="232"/>
      <c r="AB251" s="232"/>
      <c r="AC251" s="232"/>
      <c r="AD251" s="232"/>
      <c r="AE251" s="232"/>
      <c r="AF251" s="232"/>
      <c r="AG251" s="232"/>
      <c r="AH251" s="232"/>
      <c r="AI251" s="232"/>
      <c r="AJ251" s="232"/>
      <c r="AK251" s="232"/>
      <c r="AL251" s="232"/>
      <c r="AM251" s="232"/>
      <c r="AN251" s="232"/>
      <c r="AO251" s="232"/>
      <c r="AP251" s="233"/>
      <c r="AQ251" s="233"/>
      <c r="AR251" s="233"/>
      <c r="AS251" s="233"/>
      <c r="AT251" s="233"/>
      <c r="AU251" s="233"/>
      <c r="AV251" s="233"/>
      <c r="AW251" s="233"/>
      <c r="AX251" s="233"/>
      <c r="AY251" s="234"/>
    </row>
    <row r="252" spans="1:70" ht="15.75">
      <c r="A252" s="231" t="s">
        <v>184</v>
      </c>
      <c r="B252" s="232"/>
      <c r="C252" s="232"/>
      <c r="D252" s="232"/>
      <c r="E252" s="232"/>
      <c r="F252" s="232"/>
      <c r="G252" s="232"/>
      <c r="H252" s="232"/>
      <c r="I252" s="232"/>
      <c r="J252" s="232"/>
      <c r="K252" s="232"/>
      <c r="L252" s="232"/>
      <c r="M252" s="232"/>
      <c r="N252" s="232"/>
      <c r="O252" s="232"/>
      <c r="P252" s="232"/>
      <c r="Q252" s="232"/>
      <c r="R252" s="232"/>
      <c r="S252" s="232"/>
      <c r="T252" s="232"/>
      <c r="U252" s="232"/>
      <c r="V252" s="232"/>
      <c r="W252" s="232"/>
      <c r="X252" s="232"/>
      <c r="Y252" s="232"/>
      <c r="Z252" s="232"/>
      <c r="AA252" s="232"/>
      <c r="AB252" s="232"/>
      <c r="AC252" s="232"/>
      <c r="AD252" s="232"/>
      <c r="AE252" s="232"/>
      <c r="AF252" s="232"/>
      <c r="AG252" s="232"/>
      <c r="AH252" s="232"/>
      <c r="AI252" s="232"/>
      <c r="AJ252" s="232"/>
      <c r="AK252" s="232"/>
      <c r="AL252" s="232"/>
      <c r="AM252" s="232"/>
      <c r="AN252" s="232"/>
      <c r="AO252" s="232"/>
      <c r="AP252" s="233"/>
      <c r="AQ252" s="233"/>
      <c r="AR252" s="233"/>
      <c r="AS252" s="233"/>
      <c r="AT252" s="233"/>
      <c r="AU252" s="233"/>
      <c r="AV252" s="233"/>
      <c r="AW252" s="233"/>
      <c r="AX252" s="233"/>
      <c r="AY252" s="234"/>
    </row>
    <row r="253" spans="1:70" ht="15.75">
      <c r="A253" s="231" t="s">
        <v>186</v>
      </c>
      <c r="B253" s="232"/>
      <c r="C253" s="232"/>
      <c r="D253" s="232"/>
      <c r="E253" s="232"/>
      <c r="F253" s="232"/>
      <c r="G253" s="232"/>
      <c r="H253" s="232"/>
      <c r="I253" s="232"/>
      <c r="J253" s="232"/>
      <c r="K253" s="232"/>
      <c r="L253" s="232"/>
      <c r="M253" s="232"/>
      <c r="N253" s="232"/>
      <c r="O253" s="232"/>
      <c r="P253" s="232"/>
      <c r="Q253" s="232"/>
      <c r="R253" s="232"/>
      <c r="S253" s="232"/>
      <c r="T253" s="232"/>
      <c r="U253" s="232"/>
      <c r="V253" s="232"/>
      <c r="W253" s="232"/>
      <c r="X253" s="232"/>
      <c r="Y253" s="232"/>
      <c r="Z253" s="232"/>
      <c r="AA253" s="232"/>
      <c r="AB253" s="232"/>
      <c r="AC253" s="232"/>
      <c r="AD253" s="232"/>
      <c r="AE253" s="232"/>
      <c r="AF253" s="232"/>
      <c r="AG253" s="232"/>
      <c r="AH253" s="232"/>
      <c r="AI253" s="232"/>
      <c r="AJ253" s="232"/>
      <c r="AK253" s="232"/>
      <c r="AL253" s="232"/>
      <c r="AM253" s="232"/>
      <c r="AN253" s="232"/>
      <c r="AO253" s="232"/>
      <c r="AP253" s="233"/>
      <c r="AQ253" s="233"/>
      <c r="AR253" s="233"/>
      <c r="AS253" s="233"/>
      <c r="AT253" s="233"/>
      <c r="AU253" s="233"/>
      <c r="AV253" s="233"/>
      <c r="AW253" s="233"/>
      <c r="AX253" s="234"/>
      <c r="AY253" s="234"/>
    </row>
    <row r="254" spans="1:70" ht="15.75">
      <c r="A254" s="231" t="s">
        <v>189</v>
      </c>
      <c r="B254" s="232"/>
      <c r="C254" s="232"/>
      <c r="D254" s="232"/>
      <c r="E254" s="232"/>
      <c r="F254" s="232"/>
      <c r="G254" s="232"/>
      <c r="H254" s="232"/>
      <c r="I254" s="232"/>
      <c r="J254" s="232"/>
      <c r="K254" s="232"/>
      <c r="L254" s="232"/>
      <c r="M254" s="232"/>
      <c r="N254" s="232"/>
      <c r="O254" s="232"/>
      <c r="P254" s="232"/>
      <c r="Q254" s="232"/>
      <c r="R254" s="232"/>
      <c r="S254" s="232"/>
      <c r="T254" s="232"/>
      <c r="U254" s="232"/>
      <c r="V254" s="232"/>
      <c r="W254" s="232"/>
      <c r="X254" s="232"/>
      <c r="Y254" s="232"/>
      <c r="Z254" s="232"/>
      <c r="AA254" s="232"/>
      <c r="AB254" s="232"/>
      <c r="AC254" s="232"/>
      <c r="AD254" s="232"/>
      <c r="AE254" s="232"/>
      <c r="AF254" s="232"/>
      <c r="AG254" s="232"/>
      <c r="AH254" s="232"/>
      <c r="AI254" s="232"/>
      <c r="AJ254" s="232"/>
      <c r="AK254" s="232"/>
      <c r="AL254" s="232"/>
      <c r="AM254" s="232"/>
      <c r="AN254" s="232"/>
      <c r="AO254" s="232"/>
      <c r="AP254" s="233"/>
      <c r="AQ254" s="233"/>
      <c r="AR254" s="233"/>
      <c r="AS254" s="233"/>
      <c r="AT254" s="233"/>
      <c r="AU254" s="233"/>
      <c r="AV254" s="233"/>
      <c r="AW254" s="233"/>
      <c r="AX254" s="234"/>
      <c r="AY254" s="234"/>
    </row>
    <row r="255" spans="1:70" ht="15.75">
      <c r="A255" s="231" t="s">
        <v>191</v>
      </c>
      <c r="B255" s="232"/>
      <c r="C255" s="232"/>
      <c r="D255" s="232"/>
      <c r="E255" s="232"/>
      <c r="F255" s="232"/>
      <c r="G255" s="232"/>
      <c r="H255" s="232"/>
      <c r="I255" s="232"/>
      <c r="J255" s="232"/>
      <c r="K255" s="232"/>
      <c r="L255" s="232"/>
      <c r="M255" s="232"/>
      <c r="N255" s="232"/>
      <c r="O255" s="232"/>
      <c r="P255" s="232"/>
      <c r="Q255" s="232"/>
      <c r="R255" s="232"/>
      <c r="S255" s="232"/>
      <c r="T255" s="232"/>
      <c r="U255" s="232"/>
      <c r="V255" s="232"/>
      <c r="W255" s="232"/>
      <c r="X255" s="232"/>
      <c r="Y255" s="232"/>
      <c r="Z255" s="232"/>
      <c r="AA255" s="232"/>
      <c r="AB255" s="232"/>
      <c r="AC255" s="232"/>
      <c r="AD255" s="232"/>
      <c r="AE255" s="232"/>
      <c r="AF255" s="232"/>
      <c r="AG255" s="232"/>
      <c r="AH255" s="232"/>
      <c r="AI255" s="232"/>
      <c r="AJ255" s="232"/>
      <c r="AK255" s="232"/>
      <c r="AL255" s="232"/>
      <c r="AM255" s="232"/>
      <c r="AN255" s="232"/>
      <c r="AO255" s="232"/>
      <c r="AP255" s="233"/>
      <c r="AQ255" s="233"/>
      <c r="AR255" s="233"/>
      <c r="AS255" s="233"/>
      <c r="AT255" s="233"/>
      <c r="AU255" s="233"/>
      <c r="AV255" s="233"/>
      <c r="AW255" s="233"/>
      <c r="AX255" s="234"/>
      <c r="AY255" s="234"/>
    </row>
    <row r="256" spans="1:70" ht="15.75">
      <c r="A256" s="231" t="s">
        <v>193</v>
      </c>
      <c r="B256" s="232"/>
      <c r="C256" s="232"/>
      <c r="D256" s="232"/>
      <c r="E256" s="232"/>
      <c r="F256" s="232"/>
      <c r="G256" s="232"/>
      <c r="H256" s="232"/>
      <c r="I256" s="232"/>
      <c r="J256" s="232"/>
      <c r="K256" s="232"/>
      <c r="L256" s="232"/>
      <c r="M256" s="232"/>
      <c r="N256" s="232"/>
      <c r="O256" s="232"/>
      <c r="P256" s="232"/>
      <c r="Q256" s="232"/>
      <c r="R256" s="232"/>
      <c r="S256" s="232"/>
      <c r="T256" s="232"/>
      <c r="U256" s="232"/>
      <c r="V256" s="232"/>
      <c r="W256" s="232"/>
      <c r="X256" s="232"/>
      <c r="Y256" s="232"/>
      <c r="Z256" s="232"/>
      <c r="AA256" s="232"/>
      <c r="AB256" s="232"/>
      <c r="AC256" s="232"/>
      <c r="AD256" s="232"/>
      <c r="AE256" s="232"/>
      <c r="AF256" s="232"/>
      <c r="AG256" s="232"/>
      <c r="AH256" s="232"/>
      <c r="AI256" s="232"/>
      <c r="AJ256" s="232"/>
      <c r="AK256" s="232"/>
      <c r="AL256" s="232"/>
      <c r="AM256" s="232"/>
      <c r="AN256" s="232"/>
      <c r="AO256" s="232"/>
      <c r="AP256" s="233"/>
      <c r="AQ256" s="233"/>
      <c r="AR256" s="233"/>
      <c r="AS256" s="233"/>
      <c r="AT256" s="233"/>
      <c r="AU256" s="233"/>
      <c r="AV256" s="233"/>
      <c r="AW256" s="233"/>
      <c r="AX256" s="234"/>
      <c r="AY256" s="234"/>
    </row>
    <row r="257" spans="1:51" ht="15.75">
      <c r="A257" s="231" t="s">
        <v>194</v>
      </c>
      <c r="B257" s="232"/>
      <c r="C257" s="232"/>
      <c r="D257" s="232"/>
      <c r="E257" s="232"/>
      <c r="F257" s="232"/>
      <c r="G257" s="232"/>
      <c r="H257" s="232"/>
      <c r="I257" s="232"/>
      <c r="J257" s="232"/>
      <c r="K257" s="232"/>
      <c r="L257" s="232"/>
      <c r="M257" s="232"/>
      <c r="N257" s="232"/>
      <c r="O257" s="232"/>
      <c r="P257" s="232"/>
      <c r="Q257" s="232"/>
      <c r="R257" s="232"/>
      <c r="S257" s="232"/>
      <c r="T257" s="232"/>
      <c r="U257" s="232"/>
      <c r="V257" s="232"/>
      <c r="W257" s="232"/>
      <c r="X257" s="232"/>
      <c r="Y257" s="232"/>
      <c r="Z257" s="232"/>
      <c r="AA257" s="232"/>
      <c r="AB257" s="232"/>
      <c r="AC257" s="232"/>
      <c r="AD257" s="232"/>
      <c r="AE257" s="232"/>
      <c r="AF257" s="232"/>
      <c r="AG257" s="232"/>
      <c r="AH257" s="232"/>
      <c r="AI257" s="232"/>
      <c r="AJ257" s="232"/>
      <c r="AK257" s="232"/>
      <c r="AL257" s="232"/>
      <c r="AM257" s="232"/>
      <c r="AN257" s="232"/>
      <c r="AO257" s="232"/>
      <c r="AP257" s="233"/>
      <c r="AQ257" s="233"/>
      <c r="AR257" s="233"/>
      <c r="AS257" s="233"/>
      <c r="AT257" s="233"/>
      <c r="AU257" s="233"/>
      <c r="AV257" s="233"/>
      <c r="AW257" s="233"/>
      <c r="AX257" s="234"/>
      <c r="AY257" s="234"/>
    </row>
    <row r="258" spans="1:51" ht="15.75">
      <c r="A258" s="231" t="s">
        <v>195</v>
      </c>
      <c r="B258" s="232"/>
      <c r="C258" s="232"/>
      <c r="D258" s="232"/>
      <c r="E258" s="232"/>
      <c r="F258" s="232"/>
      <c r="G258" s="232"/>
      <c r="H258" s="232"/>
      <c r="I258" s="232"/>
      <c r="J258" s="232"/>
      <c r="K258" s="232"/>
      <c r="L258" s="232"/>
      <c r="M258" s="232"/>
      <c r="N258" s="232"/>
      <c r="O258" s="232"/>
      <c r="P258" s="232"/>
      <c r="Q258" s="232"/>
      <c r="R258" s="232"/>
      <c r="S258" s="232"/>
      <c r="T258" s="232"/>
      <c r="U258" s="232"/>
      <c r="V258" s="232"/>
      <c r="W258" s="232"/>
      <c r="X258" s="232"/>
      <c r="Y258" s="232"/>
      <c r="Z258" s="232"/>
      <c r="AA258" s="232"/>
      <c r="AB258" s="232"/>
      <c r="AC258" s="232"/>
      <c r="AD258" s="232"/>
      <c r="AE258" s="232"/>
      <c r="AF258" s="232"/>
      <c r="AG258" s="232"/>
      <c r="AH258" s="232"/>
      <c r="AI258" s="232"/>
      <c r="AJ258" s="232"/>
      <c r="AK258" s="232"/>
      <c r="AL258" s="232"/>
      <c r="AM258" s="232"/>
      <c r="AN258" s="232"/>
      <c r="AO258" s="232"/>
      <c r="AP258" s="233"/>
      <c r="AQ258" s="233"/>
      <c r="AR258" s="233"/>
      <c r="AS258" s="233"/>
      <c r="AT258" s="233"/>
      <c r="AU258" s="233"/>
      <c r="AV258" s="233"/>
      <c r="AW258" s="233"/>
      <c r="AX258" s="234"/>
      <c r="AY258" s="234"/>
    </row>
    <row r="259" spans="1:51" ht="15.75">
      <c r="A259" s="231" t="s">
        <v>62</v>
      </c>
      <c r="B259" s="232"/>
      <c r="C259" s="232"/>
      <c r="D259" s="232"/>
      <c r="E259" s="232"/>
      <c r="F259" s="232"/>
      <c r="G259" s="232"/>
      <c r="H259" s="232"/>
      <c r="I259" s="232"/>
      <c r="J259" s="232"/>
      <c r="K259" s="232"/>
      <c r="L259" s="232"/>
      <c r="M259" s="232"/>
      <c r="N259" s="232"/>
      <c r="O259" s="232"/>
      <c r="P259" s="232"/>
      <c r="Q259" s="232"/>
      <c r="R259" s="232"/>
      <c r="S259" s="232"/>
      <c r="T259" s="232"/>
      <c r="U259" s="232"/>
      <c r="V259" s="232"/>
      <c r="W259" s="232"/>
      <c r="X259" s="232"/>
      <c r="Y259" s="232"/>
      <c r="Z259" s="232"/>
      <c r="AA259" s="232"/>
      <c r="AB259" s="232"/>
      <c r="AC259" s="232"/>
      <c r="AD259" s="232"/>
      <c r="AE259" s="232"/>
      <c r="AF259" s="232"/>
      <c r="AG259" s="232"/>
      <c r="AH259" s="232"/>
      <c r="AI259" s="232"/>
      <c r="AJ259" s="232"/>
      <c r="AK259" s="232"/>
      <c r="AL259" s="232"/>
      <c r="AM259" s="232"/>
      <c r="AN259" s="232"/>
      <c r="AO259" s="232"/>
      <c r="AP259" s="233"/>
      <c r="AQ259" s="233"/>
      <c r="AR259" s="233"/>
      <c r="AS259" s="233"/>
      <c r="AT259" s="233"/>
      <c r="AU259" s="233"/>
      <c r="AV259" s="233"/>
      <c r="AW259" s="233"/>
      <c r="AX259" s="234"/>
      <c r="AY259" s="234"/>
    </row>
    <row r="260" spans="1:51" ht="15.75">
      <c r="A260" s="231" t="s">
        <v>196</v>
      </c>
      <c r="B260" s="232"/>
      <c r="C260" s="232"/>
      <c r="D260" s="232"/>
      <c r="E260" s="232"/>
      <c r="F260" s="232"/>
      <c r="G260" s="232"/>
      <c r="H260" s="232"/>
      <c r="I260" s="232"/>
      <c r="J260" s="232"/>
      <c r="K260" s="232"/>
      <c r="L260" s="232"/>
      <c r="M260" s="232"/>
      <c r="N260" s="232"/>
      <c r="O260" s="232"/>
      <c r="P260" s="232"/>
      <c r="Q260" s="232"/>
      <c r="R260" s="232"/>
      <c r="S260" s="232"/>
      <c r="T260" s="232"/>
      <c r="U260" s="232"/>
      <c r="V260" s="232"/>
      <c r="W260" s="232"/>
      <c r="X260" s="232"/>
      <c r="Y260" s="232"/>
      <c r="Z260" s="232"/>
      <c r="AA260" s="232"/>
      <c r="AB260" s="232"/>
      <c r="AC260" s="232"/>
      <c r="AD260" s="232"/>
      <c r="AE260" s="232"/>
      <c r="AF260" s="232"/>
      <c r="AG260" s="232"/>
      <c r="AH260" s="232"/>
      <c r="AI260" s="232"/>
      <c r="AJ260" s="232"/>
      <c r="AK260" s="232"/>
      <c r="AL260" s="232"/>
      <c r="AM260" s="232"/>
      <c r="AN260" s="232"/>
      <c r="AO260" s="232"/>
      <c r="AP260" s="233"/>
      <c r="AQ260" s="233"/>
      <c r="AR260" s="233"/>
      <c r="AS260" s="233"/>
      <c r="AT260" s="233"/>
      <c r="AU260" s="233"/>
      <c r="AV260" s="233"/>
      <c r="AW260" s="233"/>
      <c r="AX260" s="234"/>
      <c r="AY260" s="234"/>
    </row>
    <row r="261" spans="1:51" ht="15.75">
      <c r="A261" s="231" t="s">
        <v>197</v>
      </c>
      <c r="B261" s="232"/>
      <c r="C261" s="232"/>
      <c r="D261" s="232"/>
      <c r="E261" s="232"/>
      <c r="F261" s="232"/>
      <c r="G261" s="232"/>
      <c r="H261" s="232"/>
      <c r="I261" s="232"/>
      <c r="J261" s="232"/>
      <c r="K261" s="232"/>
      <c r="L261" s="232"/>
      <c r="M261" s="232"/>
      <c r="N261" s="232"/>
      <c r="O261" s="232"/>
      <c r="P261" s="232"/>
      <c r="Q261" s="232"/>
      <c r="R261" s="232"/>
      <c r="S261" s="232"/>
      <c r="T261" s="232"/>
      <c r="U261" s="232"/>
      <c r="V261" s="232"/>
      <c r="W261" s="232"/>
      <c r="X261" s="232"/>
      <c r="Y261" s="232"/>
      <c r="Z261" s="232"/>
      <c r="AA261" s="232"/>
      <c r="AB261" s="232"/>
      <c r="AC261" s="232"/>
      <c r="AD261" s="232"/>
      <c r="AE261" s="232"/>
      <c r="AF261" s="232"/>
      <c r="AG261" s="232"/>
      <c r="AH261" s="232"/>
      <c r="AI261" s="232"/>
      <c r="AJ261" s="232"/>
      <c r="AK261" s="232"/>
      <c r="AL261" s="232"/>
      <c r="AM261" s="232"/>
      <c r="AN261" s="232"/>
      <c r="AO261" s="232"/>
      <c r="AP261" s="233"/>
      <c r="AQ261" s="233"/>
      <c r="AR261" s="233"/>
      <c r="AS261" s="233"/>
      <c r="AT261" s="233"/>
      <c r="AU261" s="233"/>
      <c r="AV261" s="233"/>
      <c r="AW261" s="233"/>
      <c r="AX261" s="234"/>
      <c r="AY261" s="234"/>
    </row>
    <row r="262" spans="1:51" ht="15.75">
      <c r="A262" s="231" t="s">
        <v>198</v>
      </c>
      <c r="B262" s="232"/>
      <c r="C262" s="232"/>
      <c r="D262" s="232"/>
      <c r="E262" s="232"/>
      <c r="F262" s="232"/>
      <c r="G262" s="232"/>
      <c r="H262" s="232"/>
      <c r="I262" s="232"/>
      <c r="J262" s="232"/>
      <c r="K262" s="232"/>
      <c r="L262" s="232"/>
      <c r="M262" s="232"/>
      <c r="N262" s="232"/>
      <c r="O262" s="232"/>
      <c r="P262" s="232"/>
      <c r="Q262" s="232"/>
      <c r="R262" s="232"/>
      <c r="S262" s="232"/>
      <c r="T262" s="232"/>
      <c r="U262" s="232"/>
      <c r="V262" s="232"/>
      <c r="W262" s="232"/>
      <c r="X262" s="232"/>
      <c r="Y262" s="232"/>
      <c r="Z262" s="232"/>
      <c r="AA262" s="232"/>
      <c r="AB262" s="232"/>
      <c r="AC262" s="232"/>
      <c r="AD262" s="232"/>
      <c r="AE262" s="232"/>
      <c r="AF262" s="232"/>
      <c r="AG262" s="232"/>
      <c r="AH262" s="232"/>
      <c r="AI262" s="232"/>
      <c r="AJ262" s="232"/>
      <c r="AK262" s="232"/>
      <c r="AL262" s="232"/>
      <c r="AM262" s="232"/>
      <c r="AN262" s="232"/>
      <c r="AO262" s="232"/>
      <c r="AP262" s="233"/>
      <c r="AQ262" s="233"/>
      <c r="AR262" s="233"/>
      <c r="AS262" s="233"/>
      <c r="AT262" s="233"/>
      <c r="AU262" s="233"/>
      <c r="AV262" s="233"/>
      <c r="AW262" s="233"/>
      <c r="AX262" s="234"/>
      <c r="AY262" s="234"/>
    </row>
    <row r="263" spans="1:51" ht="16.5" thickBot="1">
      <c r="A263" s="231" t="s">
        <v>192</v>
      </c>
      <c r="B263" s="232"/>
      <c r="C263" s="232"/>
      <c r="D263" s="232"/>
      <c r="E263" s="232"/>
      <c r="F263" s="232"/>
      <c r="G263" s="232"/>
      <c r="H263" s="232"/>
      <c r="I263" s="232"/>
      <c r="J263" s="232"/>
      <c r="K263" s="232"/>
      <c r="L263" s="232"/>
      <c r="M263" s="232"/>
      <c r="N263" s="232"/>
      <c r="O263" s="232"/>
      <c r="P263" s="232"/>
      <c r="Q263" s="232"/>
      <c r="R263" s="232"/>
      <c r="S263" s="232"/>
      <c r="T263" s="232"/>
      <c r="U263" s="232"/>
      <c r="V263" s="232"/>
      <c r="W263" s="232"/>
      <c r="X263" s="232"/>
      <c r="Y263" s="232"/>
      <c r="Z263" s="232"/>
      <c r="AA263" s="232"/>
      <c r="AB263" s="232"/>
      <c r="AC263" s="232"/>
      <c r="AD263" s="232"/>
      <c r="AE263" s="232"/>
      <c r="AF263" s="232"/>
      <c r="AG263" s="232"/>
      <c r="AH263" s="232"/>
      <c r="AI263" s="232"/>
      <c r="AJ263" s="232"/>
      <c r="AK263" s="232"/>
      <c r="AL263" s="232"/>
      <c r="AM263" s="232"/>
      <c r="AN263" s="232"/>
      <c r="AO263" s="232"/>
      <c r="AP263" s="233">
        <f>SUM(AP251:AP262)</f>
        <v>0</v>
      </c>
      <c r="AQ263" s="233">
        <f t="shared" ref="AQ263:AY263" si="204">SUM(AQ251:AQ262)</f>
        <v>0</v>
      </c>
      <c r="AR263" s="233">
        <f t="shared" si="204"/>
        <v>0</v>
      </c>
      <c r="AS263" s="233">
        <f t="shared" si="204"/>
        <v>0</v>
      </c>
      <c r="AT263" s="233">
        <f t="shared" si="204"/>
        <v>0</v>
      </c>
      <c r="AU263" s="233">
        <f t="shared" si="204"/>
        <v>0</v>
      </c>
      <c r="AV263" s="233">
        <f t="shared" si="204"/>
        <v>0</v>
      </c>
      <c r="AW263" s="233">
        <f t="shared" si="204"/>
        <v>0</v>
      </c>
      <c r="AX263" s="234">
        <f t="shared" si="204"/>
        <v>0</v>
      </c>
      <c r="AY263" s="234">
        <f t="shared" si="204"/>
        <v>0</v>
      </c>
    </row>
    <row r="264" spans="1:51">
      <c r="A264" s="183"/>
      <c r="B264" s="183"/>
      <c r="C264" s="183"/>
      <c r="D264" s="183"/>
      <c r="E264" s="183"/>
      <c r="F264" s="183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3"/>
      <c r="V264" s="183"/>
      <c r="W264" s="183"/>
      <c r="X264" s="183"/>
      <c r="Y264" s="183"/>
      <c r="Z264" s="183"/>
      <c r="AA264" s="183"/>
      <c r="AB264" s="183"/>
      <c r="AC264" s="183"/>
      <c r="AD264" s="183"/>
      <c r="AE264" s="183"/>
      <c r="AF264" s="183"/>
      <c r="AG264" s="183"/>
      <c r="AH264" s="183"/>
      <c r="AI264" s="183"/>
      <c r="AJ264" s="183"/>
      <c r="AK264" s="183"/>
      <c r="AL264" s="183"/>
      <c r="AM264" s="183"/>
      <c r="AN264" s="183"/>
      <c r="AO264" s="183"/>
      <c r="AP264" s="183"/>
      <c r="AQ264" s="183"/>
      <c r="AR264" s="183"/>
      <c r="AS264" s="183"/>
      <c r="AT264" s="183"/>
      <c r="AU264" s="183"/>
      <c r="AV264" s="183"/>
      <c r="AW264" s="183"/>
      <c r="AX264" s="183"/>
      <c r="AY264" s="183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59686-316B-46E0-93DF-DCE9C352690A}">
  <sheetPr>
    <tabColor rgb="FF92D050"/>
  </sheetPr>
  <dimension ref="A1:BR264"/>
  <sheetViews>
    <sheetView workbookViewId="0">
      <pane xSplit="1" ySplit="2" topLeftCell="AI3" activePane="bottomRight" state="frozen"/>
      <selection activeCell="I16" sqref="I16"/>
      <selection pane="topRight" activeCell="I16" sqref="I16"/>
      <selection pane="bottomLeft" activeCell="I16" sqref="I16"/>
      <selection pane="bottomRight" activeCell="I16" sqref="I16"/>
    </sheetView>
  </sheetViews>
  <sheetFormatPr defaultRowHeight="12.75"/>
  <cols>
    <col min="1" max="1" width="54.1640625" customWidth="1"/>
    <col min="2" max="2" width="10.1640625" bestFit="1" customWidth="1"/>
    <col min="52" max="70" width="0" hidden="1" customWidth="1"/>
  </cols>
  <sheetData>
    <row r="1" spans="1:70" ht="27.75" thickBot="1">
      <c r="A1" s="216" t="s">
        <v>354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6"/>
      <c r="AP1" s="126"/>
      <c r="AQ1" s="126"/>
      <c r="AR1" s="126"/>
      <c r="AS1" s="126"/>
      <c r="AT1" s="126"/>
      <c r="AU1" s="126"/>
      <c r="AV1" s="126"/>
      <c r="AW1" s="126"/>
      <c r="AX1" s="126"/>
      <c r="AY1" s="126"/>
      <c r="AZ1" s="126"/>
      <c r="BA1" s="126"/>
      <c r="BB1" s="126"/>
      <c r="BC1" s="126"/>
      <c r="BD1" s="126"/>
      <c r="BE1" s="126"/>
      <c r="BF1" s="126"/>
      <c r="BG1" s="126"/>
      <c r="BH1" s="126"/>
      <c r="BI1" s="126"/>
      <c r="BJ1" s="126"/>
      <c r="BK1" s="126"/>
      <c r="BL1" s="126"/>
      <c r="BM1" s="126"/>
      <c r="BN1" s="126"/>
      <c r="BO1" s="126"/>
      <c r="BP1" s="126"/>
      <c r="BQ1" s="126"/>
      <c r="BR1" s="126"/>
    </row>
    <row r="2" spans="1:70" ht="17.25" thickBot="1">
      <c r="A2" s="235"/>
      <c r="B2" s="236" t="str">
        <f>Corn!B2</f>
        <v xml:space="preserve">75/76 </v>
      </c>
      <c r="C2" s="236" t="str">
        <f>Corn!C2</f>
        <v xml:space="preserve">76/77 </v>
      </c>
      <c r="D2" s="236" t="str">
        <f>Corn!D2</f>
        <v xml:space="preserve">77/78 </v>
      </c>
      <c r="E2" s="236" t="str">
        <f>Corn!E2</f>
        <v xml:space="preserve">78/79 </v>
      </c>
      <c r="F2" s="236" t="str">
        <f>Corn!F2</f>
        <v xml:space="preserve">79/80 </v>
      </c>
      <c r="G2" s="236" t="str">
        <f>Corn!G2</f>
        <v xml:space="preserve">80/81 </v>
      </c>
      <c r="H2" s="236" t="str">
        <f>Corn!H2</f>
        <v xml:space="preserve">81/82 </v>
      </c>
      <c r="I2" s="236" t="str">
        <f>Corn!I2</f>
        <v xml:space="preserve">82/83 </v>
      </c>
      <c r="J2" s="236" t="str">
        <f>Corn!J2</f>
        <v xml:space="preserve">83/84 </v>
      </c>
      <c r="K2" s="236" t="str">
        <f>Corn!K2</f>
        <v xml:space="preserve">84/85 </v>
      </c>
      <c r="L2" s="236" t="str">
        <f>Corn!L2</f>
        <v xml:space="preserve">85/86 </v>
      </c>
      <c r="M2" s="236" t="str">
        <f>Corn!M2</f>
        <v xml:space="preserve">86/87 </v>
      </c>
      <c r="N2" s="236" t="str">
        <f>Corn!N2</f>
        <v xml:space="preserve">87/88 </v>
      </c>
      <c r="O2" s="236" t="str">
        <f>Corn!O2</f>
        <v xml:space="preserve">88/89 </v>
      </c>
      <c r="P2" s="236" t="str">
        <f>Corn!P2</f>
        <v xml:space="preserve">89/90 </v>
      </c>
      <c r="Q2" s="236" t="str">
        <f>Corn!Q2</f>
        <v xml:space="preserve">90/91 </v>
      </c>
      <c r="R2" s="236" t="str">
        <f>Corn!R2</f>
        <v xml:space="preserve">91/92 </v>
      </c>
      <c r="S2" s="236" t="str">
        <f>Corn!S2</f>
        <v xml:space="preserve">92/93 </v>
      </c>
      <c r="T2" s="236" t="str">
        <f>Corn!T2</f>
        <v xml:space="preserve">93/94 </v>
      </c>
      <c r="U2" s="236" t="str">
        <f>Corn!U2</f>
        <v xml:space="preserve">94/95 </v>
      </c>
      <c r="V2" s="236" t="str">
        <f>Corn!V2</f>
        <v xml:space="preserve">95/96 </v>
      </c>
      <c r="W2" s="236" t="str">
        <f>Corn!W2</f>
        <v xml:space="preserve">96/97 </v>
      </c>
      <c r="X2" s="236" t="str">
        <f>Corn!X2</f>
        <v xml:space="preserve">97/98 </v>
      </c>
      <c r="Y2" s="236" t="str">
        <f>Corn!Y2</f>
        <v xml:space="preserve">98/99 </v>
      </c>
      <c r="Z2" s="236" t="str">
        <f>Corn!Z2</f>
        <v xml:space="preserve">99/00 </v>
      </c>
      <c r="AA2" s="236" t="str">
        <f>Corn!AA2</f>
        <v xml:space="preserve">00/01 </v>
      </c>
      <c r="AB2" s="236" t="str">
        <f>Corn!AB2</f>
        <v xml:space="preserve">01/02 </v>
      </c>
      <c r="AC2" s="236" t="str">
        <f>Corn!AC2</f>
        <v xml:space="preserve">02/03 </v>
      </c>
      <c r="AD2" s="236" t="str">
        <f>Corn!AD2</f>
        <v xml:space="preserve">03/04 </v>
      </c>
      <c r="AE2" s="236" t="str">
        <f>Corn!AE2</f>
        <v xml:space="preserve">04/05 </v>
      </c>
      <c r="AF2" s="236" t="str">
        <f>Corn!AF2</f>
        <v xml:space="preserve">05/06 </v>
      </c>
      <c r="AG2" s="236" t="str">
        <f>Corn!AG2</f>
        <v xml:space="preserve">06/07 </v>
      </c>
      <c r="AH2" s="236" t="str">
        <f>Corn!AH2</f>
        <v xml:space="preserve">07/08 </v>
      </c>
      <c r="AI2" s="236" t="str">
        <f>Corn!AI2</f>
        <v xml:space="preserve">08/09 </v>
      </c>
      <c r="AJ2" s="236" t="str">
        <f>Corn!AJ2</f>
        <v xml:space="preserve">09/10 </v>
      </c>
      <c r="AK2" s="236" t="str">
        <f>Corn!AK2</f>
        <v xml:space="preserve">10/11 </v>
      </c>
      <c r="AL2" s="236" t="str">
        <f>Corn!AL2</f>
        <v xml:space="preserve">11/12 </v>
      </c>
      <c r="AM2" s="236" t="str">
        <f>Corn!AM2</f>
        <v xml:space="preserve">12/13 </v>
      </c>
      <c r="AN2" s="236" t="str">
        <f>Corn!AN2</f>
        <v xml:space="preserve">13/14 </v>
      </c>
      <c r="AO2" s="236" t="str">
        <f>Corn!AO2</f>
        <v xml:space="preserve">14/15 </v>
      </c>
      <c r="AP2" s="236" t="str">
        <f>Corn!AP2</f>
        <v xml:space="preserve">15/16 </v>
      </c>
      <c r="AQ2" s="236" t="str">
        <f>Corn!AQ2</f>
        <v xml:space="preserve">16/17 </v>
      </c>
      <c r="AR2" s="236" t="str">
        <f>Corn!AR2</f>
        <v xml:space="preserve">17/18 </v>
      </c>
      <c r="AS2" s="236" t="str">
        <f>Corn!AS2</f>
        <v xml:space="preserve">18/19 </v>
      </c>
      <c r="AT2" s="236" t="str">
        <f>Corn!AT2</f>
        <v>19/20</v>
      </c>
      <c r="AU2" s="236" t="str">
        <f>Corn!AU2</f>
        <v>20/21</v>
      </c>
      <c r="AV2" s="236" t="str">
        <f>Corn!AV2</f>
        <v>21/22</v>
      </c>
      <c r="AW2" s="236" t="str">
        <f>Corn!AW2</f>
        <v>22/23</v>
      </c>
      <c r="AX2" s="236" t="str">
        <f>Corn!AX2</f>
        <v>23/24</v>
      </c>
      <c r="AY2" s="236" t="str">
        <f>Corn!AY2</f>
        <v>24/25</v>
      </c>
      <c r="AZ2" s="129" t="str">
        <f>Corn!AZ2</f>
        <v>25/26</v>
      </c>
      <c r="BA2" s="129" t="str">
        <f>Corn!BA2</f>
        <v>26/27</v>
      </c>
      <c r="BB2" s="129" t="str">
        <f>Corn!BB2</f>
        <v>27/28</v>
      </c>
      <c r="BC2" s="129" t="str">
        <f>Corn!BC2</f>
        <v>28/29</v>
      </c>
      <c r="BD2" s="129" t="str">
        <f>Corn!BD2</f>
        <v>29/30</v>
      </c>
      <c r="BE2" s="129" t="str">
        <f>Corn!BE2</f>
        <v>30/31</v>
      </c>
      <c r="BF2" s="129" t="str">
        <f>Corn!BF2</f>
        <v>31/32</v>
      </c>
      <c r="BG2" s="129" t="str">
        <f>Corn!BG2</f>
        <v>32/33</v>
      </c>
      <c r="BH2" s="129" t="str">
        <f>Corn!BH2</f>
        <v>33/34</v>
      </c>
      <c r="BI2" s="129" t="str">
        <f>Corn!BI2</f>
        <v>34/35</v>
      </c>
      <c r="BJ2" s="129" t="str">
        <f>Corn!BJ2</f>
        <v>35/36</v>
      </c>
      <c r="BK2" s="129" t="str">
        <f>Corn!BK2</f>
        <v>36/37</v>
      </c>
      <c r="BL2" s="129" t="str">
        <f>Corn!BL2</f>
        <v>37/38</v>
      </c>
      <c r="BM2" s="129" t="str">
        <f>Corn!BM2</f>
        <v>38/39</v>
      </c>
      <c r="BN2" s="129" t="str">
        <f>Corn!BN2</f>
        <v>39/40</v>
      </c>
      <c r="BO2" s="129" t="str">
        <f>Corn!BO2</f>
        <v>40/41</v>
      </c>
      <c r="BP2" s="129" t="str">
        <f>Corn!BP2</f>
        <v>41/42</v>
      </c>
      <c r="BQ2" s="129" t="str">
        <f>Corn!BQ2</f>
        <v>42/43</v>
      </c>
      <c r="BR2" s="129" t="str">
        <f>Corn!BR2</f>
        <v>43/44</v>
      </c>
    </row>
    <row r="3" spans="1:70" ht="16.5">
      <c r="A3" s="237"/>
      <c r="B3" s="238">
        <v>1975</v>
      </c>
      <c r="C3" s="238">
        <v>1976</v>
      </c>
      <c r="D3" s="238">
        <v>1977</v>
      </c>
      <c r="E3" s="238">
        <v>1978</v>
      </c>
      <c r="F3" s="238">
        <v>1979</v>
      </c>
      <c r="G3" s="238">
        <v>1980</v>
      </c>
      <c r="H3" s="238">
        <v>1981</v>
      </c>
      <c r="I3" s="238">
        <v>1982</v>
      </c>
      <c r="J3" s="238">
        <v>1983</v>
      </c>
      <c r="K3" s="238">
        <v>1984</v>
      </c>
      <c r="L3" s="238">
        <v>1985</v>
      </c>
      <c r="M3" s="238">
        <v>1986</v>
      </c>
      <c r="N3" s="238">
        <v>1987</v>
      </c>
      <c r="O3" s="238">
        <v>1988</v>
      </c>
      <c r="P3" s="238">
        <v>1989</v>
      </c>
      <c r="Q3" s="238">
        <v>1990</v>
      </c>
      <c r="R3" s="238">
        <v>1991</v>
      </c>
      <c r="S3" s="238">
        <v>1992</v>
      </c>
      <c r="T3" s="238">
        <v>1993</v>
      </c>
      <c r="U3" s="238">
        <v>1994</v>
      </c>
      <c r="V3" s="238">
        <v>1995</v>
      </c>
      <c r="W3" s="238">
        <v>1996</v>
      </c>
      <c r="X3" s="238">
        <v>1997</v>
      </c>
      <c r="Y3" s="238">
        <v>1998</v>
      </c>
      <c r="Z3" s="238">
        <v>1999</v>
      </c>
      <c r="AA3" s="238">
        <v>2000</v>
      </c>
      <c r="AB3" s="238">
        <v>2001</v>
      </c>
      <c r="AC3" s="238">
        <v>2002</v>
      </c>
      <c r="AD3" s="238">
        <v>2003</v>
      </c>
      <c r="AE3" s="238">
        <v>2004</v>
      </c>
      <c r="AF3" s="238">
        <v>2005</v>
      </c>
      <c r="AG3" s="238">
        <v>2006</v>
      </c>
      <c r="AH3" s="238">
        <v>2007</v>
      </c>
      <c r="AI3" s="238">
        <v>2008</v>
      </c>
      <c r="AJ3" s="238">
        <v>2009</v>
      </c>
      <c r="AK3" s="238">
        <v>2010</v>
      </c>
      <c r="AL3" s="238">
        <v>2011</v>
      </c>
      <c r="AM3" s="238">
        <v>2012</v>
      </c>
      <c r="AN3" s="238">
        <v>2013</v>
      </c>
      <c r="AO3" s="238">
        <v>2014</v>
      </c>
      <c r="AP3" s="238">
        <v>2015</v>
      </c>
      <c r="AQ3" s="238">
        <v>2016</v>
      </c>
      <c r="AR3" s="238">
        <v>2017</v>
      </c>
      <c r="AS3" s="238">
        <v>2018</v>
      </c>
      <c r="AT3" s="238">
        <v>2019</v>
      </c>
      <c r="AU3" s="238">
        <v>2020</v>
      </c>
      <c r="AV3" s="238">
        <v>2021</v>
      </c>
      <c r="AW3" s="238">
        <v>2022</v>
      </c>
      <c r="AX3" s="238">
        <v>2023</v>
      </c>
      <c r="AY3" s="238">
        <v>2024</v>
      </c>
      <c r="AZ3" s="131"/>
      <c r="BA3" s="131"/>
      <c r="BB3" s="131"/>
      <c r="BC3" s="131"/>
      <c r="BD3" s="131"/>
      <c r="BE3" s="131"/>
      <c r="BF3" s="131"/>
      <c r="BG3" s="131"/>
      <c r="BH3" s="131"/>
      <c r="BI3" s="131"/>
      <c r="BJ3" s="131"/>
      <c r="BK3" s="131"/>
      <c r="BL3" s="131"/>
      <c r="BM3" s="131"/>
      <c r="BN3" s="131"/>
      <c r="BO3" s="131"/>
      <c r="BP3" s="131"/>
      <c r="BQ3" s="131"/>
      <c r="BR3" s="131"/>
    </row>
    <row r="4" spans="1:70" ht="16.5">
      <c r="A4" s="239" t="s">
        <v>288</v>
      </c>
      <c r="B4" s="240">
        <v>16.434000000000001</v>
      </c>
      <c r="C4" s="240">
        <v>16.62</v>
      </c>
      <c r="D4" s="240">
        <v>17.731999999999999</v>
      </c>
      <c r="E4" s="240">
        <v>16.407</v>
      </c>
      <c r="F4" s="240">
        <v>13.96</v>
      </c>
      <c r="G4" s="240">
        <v>13.381</v>
      </c>
      <c r="H4" s="240">
        <v>13.632</v>
      </c>
      <c r="I4" s="240">
        <v>13.951000000000001</v>
      </c>
      <c r="J4" s="240">
        <v>20.289000000000001</v>
      </c>
      <c r="K4" s="240">
        <v>12.414</v>
      </c>
      <c r="L4" s="240">
        <v>13.234999999999999</v>
      </c>
      <c r="M4" s="240">
        <v>14.670999999999999</v>
      </c>
      <c r="N4" s="240">
        <v>17.907</v>
      </c>
      <c r="O4" s="240">
        <v>13.907</v>
      </c>
      <c r="P4" s="240">
        <v>12.085000000000001</v>
      </c>
      <c r="Q4" s="240">
        <v>10.423</v>
      </c>
      <c r="R4" s="240">
        <v>8.6530000000000005</v>
      </c>
      <c r="S4" s="240">
        <v>7.9429999999999996</v>
      </c>
      <c r="T4" s="240">
        <v>7.9370000000000003</v>
      </c>
      <c r="U4" s="240">
        <v>6.6369999999999996</v>
      </c>
      <c r="V4" s="240">
        <v>6.2249999999999996</v>
      </c>
      <c r="W4" s="240">
        <v>4.6379999999999999</v>
      </c>
      <c r="X4" s="240">
        <v>5.0679999999999996</v>
      </c>
      <c r="Y4" s="240">
        <v>4.891</v>
      </c>
      <c r="Z4" s="240">
        <v>4.6680000000000001</v>
      </c>
      <c r="AA4" s="240">
        <v>4.4729999999999999</v>
      </c>
      <c r="AB4" s="240">
        <v>4.4009999999999998</v>
      </c>
      <c r="AC4" s="240">
        <v>4.9950000000000001</v>
      </c>
      <c r="AD4" s="240">
        <v>4.5970000000000004</v>
      </c>
      <c r="AE4" s="240">
        <v>4.085</v>
      </c>
      <c r="AF4" s="240">
        <v>4.2460000000000004</v>
      </c>
      <c r="AG4" s="240">
        <v>4.1660000000000004</v>
      </c>
      <c r="AH4" s="240">
        <v>3.7629999999999999</v>
      </c>
      <c r="AI4" s="240">
        <v>3.26</v>
      </c>
      <c r="AJ4" s="240">
        <v>3.3490000000000002</v>
      </c>
      <c r="AK4" s="240">
        <v>3.113</v>
      </c>
      <c r="AL4" s="240">
        <v>2.3490000000000002</v>
      </c>
      <c r="AM4" s="240">
        <v>2.7</v>
      </c>
      <c r="AN4" s="240">
        <v>2.98</v>
      </c>
      <c r="AO4" s="240">
        <v>2.7530000000000001</v>
      </c>
      <c r="AP4" s="240">
        <v>3.0880000000000001</v>
      </c>
      <c r="AQ4" s="240">
        <v>2.8290000000000002</v>
      </c>
      <c r="AR4" s="240">
        <v>2.589</v>
      </c>
      <c r="AS4" s="240">
        <v>2.746</v>
      </c>
      <c r="AT4" s="240">
        <v>2.83</v>
      </c>
      <c r="AU4" s="240">
        <v>3.0089999999999999</v>
      </c>
      <c r="AV4" s="240">
        <v>2.5499999999999998</v>
      </c>
      <c r="AW4" s="240">
        <v>2.5819999999999999</v>
      </c>
      <c r="AX4" s="240">
        <v>2.5550000000000002</v>
      </c>
      <c r="AY4" s="240">
        <v>2.3180000000000001</v>
      </c>
      <c r="AZ4" s="134">
        <f t="shared" ref="AZ4:BR4" si="0">FORECAST(AZ176,AK4:AY4,AK176:AY176)</f>
        <v>2.5478761904761953</v>
      </c>
      <c r="BA4" s="134">
        <f t="shared" si="0"/>
        <v>2.5601479365079385</v>
      </c>
      <c r="BB4" s="134">
        <f t="shared" si="0"/>
        <v>2.4681433046107344</v>
      </c>
      <c r="BC4" s="134">
        <f t="shared" si="0"/>
        <v>2.4023998774502502</v>
      </c>
      <c r="BD4" s="134">
        <f t="shared" si="0"/>
        <v>2.3710826800580804</v>
      </c>
      <c r="BE4" s="134">
        <f t="shared" si="0"/>
        <v>2.3111647097198897</v>
      </c>
      <c r="BF4" s="134">
        <f t="shared" si="0"/>
        <v>2.3004186326232059</v>
      </c>
      <c r="BG4" s="134">
        <f t="shared" si="0"/>
        <v>2.2670688956420548</v>
      </c>
      <c r="BH4" s="134">
        <f t="shared" si="0"/>
        <v>2.2010710773910063</v>
      </c>
      <c r="BI4" s="134">
        <f t="shared" si="0"/>
        <v>2.1520909201117888</v>
      </c>
      <c r="BJ4" s="134">
        <f t="shared" si="0"/>
        <v>2.1192187853469591</v>
      </c>
      <c r="BK4" s="134">
        <f t="shared" si="0"/>
        <v>2.1259305312130721</v>
      </c>
      <c r="BL4" s="134">
        <f t="shared" si="0"/>
        <v>2.0855401106811655</v>
      </c>
      <c r="BM4" s="134">
        <f t="shared" si="0"/>
        <v>2.0516761342584999</v>
      </c>
      <c r="BN4" s="134">
        <f t="shared" si="0"/>
        <v>2.0185949038179416</v>
      </c>
      <c r="BO4" s="134">
        <f t="shared" si="0"/>
        <v>1.9527012652334577</v>
      </c>
      <c r="BP4" s="134">
        <f t="shared" si="0"/>
        <v>1.9150084708992239</v>
      </c>
      <c r="BQ4" s="134">
        <f t="shared" si="0"/>
        <v>1.8862561167260452</v>
      </c>
      <c r="BR4" s="134">
        <f t="shared" si="0"/>
        <v>1.8533730362454719</v>
      </c>
    </row>
    <row r="5" spans="1:70" ht="16.5">
      <c r="A5" s="239" t="s">
        <v>289</v>
      </c>
      <c r="B5" s="240">
        <v>13.038</v>
      </c>
      <c r="C5" s="240">
        <v>11.834</v>
      </c>
      <c r="D5" s="240">
        <v>13.484999999999999</v>
      </c>
      <c r="E5" s="240">
        <v>11.125999999999999</v>
      </c>
      <c r="F5" s="240">
        <v>9.6820000000000004</v>
      </c>
      <c r="G5" s="240">
        <v>8.657</v>
      </c>
      <c r="H5" s="240">
        <v>9.407</v>
      </c>
      <c r="I5" s="240">
        <v>10.257999999999999</v>
      </c>
      <c r="J5" s="240">
        <v>9.0619999999999994</v>
      </c>
      <c r="K5" s="240">
        <v>8.1630000000000003</v>
      </c>
      <c r="L5" s="240">
        <v>8.1470000000000002</v>
      </c>
      <c r="M5" s="240">
        <v>6.84</v>
      </c>
      <c r="N5" s="240">
        <v>6.8879999999999999</v>
      </c>
      <c r="O5" s="240">
        <v>5.53</v>
      </c>
      <c r="P5" s="240">
        <v>6.8819999999999997</v>
      </c>
      <c r="Q5" s="240">
        <v>5.9470000000000001</v>
      </c>
      <c r="R5" s="240">
        <v>4.8159999999999998</v>
      </c>
      <c r="S5" s="240">
        <v>4.4960000000000004</v>
      </c>
      <c r="T5" s="240">
        <v>3.8029999999999999</v>
      </c>
      <c r="U5" s="240">
        <v>4.008</v>
      </c>
      <c r="V5" s="240">
        <v>2.952</v>
      </c>
      <c r="W5" s="240">
        <v>2.6549999999999998</v>
      </c>
      <c r="X5" s="240">
        <v>2.8130000000000002</v>
      </c>
      <c r="Y5" s="240">
        <v>2.7519999999999998</v>
      </c>
      <c r="Z5" s="240">
        <v>2.4449999999999998</v>
      </c>
      <c r="AA5" s="240">
        <v>2.3250000000000002</v>
      </c>
      <c r="AB5" s="240">
        <v>1.911</v>
      </c>
      <c r="AC5" s="240">
        <v>2.0579999999999998</v>
      </c>
      <c r="AD5" s="240">
        <v>2.2200000000000002</v>
      </c>
      <c r="AE5" s="240">
        <v>1.7869999999999999</v>
      </c>
      <c r="AF5" s="240">
        <v>1.823</v>
      </c>
      <c r="AG5" s="240">
        <v>1.5640000000000001</v>
      </c>
      <c r="AH5" s="240">
        <v>1.504</v>
      </c>
      <c r="AI5" s="240">
        <v>1.4139999999999999</v>
      </c>
      <c r="AJ5" s="240">
        <v>1.34</v>
      </c>
      <c r="AK5" s="240">
        <v>1.2669999999999999</v>
      </c>
      <c r="AL5" s="240">
        <v>0.875</v>
      </c>
      <c r="AM5" s="240">
        <v>1.0049999999999999</v>
      </c>
      <c r="AN5" s="240">
        <v>1.0089999999999999</v>
      </c>
      <c r="AO5" s="240">
        <v>1.0349999999999999</v>
      </c>
      <c r="AP5" s="240">
        <v>1.2749999999999999</v>
      </c>
      <c r="AQ5" s="240">
        <v>0.97899999999999998</v>
      </c>
      <c r="AR5" s="240">
        <v>0.80400000000000005</v>
      </c>
      <c r="AS5" s="240">
        <v>0.86499999999999999</v>
      </c>
      <c r="AT5" s="240">
        <v>0.82799999999999996</v>
      </c>
      <c r="AU5" s="240">
        <v>1.0089999999999999</v>
      </c>
      <c r="AV5" s="240">
        <v>0.65</v>
      </c>
      <c r="AW5" s="240">
        <v>0.88</v>
      </c>
      <c r="AX5" s="240">
        <v>0.83099999999999996</v>
      </c>
      <c r="AY5" s="240">
        <v>0</v>
      </c>
      <c r="AZ5" s="240" t="e">
        <f>VLOOKUP(AZ3,'[9]prod plnt hvst data'!$A$1:$G$51,6,FALSE)</f>
        <v>#N/A</v>
      </c>
      <c r="BA5" s="240" t="e">
        <f>VLOOKUP(BA3,'[9]prod plnt hvst data'!$A$1:$G$51,6,FALSE)</f>
        <v>#N/A</v>
      </c>
      <c r="BB5" s="240" t="e">
        <f>VLOOKUP(BB3,'[9]prod plnt hvst data'!$A$1:$G$51,6,FALSE)</f>
        <v>#N/A</v>
      </c>
      <c r="BC5" s="240" t="e">
        <f>VLOOKUP(BC3,'[9]prod plnt hvst data'!$A$1:$G$51,6,FALSE)</f>
        <v>#N/A</v>
      </c>
      <c r="BD5" s="240" t="e">
        <f>VLOOKUP(BD3,'[9]prod plnt hvst data'!$A$1:$G$51,6,FALSE)</f>
        <v>#N/A</v>
      </c>
      <c r="BE5" s="240" t="e">
        <f>VLOOKUP(BE3,'[9]prod plnt hvst data'!$A$1:$G$51,6,FALSE)</f>
        <v>#N/A</v>
      </c>
      <c r="BF5" s="240" t="e">
        <f>VLOOKUP(BF3,'[9]prod plnt hvst data'!$A$1:$G$51,6,FALSE)</f>
        <v>#N/A</v>
      </c>
      <c r="BG5" s="240" t="e">
        <f>VLOOKUP(BG3,'[9]prod plnt hvst data'!$A$1:$G$51,6,FALSE)</f>
        <v>#N/A</v>
      </c>
      <c r="BH5" s="240" t="e">
        <f>VLOOKUP(BH3,'[9]prod plnt hvst data'!$A$1:$G$51,6,FALSE)</f>
        <v>#N/A</v>
      </c>
      <c r="BI5" s="240" t="e">
        <f>VLOOKUP(BI3,'[9]prod plnt hvst data'!$A$1:$G$51,6,FALSE)</f>
        <v>#N/A</v>
      </c>
      <c r="BJ5" s="240" t="e">
        <f>VLOOKUP(BJ3,'[9]prod plnt hvst data'!$A$1:$G$51,6,FALSE)</f>
        <v>#N/A</v>
      </c>
      <c r="BK5" s="240" t="e">
        <f>VLOOKUP(BK3,'[9]prod plnt hvst data'!$A$1:$G$51,6,FALSE)</f>
        <v>#N/A</v>
      </c>
      <c r="BL5" s="240" t="e">
        <f>VLOOKUP(BL3,'[9]prod plnt hvst data'!$A$1:$G$51,6,FALSE)</f>
        <v>#N/A</v>
      </c>
      <c r="BM5" s="240" t="e">
        <f>VLOOKUP(BM3,'[9]prod plnt hvst data'!$A$1:$G$51,6,FALSE)</f>
        <v>#N/A</v>
      </c>
      <c r="BN5" s="240" t="e">
        <f>VLOOKUP(BN3,'[9]prod plnt hvst data'!$A$1:$G$51,6,FALSE)</f>
        <v>#N/A</v>
      </c>
      <c r="BO5" s="240" t="e">
        <f>VLOOKUP(BO3,'[9]prod plnt hvst data'!$A$1:$G$51,6,FALSE)</f>
        <v>#N/A</v>
      </c>
      <c r="BP5" s="240" t="e">
        <f>VLOOKUP(BP3,'[9]prod plnt hvst data'!$A$1:$G$51,6,FALSE)</f>
        <v>#N/A</v>
      </c>
      <c r="BQ5" s="240" t="e">
        <f>VLOOKUP(BQ3,'[9]prod plnt hvst data'!$A$1:$G$51,6,FALSE)</f>
        <v>#N/A</v>
      </c>
      <c r="BR5" s="240" t="e">
        <f>VLOOKUP(BR3,'[9]prod plnt hvst data'!$A$1:$G$51,6,FALSE)</f>
        <v>#N/A</v>
      </c>
    </row>
    <row r="6" spans="1:70" ht="16.5">
      <c r="A6" s="239" t="s">
        <v>290</v>
      </c>
      <c r="B6" s="240">
        <f>B9/B5</f>
        <v>49.007516490259242</v>
      </c>
      <c r="C6" s="240">
        <f>C9/C5</f>
        <v>45.668497549433837</v>
      </c>
      <c r="D6" s="240">
        <f t="shared" ref="D6:AX6" si="1">D9/D5</f>
        <v>55.823062662217282</v>
      </c>
      <c r="E6" s="240">
        <f t="shared" si="1"/>
        <v>52.27907603810894</v>
      </c>
      <c r="F6" s="240">
        <f t="shared" si="1"/>
        <v>54.404875025821113</v>
      </c>
      <c r="G6" s="240">
        <f t="shared" si="1"/>
        <v>52.996650109737779</v>
      </c>
      <c r="H6" s="240">
        <f t="shared" si="1"/>
        <v>54.164877219092162</v>
      </c>
      <c r="I6" s="240">
        <f t="shared" si="1"/>
        <v>57.772470267108602</v>
      </c>
      <c r="J6" s="240">
        <f t="shared" si="1"/>
        <v>52.579011255793425</v>
      </c>
      <c r="K6" s="240">
        <f t="shared" si="1"/>
        <v>58.025358324145536</v>
      </c>
      <c r="L6" s="240">
        <f t="shared" si="1"/>
        <v>63.64183134896281</v>
      </c>
      <c r="M6" s="240">
        <f t="shared" si="1"/>
        <v>56.285964912280697</v>
      </c>
      <c r="N6" s="240">
        <f t="shared" si="1"/>
        <v>54.25566202090593</v>
      </c>
      <c r="O6" s="240">
        <f t="shared" si="1"/>
        <v>39.308318264014467</v>
      </c>
      <c r="P6" s="240">
        <f t="shared" si="1"/>
        <v>54.284655623365303</v>
      </c>
      <c r="Q6" s="240">
        <f t="shared" si="1"/>
        <v>60.140238775853369</v>
      </c>
      <c r="R6" s="240">
        <f t="shared" si="1"/>
        <v>50.633513289036543</v>
      </c>
      <c r="S6" s="240">
        <f t="shared" si="1"/>
        <v>65.44239323843415</v>
      </c>
      <c r="T6" s="240">
        <f t="shared" si="1"/>
        <v>54.359978963975806</v>
      </c>
      <c r="U6" s="240">
        <f t="shared" si="1"/>
        <v>57.096806387225548</v>
      </c>
      <c r="V6" s="240">
        <f t="shared" si="1"/>
        <v>54.571138211382113</v>
      </c>
      <c r="W6" s="240">
        <f t="shared" si="1"/>
        <v>57.719397363465163</v>
      </c>
      <c r="X6" s="240">
        <f t="shared" si="1"/>
        <v>59.454674724493422</v>
      </c>
      <c r="Y6" s="240">
        <f t="shared" si="1"/>
        <v>60.235465116279073</v>
      </c>
      <c r="Z6" s="240">
        <f t="shared" si="1"/>
        <v>59.561554192229039</v>
      </c>
      <c r="AA6" s="240">
        <f t="shared" si="1"/>
        <v>64.156989247311813</v>
      </c>
      <c r="AB6" s="240">
        <f t="shared" si="1"/>
        <v>61.53950811093668</v>
      </c>
      <c r="AC6" s="240">
        <f t="shared" si="1"/>
        <v>56.366375121477162</v>
      </c>
      <c r="AD6" s="240">
        <f t="shared" si="1"/>
        <v>65.037387387387383</v>
      </c>
      <c r="AE6" s="240">
        <f t="shared" si="1"/>
        <v>64.742585338556239</v>
      </c>
      <c r="AF6" s="240">
        <f t="shared" si="1"/>
        <v>63.005485463521666</v>
      </c>
      <c r="AG6" s="240">
        <f t="shared" si="1"/>
        <v>59.796675191815858</v>
      </c>
      <c r="AH6" s="240">
        <f t="shared" si="1"/>
        <v>60.126329787234049</v>
      </c>
      <c r="AI6" s="240">
        <f t="shared" si="1"/>
        <v>63.685289957567193</v>
      </c>
      <c r="AJ6" s="240">
        <f t="shared" si="1"/>
        <v>67.942537313432837</v>
      </c>
      <c r="AK6" s="240">
        <f t="shared" si="1"/>
        <v>64.606156274664556</v>
      </c>
      <c r="AL6" s="240">
        <f t="shared" si="1"/>
        <v>57.286857142857137</v>
      </c>
      <c r="AM6" s="240">
        <f t="shared" si="1"/>
        <v>61.180099502487565</v>
      </c>
      <c r="AN6" s="240">
        <f t="shared" si="1"/>
        <v>64.065411298315169</v>
      </c>
      <c r="AO6" s="240">
        <f t="shared" si="1"/>
        <v>67.857004830917873</v>
      </c>
      <c r="AP6" s="240">
        <f t="shared" si="1"/>
        <v>70.1607843137255</v>
      </c>
      <c r="AQ6" s="240">
        <f t="shared" si="1"/>
        <v>66.014300306435146</v>
      </c>
      <c r="AR6" s="240">
        <f t="shared" si="1"/>
        <v>61.6728855721393</v>
      </c>
      <c r="AS6" s="240">
        <f t="shared" si="1"/>
        <v>64.890173410404628</v>
      </c>
      <c r="AT6" s="240">
        <f t="shared" si="1"/>
        <v>64.321256038647348</v>
      </c>
      <c r="AU6" s="240">
        <f t="shared" si="1"/>
        <v>65.108027750247786</v>
      </c>
      <c r="AV6" s="240">
        <f t="shared" si="1"/>
        <v>61.286153846153844</v>
      </c>
      <c r="AW6" s="240">
        <f t="shared" si="1"/>
        <v>65.532954545454544</v>
      </c>
      <c r="AX6" s="240">
        <f t="shared" si="1"/>
        <v>68.646209386281598</v>
      </c>
      <c r="AY6" s="244">
        <f t="shared" ref="AY6:BR6" si="2">FORECAST(AY176,AJ6:AX6,AJ176:AX176)+7.5</f>
        <v>73.13445400539922</v>
      </c>
      <c r="AZ6" s="243">
        <f t="shared" si="2"/>
        <v>75.906600785237742</v>
      </c>
      <c r="BA6" s="243">
        <f t="shared" si="2"/>
        <v>78.729470251747898</v>
      </c>
      <c r="BB6" s="243">
        <f t="shared" si="2"/>
        <v>80.79720568292305</v>
      </c>
      <c r="BC6" s="243">
        <f t="shared" si="2"/>
        <v>83.434025617526459</v>
      </c>
      <c r="BD6" s="243">
        <f t="shared" si="2"/>
        <v>86.680654506003066</v>
      </c>
      <c r="BE6" s="243">
        <f t="shared" si="2"/>
        <v>90.853539165659186</v>
      </c>
      <c r="BF6" s="243">
        <f t="shared" si="2"/>
        <v>95.974367374391022</v>
      </c>
      <c r="BG6" s="243">
        <f t="shared" si="2"/>
        <v>101.19819269897744</v>
      </c>
      <c r="BH6" s="243">
        <f t="shared" si="2"/>
        <v>106.25614047500676</v>
      </c>
      <c r="BI6" s="243">
        <f t="shared" si="2"/>
        <v>112.05447405673931</v>
      </c>
      <c r="BJ6" s="243">
        <f t="shared" si="2"/>
        <v>118.12503472204116</v>
      </c>
      <c r="BK6" s="243">
        <f t="shared" si="2"/>
        <v>124.57798742230989</v>
      </c>
      <c r="BL6" s="243">
        <f t="shared" si="2"/>
        <v>130.61817629707639</v>
      </c>
      <c r="BM6" s="243">
        <f t="shared" si="2"/>
        <v>137.14832135901634</v>
      </c>
      <c r="BN6" s="243">
        <f t="shared" si="2"/>
        <v>144.06431145689749</v>
      </c>
      <c r="BO6" s="243">
        <f t="shared" si="2"/>
        <v>151.59403055808434</v>
      </c>
      <c r="BP6" s="243">
        <f t="shared" si="2"/>
        <v>159.55393116151936</v>
      </c>
      <c r="BQ6" s="243">
        <f t="shared" si="2"/>
        <v>167.93100994122506</v>
      </c>
      <c r="BR6" s="243">
        <f t="shared" si="2"/>
        <v>176.56748229647928</v>
      </c>
    </row>
    <row r="7" spans="1:70" ht="16.5">
      <c r="A7" s="239" t="s">
        <v>291</v>
      </c>
      <c r="B7" s="245">
        <f>B5/B4</f>
        <v>0.79335523913837158</v>
      </c>
      <c r="C7" s="245">
        <f>C5/C4</f>
        <v>0.71203369434416364</v>
      </c>
      <c r="D7" s="245">
        <f t="shared" ref="D7:BO7" si="3">D5/D4</f>
        <v>0.76048951048951052</v>
      </c>
      <c r="E7" s="245">
        <f t="shared" si="3"/>
        <v>0.67812519046748332</v>
      </c>
      <c r="F7" s="245">
        <f t="shared" si="3"/>
        <v>0.69355300859598856</v>
      </c>
      <c r="G7" s="245">
        <f t="shared" si="3"/>
        <v>0.64696211045512297</v>
      </c>
      <c r="H7" s="245">
        <f t="shared" si="3"/>
        <v>0.69006748826291087</v>
      </c>
      <c r="I7" s="245">
        <f t="shared" si="3"/>
        <v>0.73528779298974978</v>
      </c>
      <c r="J7" s="245">
        <f t="shared" si="3"/>
        <v>0.44664596579427268</v>
      </c>
      <c r="K7" s="245">
        <f t="shared" si="3"/>
        <v>0.65756404059932339</v>
      </c>
      <c r="L7" s="245">
        <f t="shared" si="3"/>
        <v>0.61556479032867406</v>
      </c>
      <c r="M7" s="245">
        <f t="shared" si="3"/>
        <v>0.46622588780587554</v>
      </c>
      <c r="N7" s="245">
        <f t="shared" si="3"/>
        <v>0.38465404590383651</v>
      </c>
      <c r="O7" s="245">
        <f t="shared" si="3"/>
        <v>0.39764147551592727</v>
      </c>
      <c r="P7" s="245">
        <f t="shared" si="3"/>
        <v>0.56946628051303261</v>
      </c>
      <c r="Q7" s="245">
        <f t="shared" si="3"/>
        <v>0.57056509642137576</v>
      </c>
      <c r="R7" s="245">
        <f t="shared" si="3"/>
        <v>0.55656997573096034</v>
      </c>
      <c r="S7" s="245">
        <f t="shared" si="3"/>
        <v>0.56603298501825516</v>
      </c>
      <c r="T7" s="245">
        <f t="shared" si="3"/>
        <v>0.47914829280584603</v>
      </c>
      <c r="U7" s="245">
        <f t="shared" si="3"/>
        <v>0.6038872984782282</v>
      </c>
      <c r="V7" s="245">
        <f t="shared" si="3"/>
        <v>0.47421686746987951</v>
      </c>
      <c r="W7" s="245">
        <f t="shared" si="3"/>
        <v>0.57244501940491588</v>
      </c>
      <c r="X7" s="245">
        <f t="shared" si="3"/>
        <v>0.55505130228887145</v>
      </c>
      <c r="Y7" s="245">
        <f t="shared" si="3"/>
        <v>0.56266612144755668</v>
      </c>
      <c r="Z7" s="245">
        <f t="shared" si="3"/>
        <v>0.52377892030848328</v>
      </c>
      <c r="AA7" s="245">
        <f t="shared" si="3"/>
        <v>0.51978537894030852</v>
      </c>
      <c r="AB7" s="245">
        <f t="shared" si="3"/>
        <v>0.43421949556918887</v>
      </c>
      <c r="AC7" s="245">
        <f t="shared" si="3"/>
        <v>0.41201201201201199</v>
      </c>
      <c r="AD7" s="245">
        <f t="shared" si="3"/>
        <v>0.48292364585599301</v>
      </c>
      <c r="AE7" s="245">
        <f t="shared" si="3"/>
        <v>0.43745410036719706</v>
      </c>
      <c r="AF7" s="245">
        <f t="shared" si="3"/>
        <v>0.42934526613283086</v>
      </c>
      <c r="AG7" s="245">
        <f t="shared" si="3"/>
        <v>0.37542006721075372</v>
      </c>
      <c r="AH7" s="245">
        <f t="shared" si="3"/>
        <v>0.39968110550093011</v>
      </c>
      <c r="AI7" s="245">
        <f t="shared" si="3"/>
        <v>0.43374233128834355</v>
      </c>
      <c r="AJ7" s="245">
        <f t="shared" si="3"/>
        <v>0.40011943863839955</v>
      </c>
      <c r="AK7" s="245">
        <f t="shared" si="3"/>
        <v>0.40700289110183102</v>
      </c>
      <c r="AL7" s="245">
        <f t="shared" si="3"/>
        <v>0.37249893571732651</v>
      </c>
      <c r="AM7" s="245">
        <f t="shared" si="3"/>
        <v>0.37222222222222218</v>
      </c>
      <c r="AN7" s="245">
        <f t="shared" si="3"/>
        <v>0.3385906040268456</v>
      </c>
      <c r="AO7" s="245">
        <f t="shared" si="3"/>
        <v>0.3759535052669814</v>
      </c>
      <c r="AP7" s="245">
        <f t="shared" si="3"/>
        <v>0.4128886010362694</v>
      </c>
      <c r="AQ7" s="245">
        <f t="shared" si="3"/>
        <v>0.34605867797808409</v>
      </c>
      <c r="AR7" s="245">
        <f t="shared" si="3"/>
        <v>0.31054461181923526</v>
      </c>
      <c r="AS7" s="245">
        <f t="shared" si="3"/>
        <v>0.31500364166059724</v>
      </c>
      <c r="AT7" s="246">
        <f t="shared" si="3"/>
        <v>0.29257950530035332</v>
      </c>
      <c r="AU7" s="246">
        <f t="shared" si="3"/>
        <v>0.33532735127949481</v>
      </c>
      <c r="AV7" s="246">
        <f t="shared" si="3"/>
        <v>0.25490196078431376</v>
      </c>
      <c r="AW7" s="246">
        <f t="shared" si="3"/>
        <v>0.34082106893880715</v>
      </c>
      <c r="AX7" s="246">
        <f t="shared" si="3"/>
        <v>0.32524461839530328</v>
      </c>
      <c r="AY7" s="247">
        <f>AY5/AY4</f>
        <v>0</v>
      </c>
      <c r="AZ7" s="248" t="e">
        <f t="shared" si="3"/>
        <v>#N/A</v>
      </c>
      <c r="BA7" s="248" t="e">
        <f t="shared" si="3"/>
        <v>#N/A</v>
      </c>
      <c r="BB7" s="248" t="e">
        <f t="shared" si="3"/>
        <v>#N/A</v>
      </c>
      <c r="BC7" s="248" t="e">
        <f t="shared" si="3"/>
        <v>#N/A</v>
      </c>
      <c r="BD7" s="248" t="e">
        <f t="shared" si="3"/>
        <v>#N/A</v>
      </c>
      <c r="BE7" s="248" t="e">
        <f t="shared" si="3"/>
        <v>#N/A</v>
      </c>
      <c r="BF7" s="248" t="e">
        <f t="shared" si="3"/>
        <v>#N/A</v>
      </c>
      <c r="BG7" s="248" t="e">
        <f t="shared" si="3"/>
        <v>#N/A</v>
      </c>
      <c r="BH7" s="248" t="e">
        <f t="shared" si="3"/>
        <v>#N/A</v>
      </c>
      <c r="BI7" s="248" t="e">
        <f t="shared" si="3"/>
        <v>#N/A</v>
      </c>
      <c r="BJ7" s="248" t="e">
        <f t="shared" si="3"/>
        <v>#N/A</v>
      </c>
      <c r="BK7" s="248" t="e">
        <f t="shared" si="3"/>
        <v>#N/A</v>
      </c>
      <c r="BL7" s="248" t="e">
        <f t="shared" si="3"/>
        <v>#N/A</v>
      </c>
      <c r="BM7" s="248" t="e">
        <f t="shared" si="3"/>
        <v>#N/A</v>
      </c>
      <c r="BN7" s="248" t="e">
        <f t="shared" si="3"/>
        <v>#N/A</v>
      </c>
      <c r="BO7" s="248" t="e">
        <f t="shared" si="3"/>
        <v>#N/A</v>
      </c>
      <c r="BP7" s="248" t="e">
        <f t="shared" ref="BP7:BR7" si="4">BP5/BP4</f>
        <v>#N/A</v>
      </c>
      <c r="BQ7" s="248" t="e">
        <f t="shared" si="4"/>
        <v>#N/A</v>
      </c>
      <c r="BR7" s="248" t="e">
        <f t="shared" si="4"/>
        <v>#N/A</v>
      </c>
    </row>
    <row r="8" spans="1:70" ht="16.5">
      <c r="A8" s="249" t="s">
        <v>292</v>
      </c>
      <c r="B8" s="250">
        <v>0</v>
      </c>
      <c r="C8" s="250">
        <f>B18</f>
        <v>204.81800000000001</v>
      </c>
      <c r="D8" s="250">
        <f>D25</f>
        <v>313.10399999999998</v>
      </c>
      <c r="E8" s="250">
        <f t="shared" ref="E8:AX8" si="5">E25</f>
        <v>279.97000000000003</v>
      </c>
      <c r="F8" s="250">
        <f t="shared" si="5"/>
        <v>236.40799999999999</v>
      </c>
      <c r="G8" s="250">
        <f t="shared" si="5"/>
        <v>176.95400000000001</v>
      </c>
      <c r="H8" s="250">
        <f t="shared" si="5"/>
        <v>151.93199999999999</v>
      </c>
      <c r="I8" s="250">
        <f t="shared" si="5"/>
        <v>219.828</v>
      </c>
      <c r="J8" s="250">
        <f t="shared" si="5"/>
        <v>180.94399999999999</v>
      </c>
      <c r="K8" s="250">
        <f t="shared" si="5"/>
        <v>179.87799999999999</v>
      </c>
      <c r="L8" s="250">
        <f t="shared" si="5"/>
        <v>183.715</v>
      </c>
      <c r="M8" s="250">
        <f t="shared" si="5"/>
        <v>132.74600000000001</v>
      </c>
      <c r="N8" s="250">
        <f t="shared" si="5"/>
        <v>112.029</v>
      </c>
      <c r="O8" s="250">
        <f t="shared" si="5"/>
        <v>98.334000000000003</v>
      </c>
      <c r="P8" s="250">
        <f t="shared" si="5"/>
        <v>156.91200000000001</v>
      </c>
      <c r="Q8" s="250">
        <f t="shared" si="5"/>
        <v>171.23099999999999</v>
      </c>
      <c r="R8" s="250">
        <f t="shared" si="5"/>
        <v>127.721</v>
      </c>
      <c r="S8" s="250">
        <f t="shared" si="5"/>
        <v>113.193</v>
      </c>
      <c r="T8" s="250">
        <f t="shared" si="5"/>
        <v>105.523</v>
      </c>
      <c r="U8" s="250">
        <f t="shared" si="5"/>
        <v>100.598</v>
      </c>
      <c r="V8" s="250">
        <f t="shared" si="5"/>
        <v>66.308000000000007</v>
      </c>
      <c r="W8" s="250">
        <f t="shared" si="5"/>
        <v>66.676000000000002</v>
      </c>
      <c r="X8" s="250">
        <f t="shared" si="5"/>
        <v>73.998000000000005</v>
      </c>
      <c r="Y8" s="250">
        <f t="shared" si="5"/>
        <v>81.378</v>
      </c>
      <c r="Z8" s="250">
        <f t="shared" si="5"/>
        <v>76.031000000000006</v>
      </c>
      <c r="AA8" s="250">
        <f t="shared" si="5"/>
        <v>72.727000000000004</v>
      </c>
      <c r="AB8" s="250">
        <f t="shared" si="5"/>
        <v>63.201999999999998</v>
      </c>
      <c r="AC8" s="250">
        <f t="shared" si="5"/>
        <v>49.832999999999998</v>
      </c>
      <c r="AD8" s="250">
        <f t="shared" si="5"/>
        <v>64.847999999999999</v>
      </c>
      <c r="AE8" s="250">
        <f t="shared" si="5"/>
        <v>57.942</v>
      </c>
      <c r="AF8" s="250">
        <f t="shared" si="5"/>
        <v>52.566000000000003</v>
      </c>
      <c r="AG8" s="250">
        <f t="shared" si="5"/>
        <v>50.597999999999999</v>
      </c>
      <c r="AH8" s="250">
        <f t="shared" si="5"/>
        <v>66.774000000000001</v>
      </c>
      <c r="AI8" s="250">
        <f t="shared" si="5"/>
        <v>84.099000000000004</v>
      </c>
      <c r="AJ8" s="250">
        <f t="shared" si="5"/>
        <v>80.316000000000003</v>
      </c>
      <c r="AK8" s="250">
        <f t="shared" si="5"/>
        <v>67.629000000000005</v>
      </c>
      <c r="AL8" s="250">
        <f t="shared" si="5"/>
        <v>54.939</v>
      </c>
      <c r="AM8" s="250">
        <f t="shared" si="5"/>
        <v>36.337000000000003</v>
      </c>
      <c r="AN8" s="250">
        <f t="shared" si="5"/>
        <v>24.739000000000001</v>
      </c>
      <c r="AO8" s="250">
        <f t="shared" si="5"/>
        <v>53.744999999999997</v>
      </c>
      <c r="AP8" s="250">
        <f t="shared" si="5"/>
        <v>56.802</v>
      </c>
      <c r="AQ8" s="250">
        <f t="shared" si="5"/>
        <v>50.33</v>
      </c>
      <c r="AR8" s="250">
        <f t="shared" si="5"/>
        <v>41.015999999999998</v>
      </c>
      <c r="AS8" s="250">
        <f t="shared" si="5"/>
        <v>37.814</v>
      </c>
      <c r="AT8" s="250">
        <f t="shared" si="5"/>
        <v>36.762999999999998</v>
      </c>
      <c r="AU8" s="250">
        <f t="shared" si="5"/>
        <v>38.052999999999997</v>
      </c>
      <c r="AV8" s="250">
        <f t="shared" si="5"/>
        <v>32.652999999999999</v>
      </c>
      <c r="AW8" s="250">
        <f t="shared" si="5"/>
        <v>34.807000000000002</v>
      </c>
      <c r="AX8" s="250">
        <f t="shared" si="5"/>
        <v>0</v>
      </c>
      <c r="AY8" s="251"/>
      <c r="AZ8" s="252">
        <f t="shared" ref="AZ8:BR8" si="6">AY18</f>
        <v>0</v>
      </c>
      <c r="BA8" s="252" t="e">
        <f t="shared" si="6"/>
        <v>#N/A</v>
      </c>
      <c r="BB8" s="252" t="e">
        <f t="shared" si="6"/>
        <v>#N/A</v>
      </c>
      <c r="BC8" s="252" t="e">
        <f t="shared" si="6"/>
        <v>#N/A</v>
      </c>
      <c r="BD8" s="252" t="e">
        <f t="shared" si="6"/>
        <v>#N/A</v>
      </c>
      <c r="BE8" s="252" t="e">
        <f t="shared" si="6"/>
        <v>#N/A</v>
      </c>
      <c r="BF8" s="252" t="e">
        <f t="shared" si="6"/>
        <v>#N/A</v>
      </c>
      <c r="BG8" s="252" t="e">
        <f t="shared" si="6"/>
        <v>#N/A</v>
      </c>
      <c r="BH8" s="252" t="e">
        <f t="shared" si="6"/>
        <v>#N/A</v>
      </c>
      <c r="BI8" s="252" t="e">
        <f t="shared" si="6"/>
        <v>#N/A</v>
      </c>
      <c r="BJ8" s="252" t="e">
        <f t="shared" si="6"/>
        <v>#N/A</v>
      </c>
      <c r="BK8" s="252" t="e">
        <f t="shared" si="6"/>
        <v>#N/A</v>
      </c>
      <c r="BL8" s="252" t="e">
        <f t="shared" si="6"/>
        <v>#N/A</v>
      </c>
      <c r="BM8" s="252" t="e">
        <f t="shared" si="6"/>
        <v>#N/A</v>
      </c>
      <c r="BN8" s="252" t="e">
        <f t="shared" si="6"/>
        <v>#N/A</v>
      </c>
      <c r="BO8" s="252" t="e">
        <f t="shared" si="6"/>
        <v>#N/A</v>
      </c>
      <c r="BP8" s="252" t="e">
        <f t="shared" si="6"/>
        <v>#N/A</v>
      </c>
      <c r="BQ8" s="252" t="e">
        <f t="shared" si="6"/>
        <v>#N/A</v>
      </c>
      <c r="BR8" s="252" t="e">
        <f t="shared" si="6"/>
        <v>#N/A</v>
      </c>
    </row>
    <row r="9" spans="1:70" ht="16.5">
      <c r="A9" s="253" t="s">
        <v>293</v>
      </c>
      <c r="B9" s="250">
        <f>VLOOKUP(B3,'[9]prod plnt hvst data'!$A$1:$G$51,7,FALSE)</f>
        <v>638.96</v>
      </c>
      <c r="C9" s="250">
        <f>VLOOKUP(C3,'[9]prod plnt hvst data'!$A$1:$G$51,7,FALSE)</f>
        <v>540.44100000000003</v>
      </c>
      <c r="D9" s="250">
        <f>VLOOKUP(D3,'[9]prod plnt hvst data'!$A$1:$G$51,7,FALSE)</f>
        <v>752.774</v>
      </c>
      <c r="E9" s="250">
        <f>VLOOKUP(E3,'[9]prod plnt hvst data'!$A$1:$G$51,7,FALSE)</f>
        <v>581.65700000000004</v>
      </c>
      <c r="F9" s="250">
        <f>VLOOKUP(F3,'[9]prod plnt hvst data'!$A$1:$G$51,7,FALSE)</f>
        <v>526.74800000000005</v>
      </c>
      <c r="G9" s="250">
        <f>VLOOKUP(G3,'[9]prod plnt hvst data'!$A$1:$G$51,7,FALSE)</f>
        <v>458.79199999999997</v>
      </c>
      <c r="H9" s="250">
        <f>VLOOKUP(H3,'[9]prod plnt hvst data'!$A$1:$G$51,7,FALSE)</f>
        <v>509.529</v>
      </c>
      <c r="I9" s="250">
        <f>VLOOKUP(I3,'[9]prod plnt hvst data'!$A$1:$G$51,7,FALSE)</f>
        <v>592.63</v>
      </c>
      <c r="J9" s="250">
        <f>VLOOKUP(J3,'[9]prod plnt hvst data'!$A$1:$G$51,7,FALSE)</f>
        <v>476.471</v>
      </c>
      <c r="K9" s="250">
        <f>VLOOKUP(K3,'[9]prod plnt hvst data'!$A$1:$G$51,7,FALSE)</f>
        <v>473.661</v>
      </c>
      <c r="L9" s="250">
        <f>VLOOKUP(L3,'[9]prod plnt hvst data'!$A$1:$G$51,7,FALSE)</f>
        <v>518.49</v>
      </c>
      <c r="M9" s="250">
        <f>VLOOKUP(M3,'[9]prod plnt hvst data'!$A$1:$G$51,7,FALSE)</f>
        <v>384.99599999999998</v>
      </c>
      <c r="N9" s="250">
        <f>VLOOKUP(N3,'[9]prod plnt hvst data'!$A$1:$G$51,7,FALSE)</f>
        <v>373.71300000000002</v>
      </c>
      <c r="O9" s="250">
        <f>VLOOKUP(O3,'[9]prod plnt hvst data'!$A$1:$G$51,7,FALSE)</f>
        <v>217.375</v>
      </c>
      <c r="P9" s="250">
        <f>VLOOKUP(P3,'[9]prod plnt hvst data'!$A$1:$G$51,7,FALSE)</f>
        <v>373.58699999999999</v>
      </c>
      <c r="Q9" s="250">
        <f>VLOOKUP(Q3,'[9]prod plnt hvst data'!$A$1:$G$51,7,FALSE)</f>
        <v>357.654</v>
      </c>
      <c r="R9" s="250">
        <f>VLOOKUP(R3,'[9]prod plnt hvst data'!$A$1:$G$51,7,FALSE)</f>
        <v>243.851</v>
      </c>
      <c r="S9" s="250">
        <f>VLOOKUP(S3,'[9]prod plnt hvst data'!$A$1:$G$51,7,FALSE)</f>
        <v>294.22899999999998</v>
      </c>
      <c r="T9" s="250">
        <f>VLOOKUP(T3,'[9]prod plnt hvst data'!$A$1:$G$51,7,FALSE)</f>
        <v>206.73099999999999</v>
      </c>
      <c r="U9" s="250">
        <f>VLOOKUP(U3,'[9]prod plnt hvst data'!$A$1:$G$51,7,FALSE)</f>
        <v>228.84399999999999</v>
      </c>
      <c r="V9" s="250">
        <f>VLOOKUP(V3,'[9]prod plnt hvst data'!$A$1:$G$51,7,FALSE)</f>
        <v>161.09399999999999</v>
      </c>
      <c r="W9" s="250">
        <f>VLOOKUP(W3,'[9]prod plnt hvst data'!$A$1:$G$51,7,FALSE)</f>
        <v>153.245</v>
      </c>
      <c r="X9" s="250">
        <f>VLOOKUP(X3,'[9]prod plnt hvst data'!$A$1:$G$51,7,FALSE)</f>
        <v>167.24600000000001</v>
      </c>
      <c r="Y9" s="250">
        <f>VLOOKUP(Y3,'[9]prod plnt hvst data'!$A$1:$G$51,7,FALSE)</f>
        <v>165.768</v>
      </c>
      <c r="Z9" s="250">
        <f>VLOOKUP(Z3,'[9]prod plnt hvst data'!$A$1:$G$51,7,FALSE)</f>
        <v>145.62799999999999</v>
      </c>
      <c r="AA9" s="250">
        <f>VLOOKUP(AA3,'[9]prod plnt hvst data'!$A$1:$G$51,7,FALSE)</f>
        <v>149.16499999999999</v>
      </c>
      <c r="AB9" s="250">
        <f>VLOOKUP(AB3,'[9]prod plnt hvst data'!$A$1:$G$51,7,FALSE)</f>
        <v>117.602</v>
      </c>
      <c r="AC9" s="250">
        <f>VLOOKUP(AC3,'[9]prod plnt hvst data'!$A$1:$G$51,7,FALSE)</f>
        <v>116.002</v>
      </c>
      <c r="AD9" s="250">
        <f>VLOOKUP(AD3,'[9]prod plnt hvst data'!$A$1:$G$51,7,FALSE)</f>
        <v>144.38300000000001</v>
      </c>
      <c r="AE9" s="250">
        <f>VLOOKUP(AE3,'[9]prod plnt hvst data'!$A$1:$G$51,7,FALSE)</f>
        <v>115.69499999999999</v>
      </c>
      <c r="AF9" s="250">
        <f>VLOOKUP(AF3,'[9]prod plnt hvst data'!$A$1:$G$51,7,FALSE)</f>
        <v>114.85899999999999</v>
      </c>
      <c r="AG9" s="250">
        <f>VLOOKUP(AG3,'[9]prod plnt hvst data'!$A$1:$G$51,7,FALSE)</f>
        <v>93.522000000000006</v>
      </c>
      <c r="AH9" s="250">
        <f>VLOOKUP(AH3,'[9]prod plnt hvst data'!$A$1:$G$51,7,FALSE)</f>
        <v>90.43</v>
      </c>
      <c r="AI9" s="250">
        <f>VLOOKUP(AI3,'[9]prod plnt hvst data'!$A$1:$G$51,7,FALSE)</f>
        <v>90.051000000000002</v>
      </c>
      <c r="AJ9" s="250">
        <f>VLOOKUP(AJ3,'[9]prod plnt hvst data'!$A$1:$G$51,7,FALSE)</f>
        <v>91.043000000000006</v>
      </c>
      <c r="AK9" s="250">
        <f>VLOOKUP(AK3,'[9]prod plnt hvst data'!$A$1:$G$51,7,FALSE)</f>
        <v>81.855999999999995</v>
      </c>
      <c r="AL9" s="250">
        <f>VLOOKUP(AL3,'[9]prod plnt hvst data'!$A$1:$G$51,7,FALSE)</f>
        <v>50.125999999999998</v>
      </c>
      <c r="AM9" s="250">
        <f>VLOOKUP(AM3,'[9]prod plnt hvst data'!$A$1:$G$51,7,FALSE)</f>
        <v>61.485999999999997</v>
      </c>
      <c r="AN9" s="250">
        <f>VLOOKUP(AN3,'[9]prod plnt hvst data'!$A$1:$G$51,7,FALSE)</f>
        <v>64.641999999999996</v>
      </c>
      <c r="AO9" s="250">
        <f>VLOOKUP(AO3,'[9]prod plnt hvst data'!$A$1:$G$51,7,FALSE)</f>
        <v>70.231999999999999</v>
      </c>
      <c r="AP9" s="250">
        <f>VLOOKUP(AP3,'[9]prod plnt hvst data'!$A$1:$G$51,7,FALSE)</f>
        <v>89.454999999999998</v>
      </c>
      <c r="AQ9" s="250">
        <f>VLOOKUP(AQ3,'[9]prod plnt hvst data'!$A$1:$G$51,7,FALSE)</f>
        <v>64.628</v>
      </c>
      <c r="AR9" s="250">
        <f>VLOOKUP(AR3,'[9]prod plnt hvst data'!$A$1:$G$51,7,FALSE)</f>
        <v>49.585000000000001</v>
      </c>
      <c r="AS9" s="250">
        <f>VLOOKUP(AS3,'[9]prod plnt hvst data'!$A$1:$G$51,7,FALSE)</f>
        <v>56.13</v>
      </c>
      <c r="AT9" s="250">
        <f>VLOOKUP(AT3,'[9]prod plnt hvst data'!$A$1:$G$51,7,FALSE)</f>
        <v>53.258000000000003</v>
      </c>
      <c r="AU9" s="250">
        <f>VLOOKUP(AU3,'[9]prod plnt hvst data'!$A$1:$G$51,7,FALSE)</f>
        <v>65.694000000000003</v>
      </c>
      <c r="AV9" s="250">
        <f>VLOOKUP(AV3,'[9]prod plnt hvst data'!$A$1:$G$51,7,FALSE)</f>
        <v>39.835999999999999</v>
      </c>
      <c r="AW9" s="250">
        <f>VLOOKUP(AW3,'[9]prod plnt hvst data'!$A$1:$G$51,7,FALSE)</f>
        <v>57.668999999999997</v>
      </c>
      <c r="AX9" s="250">
        <f>VLOOKUP(AX3,'[9]prod plnt hvst data'!$A$1:$G$51,7,FALSE)</f>
        <v>57.045000000000002</v>
      </c>
      <c r="AY9" s="240">
        <f>VLOOKUP(AY3,'[9]prod plnt hvst data'!$A$1:$G$51,7,FALSE)</f>
        <v>0</v>
      </c>
      <c r="AZ9" s="150" t="e">
        <f t="shared" ref="AZ9:BR9" si="7">AZ6*AZ5</f>
        <v>#N/A</v>
      </c>
      <c r="BA9" s="150" t="e">
        <f t="shared" si="7"/>
        <v>#N/A</v>
      </c>
      <c r="BB9" s="150" t="e">
        <f t="shared" si="7"/>
        <v>#N/A</v>
      </c>
      <c r="BC9" s="150" t="e">
        <f t="shared" si="7"/>
        <v>#N/A</v>
      </c>
      <c r="BD9" s="150" t="e">
        <f t="shared" si="7"/>
        <v>#N/A</v>
      </c>
      <c r="BE9" s="150" t="e">
        <f t="shared" si="7"/>
        <v>#N/A</v>
      </c>
      <c r="BF9" s="150" t="e">
        <f t="shared" si="7"/>
        <v>#N/A</v>
      </c>
      <c r="BG9" s="150" t="e">
        <f t="shared" si="7"/>
        <v>#N/A</v>
      </c>
      <c r="BH9" s="150" t="e">
        <f t="shared" si="7"/>
        <v>#N/A</v>
      </c>
      <c r="BI9" s="150" t="e">
        <f t="shared" si="7"/>
        <v>#N/A</v>
      </c>
      <c r="BJ9" s="150" t="e">
        <f t="shared" si="7"/>
        <v>#N/A</v>
      </c>
      <c r="BK9" s="150" t="e">
        <f t="shared" si="7"/>
        <v>#N/A</v>
      </c>
      <c r="BL9" s="150" t="e">
        <f t="shared" si="7"/>
        <v>#N/A</v>
      </c>
      <c r="BM9" s="150" t="e">
        <f t="shared" si="7"/>
        <v>#N/A</v>
      </c>
      <c r="BN9" s="150" t="e">
        <f t="shared" si="7"/>
        <v>#N/A</v>
      </c>
      <c r="BO9" s="150" t="e">
        <f t="shared" si="7"/>
        <v>#N/A</v>
      </c>
      <c r="BP9" s="150" t="e">
        <f t="shared" si="7"/>
        <v>#N/A</v>
      </c>
      <c r="BQ9" s="150" t="e">
        <f t="shared" si="7"/>
        <v>#N/A</v>
      </c>
      <c r="BR9" s="150" t="e">
        <f t="shared" si="7"/>
        <v>#N/A</v>
      </c>
    </row>
    <row r="10" spans="1:70" ht="16.5">
      <c r="A10" s="256" t="s">
        <v>294</v>
      </c>
      <c r="B10" s="257">
        <f>B104</f>
        <v>1E-3</v>
      </c>
      <c r="C10" s="257">
        <f t="shared" ref="C10:AV10" si="8">C104</f>
        <v>0</v>
      </c>
      <c r="D10" s="257">
        <f t="shared" si="8"/>
        <v>2.0999999999999998E-2</v>
      </c>
      <c r="E10" s="257">
        <f t="shared" si="8"/>
        <v>2E-3</v>
      </c>
      <c r="F10" s="257">
        <f t="shared" si="8"/>
        <v>2E-3</v>
      </c>
      <c r="G10" s="257">
        <f t="shared" si="8"/>
        <v>9.0000000000000011E-3</v>
      </c>
      <c r="H10" s="257">
        <f t="shared" si="8"/>
        <v>1.6E-2</v>
      </c>
      <c r="I10" s="257">
        <f t="shared" si="8"/>
        <v>5.1000000000000004E-2</v>
      </c>
      <c r="J10" s="257">
        <f t="shared" si="8"/>
        <v>0.14199999999999999</v>
      </c>
      <c r="K10" s="257">
        <f t="shared" si="8"/>
        <v>0.121</v>
      </c>
      <c r="L10" s="257">
        <f t="shared" si="8"/>
        <v>3.0000000000000001E-3</v>
      </c>
      <c r="M10" s="257">
        <f t="shared" si="8"/>
        <v>6.0000000000000001E-3</v>
      </c>
      <c r="N10" s="257">
        <f t="shared" si="8"/>
        <v>7.0000000000000001E-3</v>
      </c>
      <c r="O10" s="257">
        <f t="shared" si="8"/>
        <v>1.9E-2</v>
      </c>
      <c r="P10" s="257">
        <f t="shared" si="8"/>
        <v>0.22499999999999998</v>
      </c>
      <c r="Q10" s="257">
        <f t="shared" si="8"/>
        <v>6.8000000000000005E-2</v>
      </c>
      <c r="R10" s="257">
        <f t="shared" si="8"/>
        <v>7.2673789500000011E-3</v>
      </c>
      <c r="S10" s="257">
        <f t="shared" si="8"/>
        <v>1.2412809225E-2</v>
      </c>
      <c r="T10" s="257">
        <f t="shared" si="8"/>
        <v>0</v>
      </c>
      <c r="U10" s="257">
        <f t="shared" si="8"/>
        <v>0</v>
      </c>
      <c r="V10" s="257">
        <f t="shared" si="8"/>
        <v>0</v>
      </c>
      <c r="W10" s="257">
        <f t="shared" si="8"/>
        <v>0</v>
      </c>
      <c r="X10" s="257">
        <f t="shared" si="8"/>
        <v>0</v>
      </c>
      <c r="Y10" s="257">
        <f t="shared" si="8"/>
        <v>0</v>
      </c>
      <c r="Z10" s="257">
        <f t="shared" si="8"/>
        <v>0</v>
      </c>
      <c r="AA10" s="257">
        <f t="shared" si="8"/>
        <v>0</v>
      </c>
      <c r="AB10" s="257">
        <f t="shared" si="8"/>
        <v>0</v>
      </c>
      <c r="AC10" s="257">
        <f t="shared" si="8"/>
        <v>0</v>
      </c>
      <c r="AD10" s="257">
        <f t="shared" si="8"/>
        <v>0</v>
      </c>
      <c r="AE10" s="257">
        <f t="shared" si="8"/>
        <v>0</v>
      </c>
      <c r="AF10" s="257">
        <f t="shared" si="8"/>
        <v>0</v>
      </c>
      <c r="AG10" s="257">
        <f t="shared" si="8"/>
        <v>0</v>
      </c>
      <c r="AH10" s="257">
        <f t="shared" si="8"/>
        <v>0</v>
      </c>
      <c r="AI10" s="257">
        <f t="shared" si="8"/>
        <v>0</v>
      </c>
      <c r="AJ10" s="257">
        <f t="shared" si="8"/>
        <v>0</v>
      </c>
      <c r="AK10" s="257">
        <f t="shared" si="8"/>
        <v>0</v>
      </c>
      <c r="AL10" s="257">
        <f t="shared" si="8"/>
        <v>0</v>
      </c>
      <c r="AM10" s="257">
        <f t="shared" si="8"/>
        <v>0</v>
      </c>
      <c r="AN10" s="257">
        <f t="shared" si="8"/>
        <v>0</v>
      </c>
      <c r="AO10" s="257">
        <f t="shared" si="8"/>
        <v>0</v>
      </c>
      <c r="AP10" s="257">
        <f t="shared" si="8"/>
        <v>0</v>
      </c>
      <c r="AQ10" s="257">
        <f t="shared" si="8"/>
        <v>0</v>
      </c>
      <c r="AR10" s="257">
        <f t="shared" si="8"/>
        <v>0</v>
      </c>
      <c r="AS10" s="257">
        <f t="shared" si="8"/>
        <v>0</v>
      </c>
      <c r="AT10" s="257">
        <f t="shared" si="8"/>
        <v>0</v>
      </c>
      <c r="AU10" s="257">
        <f t="shared" si="8"/>
        <v>0</v>
      </c>
      <c r="AV10" s="257">
        <f t="shared" si="8"/>
        <v>0</v>
      </c>
      <c r="AW10" s="258">
        <v>0.01</v>
      </c>
      <c r="AX10" s="258">
        <v>0.01</v>
      </c>
      <c r="AY10" s="259">
        <v>0.01</v>
      </c>
      <c r="AZ10" s="150">
        <v>1.01</v>
      </c>
      <c r="BA10" s="150">
        <v>2.0099999999999998</v>
      </c>
      <c r="BB10" s="150">
        <v>3.01</v>
      </c>
      <c r="BC10" s="150">
        <v>4.01</v>
      </c>
      <c r="BD10" s="150">
        <v>5.01</v>
      </c>
      <c r="BE10" s="150">
        <v>6.01</v>
      </c>
      <c r="BF10" s="150">
        <v>7.01</v>
      </c>
      <c r="BG10" s="150">
        <v>8.01</v>
      </c>
      <c r="BH10" s="150">
        <v>9.01</v>
      </c>
      <c r="BI10" s="150">
        <v>10.01</v>
      </c>
      <c r="BJ10" s="150">
        <v>11.01</v>
      </c>
      <c r="BK10" s="150">
        <v>12.01</v>
      </c>
      <c r="BL10" s="150">
        <v>13.01</v>
      </c>
      <c r="BM10" s="150">
        <v>14.01</v>
      </c>
      <c r="BN10" s="150">
        <v>15.01</v>
      </c>
      <c r="BO10" s="150">
        <v>16.010000000000002</v>
      </c>
      <c r="BP10" s="150">
        <v>17.010000000000002</v>
      </c>
      <c r="BQ10" s="150">
        <v>18.010000000000002</v>
      </c>
      <c r="BR10" s="150">
        <v>19.010000000000002</v>
      </c>
    </row>
    <row r="11" spans="1:70" ht="16.5">
      <c r="A11" s="260" t="s">
        <v>295</v>
      </c>
      <c r="B11" s="261">
        <f>B10+B9+B8</f>
        <v>638.96100000000001</v>
      </c>
      <c r="C11" s="261">
        <f>C10+C9+C8</f>
        <v>745.25900000000001</v>
      </c>
      <c r="D11" s="261">
        <f t="shared" ref="D11:BO11" si="9">D10+D9+D8</f>
        <v>1065.8989999999999</v>
      </c>
      <c r="E11" s="261">
        <f t="shared" si="9"/>
        <v>861.62900000000002</v>
      </c>
      <c r="F11" s="261">
        <f t="shared" si="9"/>
        <v>763.15800000000002</v>
      </c>
      <c r="G11" s="261">
        <f t="shared" si="9"/>
        <v>635.755</v>
      </c>
      <c r="H11" s="261">
        <f t="shared" si="9"/>
        <v>661.47699999999998</v>
      </c>
      <c r="I11" s="261">
        <f t="shared" si="9"/>
        <v>812.50900000000001</v>
      </c>
      <c r="J11" s="261">
        <f t="shared" si="9"/>
        <v>657.55700000000002</v>
      </c>
      <c r="K11" s="261">
        <f t="shared" si="9"/>
        <v>653.66</v>
      </c>
      <c r="L11" s="261">
        <f t="shared" si="9"/>
        <v>702.20800000000008</v>
      </c>
      <c r="M11" s="261">
        <f t="shared" si="9"/>
        <v>517.74799999999993</v>
      </c>
      <c r="N11" s="261">
        <f t="shared" si="9"/>
        <v>485.74900000000002</v>
      </c>
      <c r="O11" s="261">
        <f t="shared" si="9"/>
        <v>315.72800000000001</v>
      </c>
      <c r="P11" s="261">
        <f t="shared" si="9"/>
        <v>530.72400000000005</v>
      </c>
      <c r="Q11" s="261">
        <f t="shared" si="9"/>
        <v>528.95299999999997</v>
      </c>
      <c r="R11" s="261">
        <f t="shared" si="9"/>
        <v>371.57926737895002</v>
      </c>
      <c r="S11" s="261">
        <f t="shared" si="9"/>
        <v>407.43441280922497</v>
      </c>
      <c r="T11" s="261">
        <f t="shared" si="9"/>
        <v>312.25400000000002</v>
      </c>
      <c r="U11" s="261">
        <f t="shared" si="9"/>
        <v>329.44200000000001</v>
      </c>
      <c r="V11" s="261">
        <f t="shared" si="9"/>
        <v>227.40199999999999</v>
      </c>
      <c r="W11" s="261">
        <f t="shared" si="9"/>
        <v>219.92099999999999</v>
      </c>
      <c r="X11" s="261">
        <f t="shared" si="9"/>
        <v>241.24400000000003</v>
      </c>
      <c r="Y11" s="261">
        <f t="shared" si="9"/>
        <v>247.14600000000002</v>
      </c>
      <c r="Z11" s="261">
        <f t="shared" si="9"/>
        <v>221.65899999999999</v>
      </c>
      <c r="AA11" s="261">
        <f t="shared" si="9"/>
        <v>221.892</v>
      </c>
      <c r="AB11" s="261">
        <f t="shared" si="9"/>
        <v>180.804</v>
      </c>
      <c r="AC11" s="261">
        <f t="shared" si="9"/>
        <v>165.83499999999998</v>
      </c>
      <c r="AD11" s="261">
        <f t="shared" si="9"/>
        <v>209.23099999999999</v>
      </c>
      <c r="AE11" s="261">
        <f t="shared" si="9"/>
        <v>173.637</v>
      </c>
      <c r="AF11" s="261">
        <f t="shared" si="9"/>
        <v>167.42500000000001</v>
      </c>
      <c r="AG11" s="261">
        <f t="shared" si="9"/>
        <v>144.12</v>
      </c>
      <c r="AH11" s="261">
        <f t="shared" si="9"/>
        <v>157.20400000000001</v>
      </c>
      <c r="AI11" s="261">
        <f t="shared" si="9"/>
        <v>174.15</v>
      </c>
      <c r="AJ11" s="261">
        <f t="shared" si="9"/>
        <v>171.35900000000001</v>
      </c>
      <c r="AK11" s="261">
        <f t="shared" si="9"/>
        <v>149.48500000000001</v>
      </c>
      <c r="AL11" s="261">
        <f t="shared" si="9"/>
        <v>105.065</v>
      </c>
      <c r="AM11" s="261">
        <f t="shared" si="9"/>
        <v>97.823000000000008</v>
      </c>
      <c r="AN11" s="261">
        <f t="shared" si="9"/>
        <v>89.381</v>
      </c>
      <c r="AO11" s="261">
        <f t="shared" si="9"/>
        <v>123.977</v>
      </c>
      <c r="AP11" s="261">
        <f t="shared" si="9"/>
        <v>146.25700000000001</v>
      </c>
      <c r="AQ11" s="261">
        <f t="shared" si="9"/>
        <v>114.958</v>
      </c>
      <c r="AR11" s="261">
        <f t="shared" si="9"/>
        <v>90.600999999999999</v>
      </c>
      <c r="AS11" s="261">
        <f t="shared" si="9"/>
        <v>93.944000000000003</v>
      </c>
      <c r="AT11" s="261">
        <f t="shared" si="9"/>
        <v>90.021000000000001</v>
      </c>
      <c r="AU11" s="261">
        <f t="shared" si="9"/>
        <v>103.747</v>
      </c>
      <c r="AV11" s="261">
        <f t="shared" si="9"/>
        <v>72.489000000000004</v>
      </c>
      <c r="AW11" s="262">
        <f t="shared" si="9"/>
        <v>92.48599999999999</v>
      </c>
      <c r="AX11" s="262">
        <f t="shared" si="9"/>
        <v>57.055</v>
      </c>
      <c r="AY11" s="259">
        <f t="shared" si="9"/>
        <v>0.01</v>
      </c>
      <c r="AZ11" s="150" t="e">
        <f t="shared" si="9"/>
        <v>#N/A</v>
      </c>
      <c r="BA11" s="150" t="e">
        <f t="shared" si="9"/>
        <v>#N/A</v>
      </c>
      <c r="BB11" s="150" t="e">
        <f t="shared" si="9"/>
        <v>#N/A</v>
      </c>
      <c r="BC11" s="150" t="e">
        <f t="shared" si="9"/>
        <v>#N/A</v>
      </c>
      <c r="BD11" s="150" t="e">
        <f t="shared" si="9"/>
        <v>#N/A</v>
      </c>
      <c r="BE11" s="150" t="e">
        <f t="shared" si="9"/>
        <v>#N/A</v>
      </c>
      <c r="BF11" s="150" t="e">
        <f t="shared" si="9"/>
        <v>#N/A</v>
      </c>
      <c r="BG11" s="150" t="e">
        <f t="shared" si="9"/>
        <v>#N/A</v>
      </c>
      <c r="BH11" s="150" t="e">
        <f t="shared" si="9"/>
        <v>#N/A</v>
      </c>
      <c r="BI11" s="150" t="e">
        <f t="shared" si="9"/>
        <v>#N/A</v>
      </c>
      <c r="BJ11" s="150" t="e">
        <f t="shared" si="9"/>
        <v>#N/A</v>
      </c>
      <c r="BK11" s="150" t="e">
        <f t="shared" si="9"/>
        <v>#N/A</v>
      </c>
      <c r="BL11" s="150" t="e">
        <f t="shared" si="9"/>
        <v>#N/A</v>
      </c>
      <c r="BM11" s="150" t="e">
        <f t="shared" si="9"/>
        <v>#N/A</v>
      </c>
      <c r="BN11" s="150" t="e">
        <f t="shared" si="9"/>
        <v>#N/A</v>
      </c>
      <c r="BO11" s="150" t="e">
        <f t="shared" si="9"/>
        <v>#N/A</v>
      </c>
      <c r="BP11" s="150" t="e">
        <f t="shared" ref="BP11:BR11" si="10">BP10+BP9+BP8</f>
        <v>#N/A</v>
      </c>
      <c r="BQ11" s="150" t="e">
        <f t="shared" si="10"/>
        <v>#N/A</v>
      </c>
      <c r="BR11" s="150" t="e">
        <f t="shared" si="10"/>
        <v>#N/A</v>
      </c>
    </row>
    <row r="12" spans="1:70" ht="16.5">
      <c r="A12" s="249" t="s">
        <v>296</v>
      </c>
      <c r="B12" s="263">
        <f>B17-B16</f>
        <v>434.14300000000003</v>
      </c>
      <c r="C12" s="263">
        <f t="shared" ref="C12:BN12" si="11">C17-C16</f>
        <v>580.96400000000006</v>
      </c>
      <c r="D12" s="263">
        <f t="shared" si="11"/>
        <v>752.79499999999985</v>
      </c>
      <c r="E12" s="263">
        <f t="shared" si="11"/>
        <v>581.65899999999999</v>
      </c>
      <c r="F12" s="263">
        <f t="shared" si="11"/>
        <v>526.75</v>
      </c>
      <c r="G12" s="263">
        <f t="shared" si="11"/>
        <v>458.80099999999999</v>
      </c>
      <c r="H12" s="263">
        <f t="shared" si="11"/>
        <v>509.54499999999996</v>
      </c>
      <c r="I12" s="263">
        <f t="shared" si="11"/>
        <v>592.68100000000004</v>
      </c>
      <c r="J12" s="263">
        <f t="shared" si="11"/>
        <v>476.61300000000006</v>
      </c>
      <c r="K12" s="263">
        <f t="shared" si="11"/>
        <v>473.78199999999998</v>
      </c>
      <c r="L12" s="263">
        <f t="shared" si="11"/>
        <v>518.49300000000005</v>
      </c>
      <c r="M12" s="263">
        <f t="shared" si="11"/>
        <v>385.00199999999995</v>
      </c>
      <c r="N12" s="263">
        <f t="shared" si="11"/>
        <v>373.72</v>
      </c>
      <c r="O12" s="263">
        <f t="shared" si="11"/>
        <v>217.39400000000001</v>
      </c>
      <c r="P12" s="263">
        <f t="shared" si="11"/>
        <v>373.81200000000001</v>
      </c>
      <c r="Q12" s="263">
        <f t="shared" si="11"/>
        <v>357.72199999999998</v>
      </c>
      <c r="R12" s="263">
        <f t="shared" si="11"/>
        <v>243.85826737895002</v>
      </c>
      <c r="S12" s="263">
        <f t="shared" si="11"/>
        <v>294.24141280922498</v>
      </c>
      <c r="T12" s="263">
        <f t="shared" si="11"/>
        <v>206.73100000000002</v>
      </c>
      <c r="U12" s="263">
        <f t="shared" si="11"/>
        <v>228.84399999999999</v>
      </c>
      <c r="V12" s="263">
        <f t="shared" si="11"/>
        <v>161.09399999999999</v>
      </c>
      <c r="W12" s="263">
        <f t="shared" si="11"/>
        <v>153.245</v>
      </c>
      <c r="X12" s="263">
        <f t="shared" si="11"/>
        <v>167.24600000000004</v>
      </c>
      <c r="Y12" s="263">
        <f t="shared" si="11"/>
        <v>165.76800000000003</v>
      </c>
      <c r="Z12" s="263">
        <f t="shared" si="11"/>
        <v>145.62799999999999</v>
      </c>
      <c r="AA12" s="263">
        <f t="shared" si="11"/>
        <v>149.16499999999999</v>
      </c>
      <c r="AB12" s="263">
        <f t="shared" si="11"/>
        <v>117.602</v>
      </c>
      <c r="AC12" s="263">
        <f t="shared" si="11"/>
        <v>116.00199999999998</v>
      </c>
      <c r="AD12" s="263">
        <f t="shared" si="11"/>
        <v>144.38299999999998</v>
      </c>
      <c r="AE12" s="263">
        <f t="shared" si="11"/>
        <v>115.69499999999999</v>
      </c>
      <c r="AF12" s="263">
        <f t="shared" si="11"/>
        <v>114.85900000000001</v>
      </c>
      <c r="AG12" s="263">
        <f t="shared" si="11"/>
        <v>93.522000000000006</v>
      </c>
      <c r="AH12" s="263">
        <f t="shared" si="11"/>
        <v>90.43</v>
      </c>
      <c r="AI12" s="263">
        <f t="shared" si="11"/>
        <v>90.051000000000002</v>
      </c>
      <c r="AJ12" s="263">
        <f t="shared" si="11"/>
        <v>91.043000000000006</v>
      </c>
      <c r="AK12" s="263">
        <f t="shared" si="11"/>
        <v>81.856000000000009</v>
      </c>
      <c r="AL12" s="263">
        <f t="shared" si="11"/>
        <v>50.125999999999998</v>
      </c>
      <c r="AM12" s="263">
        <f t="shared" si="11"/>
        <v>61.486000000000004</v>
      </c>
      <c r="AN12" s="263">
        <f t="shared" si="11"/>
        <v>64.641999999999996</v>
      </c>
      <c r="AO12" s="263">
        <f t="shared" si="11"/>
        <v>70.231999999999999</v>
      </c>
      <c r="AP12" s="263">
        <f t="shared" si="11"/>
        <v>89.455000000000013</v>
      </c>
      <c r="AQ12" s="263">
        <f t="shared" si="11"/>
        <v>64.628</v>
      </c>
      <c r="AR12" s="263">
        <f t="shared" si="11"/>
        <v>49.585000000000001</v>
      </c>
      <c r="AS12" s="263">
        <f t="shared" si="11"/>
        <v>56.13</v>
      </c>
      <c r="AT12" s="263">
        <f t="shared" si="11"/>
        <v>53.258000000000003</v>
      </c>
      <c r="AU12" s="263">
        <f t="shared" si="11"/>
        <v>65.694000000000003</v>
      </c>
      <c r="AV12" s="263">
        <f t="shared" si="11"/>
        <v>39.836000000000006</v>
      </c>
      <c r="AW12" s="264">
        <f t="shared" si="11"/>
        <v>-18.321000000000012</v>
      </c>
      <c r="AX12" s="264">
        <f t="shared" si="11"/>
        <v>22.822000000000003</v>
      </c>
      <c r="AY12" s="265">
        <f t="shared" si="11"/>
        <v>4.0000000000000001E-3</v>
      </c>
      <c r="AZ12" s="266" t="e">
        <f t="shared" si="11"/>
        <v>#N/A</v>
      </c>
      <c r="BA12" s="266" t="e">
        <f t="shared" si="11"/>
        <v>#N/A</v>
      </c>
      <c r="BB12" s="266" t="e">
        <f t="shared" si="11"/>
        <v>#N/A</v>
      </c>
      <c r="BC12" s="266" t="e">
        <f t="shared" si="11"/>
        <v>#N/A</v>
      </c>
      <c r="BD12" s="266" t="e">
        <f t="shared" si="11"/>
        <v>#N/A</v>
      </c>
      <c r="BE12" s="266" t="e">
        <f t="shared" si="11"/>
        <v>#N/A</v>
      </c>
      <c r="BF12" s="266" t="e">
        <f t="shared" si="11"/>
        <v>#N/A</v>
      </c>
      <c r="BG12" s="266" t="e">
        <f t="shared" si="11"/>
        <v>#N/A</v>
      </c>
      <c r="BH12" s="266" t="e">
        <f t="shared" si="11"/>
        <v>#N/A</v>
      </c>
      <c r="BI12" s="266" t="e">
        <f t="shared" si="11"/>
        <v>#N/A</v>
      </c>
      <c r="BJ12" s="266" t="e">
        <f t="shared" si="11"/>
        <v>#N/A</v>
      </c>
      <c r="BK12" s="266" t="e">
        <f t="shared" si="11"/>
        <v>#N/A</v>
      </c>
      <c r="BL12" s="266" t="e">
        <f t="shared" si="11"/>
        <v>#N/A</v>
      </c>
      <c r="BM12" s="266" t="e">
        <f t="shared" si="11"/>
        <v>#N/A</v>
      </c>
      <c r="BN12" s="266" t="e">
        <f t="shared" si="11"/>
        <v>#N/A</v>
      </c>
      <c r="BO12" s="266" t="e">
        <f t="shared" ref="BO12:BR12" si="12">BO17-BO16</f>
        <v>#N/A</v>
      </c>
      <c r="BP12" s="266" t="e">
        <f t="shared" si="12"/>
        <v>#N/A</v>
      </c>
      <c r="BQ12" s="266" t="e">
        <f t="shared" si="12"/>
        <v>#N/A</v>
      </c>
      <c r="BR12" s="266" t="e">
        <f t="shared" si="12"/>
        <v>#N/A</v>
      </c>
    </row>
    <row r="13" spans="1:70" ht="16.5">
      <c r="A13" s="253" t="s">
        <v>297</v>
      </c>
      <c r="B13" s="263">
        <f>B12-B14</f>
        <v>287.94299999999998</v>
      </c>
      <c r="C13" s="263">
        <f t="shared" ref="C13:BN13" si="13">C12-C14</f>
        <v>425.86400000000003</v>
      </c>
      <c r="D13" s="263">
        <f t="shared" si="13"/>
        <v>597.39499999999987</v>
      </c>
      <c r="E13" s="263">
        <f t="shared" si="13"/>
        <v>414.459</v>
      </c>
      <c r="F13" s="263">
        <f t="shared" si="13"/>
        <v>355.05</v>
      </c>
      <c r="G13" s="263">
        <f t="shared" si="13"/>
        <v>280.50099999999998</v>
      </c>
      <c r="H13" s="263">
        <f t="shared" si="13"/>
        <v>335.745</v>
      </c>
      <c r="I13" s="263">
        <f t="shared" si="13"/>
        <v>418.68100000000004</v>
      </c>
      <c r="J13" s="263">
        <f t="shared" si="13"/>
        <v>302.61300000000006</v>
      </c>
      <c r="K13" s="263">
        <f t="shared" si="13"/>
        <v>299.28199999999998</v>
      </c>
      <c r="L13" s="263">
        <f t="shared" si="13"/>
        <v>340.6930000000001</v>
      </c>
      <c r="M13" s="263">
        <f t="shared" si="13"/>
        <v>212.779</v>
      </c>
      <c r="N13" s="263">
        <f t="shared" si="13"/>
        <v>202.64800000000002</v>
      </c>
      <c r="O13" s="263">
        <f t="shared" si="13"/>
        <v>46.504999999999995</v>
      </c>
      <c r="P13" s="263">
        <f t="shared" si="13"/>
        <v>199.68900000000002</v>
      </c>
      <c r="Q13" s="263">
        <f t="shared" si="13"/>
        <v>183.40199999999999</v>
      </c>
      <c r="R13" s="263">
        <f t="shared" si="13"/>
        <v>71.28726737895002</v>
      </c>
      <c r="S13" s="263">
        <f t="shared" si="13"/>
        <v>121.46741280922501</v>
      </c>
      <c r="T13" s="263">
        <f t="shared" si="13"/>
        <v>34.688000000000017</v>
      </c>
      <c r="U13" s="263">
        <f t="shared" si="13"/>
        <v>56.272999999999968</v>
      </c>
      <c r="V13" s="263">
        <f t="shared" si="13"/>
        <v>1.1419999999999959</v>
      </c>
      <c r="W13" s="263">
        <f t="shared" si="13"/>
        <v>-17.65300000000002</v>
      </c>
      <c r="X13" s="263">
        <f t="shared" si="13"/>
        <v>0.41000000000002501</v>
      </c>
      <c r="Y13" s="263">
        <f t="shared" si="13"/>
        <v>2.4840000000000373</v>
      </c>
      <c r="Z13" s="263">
        <f t="shared" si="13"/>
        <v>-15.911000000000001</v>
      </c>
      <c r="AA13" s="263">
        <f t="shared" si="13"/>
        <v>-9.6069999999999993</v>
      </c>
      <c r="AB13" s="263">
        <f t="shared" si="13"/>
        <v>-37.925000000000011</v>
      </c>
      <c r="AC13" s="263">
        <f t="shared" si="13"/>
        <v>-38.392000000000024</v>
      </c>
      <c r="AD13" s="263">
        <f t="shared" si="13"/>
        <v>-10.498999999999995</v>
      </c>
      <c r="AE13" s="263">
        <f t="shared" si="13"/>
        <v>-42.109000000000009</v>
      </c>
      <c r="AF13" s="263">
        <f t="shared" si="13"/>
        <v>-47.539999999999992</v>
      </c>
      <c r="AG13" s="263">
        <f t="shared" si="13"/>
        <v>-68.362000000000009</v>
      </c>
      <c r="AH13" s="263">
        <f t="shared" si="13"/>
        <v>-78.138000000000005</v>
      </c>
      <c r="AI13" s="263">
        <f t="shared" si="13"/>
        <v>-78.828999999999994</v>
      </c>
      <c r="AJ13" s="263">
        <f t="shared" si="13"/>
        <v>-72.679999999999978</v>
      </c>
      <c r="AK13" s="263">
        <f t="shared" si="13"/>
        <v>-76.661999999999992</v>
      </c>
      <c r="AL13" s="263">
        <f t="shared" si="13"/>
        <v>-104.874</v>
      </c>
      <c r="AM13" s="263">
        <f t="shared" si="13"/>
        <v>-85.323999999999998</v>
      </c>
      <c r="AN13" s="263">
        <f t="shared" si="13"/>
        <v>-88.832999999999998</v>
      </c>
      <c r="AO13" s="263">
        <f t="shared" si="13"/>
        <v>-89.901999999999987</v>
      </c>
      <c r="AP13" s="263">
        <f t="shared" si="13"/>
        <v>-68.786999999999978</v>
      </c>
      <c r="AQ13" s="263">
        <f t="shared" si="13"/>
        <v>-91.137999999999991</v>
      </c>
      <c r="AR13" s="263">
        <f t="shared" si="13"/>
        <v>-102.179</v>
      </c>
      <c r="AS13" s="263">
        <f t="shared" si="13"/>
        <v>-92.26600000000002</v>
      </c>
      <c r="AT13" s="263">
        <f t="shared" si="13"/>
        <v>-88.47199999999998</v>
      </c>
      <c r="AU13" s="263">
        <f t="shared" si="13"/>
        <v>-80.95</v>
      </c>
      <c r="AV13" s="263">
        <f t="shared" si="13"/>
        <v>-99.621999999999986</v>
      </c>
      <c r="AW13" s="264">
        <f t="shared" si="13"/>
        <v>-150.28399999999999</v>
      </c>
      <c r="AX13" s="264">
        <f t="shared" si="13"/>
        <v>-68.628</v>
      </c>
      <c r="AY13" s="259">
        <f t="shared" si="13"/>
        <v>4.0000000000000001E-3</v>
      </c>
      <c r="AZ13" s="150" t="e">
        <f t="shared" si="13"/>
        <v>#N/A</v>
      </c>
      <c r="BA13" s="150" t="e">
        <f t="shared" si="13"/>
        <v>#N/A</v>
      </c>
      <c r="BB13" s="150" t="e">
        <f t="shared" si="13"/>
        <v>#N/A</v>
      </c>
      <c r="BC13" s="150" t="e">
        <f t="shared" si="13"/>
        <v>#N/A</v>
      </c>
      <c r="BD13" s="150" t="e">
        <f t="shared" si="13"/>
        <v>#N/A</v>
      </c>
      <c r="BE13" s="150" t="e">
        <f t="shared" si="13"/>
        <v>#N/A</v>
      </c>
      <c r="BF13" s="150" t="e">
        <f t="shared" si="13"/>
        <v>#N/A</v>
      </c>
      <c r="BG13" s="150" t="e">
        <f t="shared" si="13"/>
        <v>#N/A</v>
      </c>
      <c r="BH13" s="150" t="e">
        <f t="shared" si="13"/>
        <v>#N/A</v>
      </c>
      <c r="BI13" s="150" t="e">
        <f t="shared" si="13"/>
        <v>#N/A</v>
      </c>
      <c r="BJ13" s="150" t="e">
        <f t="shared" si="13"/>
        <v>#N/A</v>
      </c>
      <c r="BK13" s="150" t="e">
        <f t="shared" si="13"/>
        <v>#N/A</v>
      </c>
      <c r="BL13" s="150" t="e">
        <f t="shared" si="13"/>
        <v>#N/A</v>
      </c>
      <c r="BM13" s="150" t="e">
        <f t="shared" si="13"/>
        <v>#N/A</v>
      </c>
      <c r="BN13" s="150" t="e">
        <f t="shared" si="13"/>
        <v>#N/A</v>
      </c>
      <c r="BO13" s="150" t="e">
        <f t="shared" ref="BO13:BR13" si="14">BO12-BO14</f>
        <v>#N/A</v>
      </c>
      <c r="BP13" s="150" t="e">
        <f t="shared" si="14"/>
        <v>#N/A</v>
      </c>
      <c r="BQ13" s="150" t="e">
        <f t="shared" si="14"/>
        <v>#N/A</v>
      </c>
      <c r="BR13" s="150" t="e">
        <f t="shared" si="14"/>
        <v>#N/A</v>
      </c>
    </row>
    <row r="14" spans="1:70" ht="16.5">
      <c r="A14" s="253" t="s">
        <v>298</v>
      </c>
      <c r="B14" s="263">
        <f t="shared" ref="B14:BM14" si="15">B47+B63+B79+B30</f>
        <v>146.20000000000002</v>
      </c>
      <c r="C14" s="263">
        <f t="shared" si="15"/>
        <v>155.1</v>
      </c>
      <c r="D14" s="263">
        <f t="shared" si="15"/>
        <v>155.4</v>
      </c>
      <c r="E14" s="263">
        <f t="shared" si="15"/>
        <v>167.2</v>
      </c>
      <c r="F14" s="263">
        <f t="shared" si="15"/>
        <v>171.7</v>
      </c>
      <c r="G14" s="263">
        <f t="shared" si="15"/>
        <v>178.29999999999998</v>
      </c>
      <c r="H14" s="263">
        <f t="shared" si="15"/>
        <v>173.79999999999998</v>
      </c>
      <c r="I14" s="263">
        <f t="shared" si="15"/>
        <v>174</v>
      </c>
      <c r="J14" s="263">
        <f t="shared" si="15"/>
        <v>174</v>
      </c>
      <c r="K14" s="263">
        <f t="shared" si="15"/>
        <v>174.5</v>
      </c>
      <c r="L14" s="263">
        <f t="shared" si="15"/>
        <v>177.79999999999998</v>
      </c>
      <c r="M14" s="263">
        <f t="shared" si="15"/>
        <v>172.22299999999996</v>
      </c>
      <c r="N14" s="263">
        <f t="shared" si="15"/>
        <v>171.072</v>
      </c>
      <c r="O14" s="263">
        <f t="shared" si="15"/>
        <v>170.88900000000001</v>
      </c>
      <c r="P14" s="263">
        <f t="shared" si="15"/>
        <v>174.12299999999999</v>
      </c>
      <c r="Q14" s="263">
        <f t="shared" si="15"/>
        <v>174.32</v>
      </c>
      <c r="R14" s="263">
        <f t="shared" si="15"/>
        <v>172.571</v>
      </c>
      <c r="S14" s="263">
        <f t="shared" si="15"/>
        <v>172.77399999999997</v>
      </c>
      <c r="T14" s="263">
        <f t="shared" si="15"/>
        <v>172.04300000000001</v>
      </c>
      <c r="U14" s="263">
        <f t="shared" si="15"/>
        <v>172.57100000000003</v>
      </c>
      <c r="V14" s="263">
        <f t="shared" si="15"/>
        <v>159.952</v>
      </c>
      <c r="W14" s="263">
        <f t="shared" si="15"/>
        <v>170.89800000000002</v>
      </c>
      <c r="X14" s="263">
        <f t="shared" si="15"/>
        <v>166.83600000000001</v>
      </c>
      <c r="Y14" s="263">
        <f t="shared" si="15"/>
        <v>163.28399999999999</v>
      </c>
      <c r="Z14" s="263">
        <f t="shared" si="15"/>
        <v>161.53899999999999</v>
      </c>
      <c r="AA14" s="263">
        <f t="shared" si="15"/>
        <v>158.77199999999999</v>
      </c>
      <c r="AB14" s="263">
        <f t="shared" si="15"/>
        <v>155.52700000000002</v>
      </c>
      <c r="AC14" s="263">
        <f t="shared" si="15"/>
        <v>154.39400000000001</v>
      </c>
      <c r="AD14" s="263">
        <f t="shared" si="15"/>
        <v>154.88199999999998</v>
      </c>
      <c r="AE14" s="263">
        <f t="shared" si="15"/>
        <v>157.804</v>
      </c>
      <c r="AF14" s="263">
        <f t="shared" si="15"/>
        <v>162.399</v>
      </c>
      <c r="AG14" s="263">
        <f t="shared" si="15"/>
        <v>161.88400000000001</v>
      </c>
      <c r="AH14" s="263">
        <f t="shared" si="15"/>
        <v>168.56800000000001</v>
      </c>
      <c r="AI14" s="263">
        <f t="shared" si="15"/>
        <v>168.88</v>
      </c>
      <c r="AJ14" s="263">
        <f t="shared" si="15"/>
        <v>163.72299999999998</v>
      </c>
      <c r="AK14" s="263">
        <f t="shared" si="15"/>
        <v>158.518</v>
      </c>
      <c r="AL14" s="263">
        <f t="shared" si="15"/>
        <v>155</v>
      </c>
      <c r="AM14" s="263">
        <f t="shared" si="15"/>
        <v>146.81</v>
      </c>
      <c r="AN14" s="263">
        <f t="shared" si="15"/>
        <v>153.47499999999999</v>
      </c>
      <c r="AO14" s="263">
        <f t="shared" si="15"/>
        <v>160.13399999999999</v>
      </c>
      <c r="AP14" s="263">
        <f t="shared" si="15"/>
        <v>158.24199999999999</v>
      </c>
      <c r="AQ14" s="263">
        <f t="shared" si="15"/>
        <v>155.76599999999999</v>
      </c>
      <c r="AR14" s="263">
        <f t="shared" si="15"/>
        <v>151.76400000000001</v>
      </c>
      <c r="AS14" s="263">
        <f t="shared" si="15"/>
        <v>148.39600000000002</v>
      </c>
      <c r="AT14" s="263">
        <f t="shared" si="15"/>
        <v>141.72999999999999</v>
      </c>
      <c r="AU14" s="263">
        <f t="shared" si="15"/>
        <v>146.64400000000001</v>
      </c>
      <c r="AV14" s="263">
        <f t="shared" si="15"/>
        <v>139.458</v>
      </c>
      <c r="AW14" s="264">
        <f t="shared" si="15"/>
        <v>131.96299999999999</v>
      </c>
      <c r="AX14" s="264">
        <f t="shared" si="15"/>
        <v>91.45</v>
      </c>
      <c r="AY14" s="259">
        <f t="shared" si="15"/>
        <v>0</v>
      </c>
      <c r="AZ14" s="150">
        <f t="shared" si="15"/>
        <v>0</v>
      </c>
      <c r="BA14" s="150" t="e">
        <f t="shared" si="15"/>
        <v>#N/A</v>
      </c>
      <c r="BB14" s="150" t="e">
        <f t="shared" si="15"/>
        <v>#N/A</v>
      </c>
      <c r="BC14" s="150" t="e">
        <f t="shared" si="15"/>
        <v>#N/A</v>
      </c>
      <c r="BD14" s="150" t="e">
        <f t="shared" si="15"/>
        <v>#N/A</v>
      </c>
      <c r="BE14" s="150" t="e">
        <f t="shared" si="15"/>
        <v>#N/A</v>
      </c>
      <c r="BF14" s="150" t="e">
        <f t="shared" si="15"/>
        <v>#N/A</v>
      </c>
      <c r="BG14" s="150" t="e">
        <f t="shared" si="15"/>
        <v>#N/A</v>
      </c>
      <c r="BH14" s="150" t="e">
        <f t="shared" si="15"/>
        <v>#N/A</v>
      </c>
      <c r="BI14" s="150" t="e">
        <f t="shared" si="15"/>
        <v>#N/A</v>
      </c>
      <c r="BJ14" s="150" t="e">
        <f t="shared" si="15"/>
        <v>#N/A</v>
      </c>
      <c r="BK14" s="150" t="e">
        <f t="shared" si="15"/>
        <v>#N/A</v>
      </c>
      <c r="BL14" s="150" t="e">
        <f t="shared" si="15"/>
        <v>#N/A</v>
      </c>
      <c r="BM14" s="150" t="e">
        <f t="shared" si="15"/>
        <v>#N/A</v>
      </c>
      <c r="BN14" s="150" t="e">
        <f t="shared" ref="BN14:CX14" si="16">BN47+BN63+BN79+BN30</f>
        <v>#N/A</v>
      </c>
      <c r="BO14" s="150" t="e">
        <f t="shared" si="16"/>
        <v>#N/A</v>
      </c>
      <c r="BP14" s="150" t="e">
        <f t="shared" si="16"/>
        <v>#N/A</v>
      </c>
      <c r="BQ14" s="150" t="e">
        <f t="shared" si="16"/>
        <v>#N/A</v>
      </c>
      <c r="BR14" s="150" t="e">
        <f t="shared" si="16"/>
        <v>#N/A</v>
      </c>
    </row>
    <row r="15" spans="1:70" ht="16.5">
      <c r="A15" s="253" t="s">
        <v>299</v>
      </c>
      <c r="B15" s="263"/>
      <c r="C15" s="263"/>
      <c r="D15" s="263"/>
      <c r="E15" s="263"/>
      <c r="F15" s="263"/>
      <c r="G15" s="263"/>
      <c r="H15" s="263"/>
      <c r="I15" s="263"/>
      <c r="J15" s="263"/>
      <c r="K15" s="263"/>
      <c r="L15" s="263"/>
      <c r="M15" s="263"/>
      <c r="N15" s="263"/>
      <c r="O15" s="263"/>
      <c r="P15" s="263"/>
      <c r="Q15" s="263"/>
      <c r="R15" s="263"/>
      <c r="S15" s="263"/>
      <c r="T15" s="263"/>
      <c r="U15" s="263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3"/>
      <c r="AO15" s="263"/>
      <c r="AP15" s="263">
        <f>AP263</f>
        <v>0</v>
      </c>
      <c r="AQ15" s="263">
        <f t="shared" ref="AQ15:AY15" si="17">AQ263</f>
        <v>0</v>
      </c>
      <c r="AR15" s="263">
        <f t="shared" si="17"/>
        <v>0</v>
      </c>
      <c r="AS15" s="263">
        <f t="shared" si="17"/>
        <v>0</v>
      </c>
      <c r="AT15" s="263">
        <f t="shared" si="17"/>
        <v>0</v>
      </c>
      <c r="AU15" s="263">
        <f t="shared" si="17"/>
        <v>0</v>
      </c>
      <c r="AV15" s="263">
        <f t="shared" si="17"/>
        <v>0</v>
      </c>
      <c r="AW15" s="263">
        <f t="shared" si="17"/>
        <v>0</v>
      </c>
      <c r="AX15" s="264">
        <f t="shared" si="17"/>
        <v>0</v>
      </c>
      <c r="AY15" s="259">
        <f t="shared" si="17"/>
        <v>0</v>
      </c>
      <c r="AZ15" s="150"/>
      <c r="BA15" s="150"/>
      <c r="BB15" s="150"/>
      <c r="BC15" s="150"/>
      <c r="BD15" s="150"/>
      <c r="BE15" s="150"/>
      <c r="BF15" s="150"/>
      <c r="BG15" s="150"/>
      <c r="BH15" s="150"/>
      <c r="BI15" s="150"/>
      <c r="BJ15" s="150"/>
      <c r="BK15" s="150"/>
      <c r="BL15" s="150"/>
      <c r="BM15" s="150"/>
      <c r="BN15" s="150"/>
      <c r="BO15" s="150"/>
      <c r="BP15" s="150"/>
      <c r="BQ15" s="150"/>
      <c r="BR15" s="150"/>
    </row>
    <row r="16" spans="1:70" ht="16.5">
      <c r="A16" s="253" t="s">
        <v>300</v>
      </c>
      <c r="B16" s="173">
        <f>B120</f>
        <v>0</v>
      </c>
      <c r="C16" s="173">
        <f t="shared" ref="C16:AV16" si="18">C120</f>
        <v>0</v>
      </c>
      <c r="D16" s="173">
        <f t="shared" si="18"/>
        <v>0</v>
      </c>
      <c r="E16" s="173">
        <f t="shared" si="18"/>
        <v>0</v>
      </c>
      <c r="F16" s="173">
        <f t="shared" si="18"/>
        <v>0</v>
      </c>
      <c r="G16" s="173">
        <f t="shared" si="18"/>
        <v>0</v>
      </c>
      <c r="H16" s="173">
        <f t="shared" si="18"/>
        <v>0</v>
      </c>
      <c r="I16" s="173">
        <f t="shared" si="18"/>
        <v>0</v>
      </c>
      <c r="J16" s="173">
        <f t="shared" si="18"/>
        <v>0</v>
      </c>
      <c r="K16" s="173">
        <f t="shared" si="18"/>
        <v>0</v>
      </c>
      <c r="L16" s="173">
        <f t="shared" si="18"/>
        <v>0</v>
      </c>
      <c r="M16" s="173">
        <f t="shared" si="18"/>
        <v>0</v>
      </c>
      <c r="N16" s="173">
        <f t="shared" si="18"/>
        <v>0</v>
      </c>
      <c r="O16" s="173">
        <f t="shared" si="18"/>
        <v>0</v>
      </c>
      <c r="P16" s="173">
        <f t="shared" si="18"/>
        <v>0</v>
      </c>
      <c r="Q16" s="173">
        <f t="shared" si="18"/>
        <v>0</v>
      </c>
      <c r="R16" s="173">
        <f t="shared" si="18"/>
        <v>0</v>
      </c>
      <c r="S16" s="173">
        <f t="shared" si="18"/>
        <v>0</v>
      </c>
      <c r="T16" s="173">
        <f t="shared" si="18"/>
        <v>0</v>
      </c>
      <c r="U16" s="173">
        <f t="shared" si="18"/>
        <v>0</v>
      </c>
      <c r="V16" s="173">
        <f t="shared" si="18"/>
        <v>0</v>
      </c>
      <c r="W16" s="173">
        <f t="shared" si="18"/>
        <v>0</v>
      </c>
      <c r="X16" s="173">
        <f t="shared" si="18"/>
        <v>0</v>
      </c>
      <c r="Y16" s="173">
        <f t="shared" si="18"/>
        <v>0</v>
      </c>
      <c r="Z16" s="173">
        <f t="shared" si="18"/>
        <v>0</v>
      </c>
      <c r="AA16" s="173">
        <f t="shared" si="18"/>
        <v>0</v>
      </c>
      <c r="AB16" s="173">
        <f t="shared" si="18"/>
        <v>0</v>
      </c>
      <c r="AC16" s="173">
        <f t="shared" si="18"/>
        <v>0</v>
      </c>
      <c r="AD16" s="173">
        <f t="shared" si="18"/>
        <v>0</v>
      </c>
      <c r="AE16" s="173">
        <f t="shared" si="18"/>
        <v>0</v>
      </c>
      <c r="AF16" s="173">
        <f t="shared" si="18"/>
        <v>0</v>
      </c>
      <c r="AG16" s="173">
        <f t="shared" si="18"/>
        <v>0</v>
      </c>
      <c r="AH16" s="173">
        <f t="shared" si="18"/>
        <v>0</v>
      </c>
      <c r="AI16" s="173">
        <f t="shared" si="18"/>
        <v>0</v>
      </c>
      <c r="AJ16" s="173">
        <f t="shared" si="18"/>
        <v>0</v>
      </c>
      <c r="AK16" s="173">
        <f t="shared" si="18"/>
        <v>0</v>
      </c>
      <c r="AL16" s="173">
        <f t="shared" si="18"/>
        <v>0</v>
      </c>
      <c r="AM16" s="173">
        <f t="shared" si="18"/>
        <v>0</v>
      </c>
      <c r="AN16" s="173">
        <f t="shared" si="18"/>
        <v>0</v>
      </c>
      <c r="AO16" s="173">
        <f t="shared" si="18"/>
        <v>0</v>
      </c>
      <c r="AP16" s="173">
        <f t="shared" si="18"/>
        <v>0</v>
      </c>
      <c r="AQ16" s="173">
        <f t="shared" si="18"/>
        <v>0</v>
      </c>
      <c r="AR16" s="173">
        <f t="shared" si="18"/>
        <v>0</v>
      </c>
      <c r="AS16" s="173">
        <f t="shared" si="18"/>
        <v>0</v>
      </c>
      <c r="AT16" s="173">
        <f t="shared" si="18"/>
        <v>0</v>
      </c>
      <c r="AU16" s="173">
        <f t="shared" si="18"/>
        <v>0</v>
      </c>
      <c r="AV16" s="173">
        <f t="shared" si="18"/>
        <v>0</v>
      </c>
      <c r="AW16" s="150">
        <v>76</v>
      </c>
      <c r="AX16" s="150">
        <f>AX11*0.6</f>
        <v>34.232999999999997</v>
      </c>
      <c r="AY16" s="259">
        <f t="shared" ref="AY16:BR16" si="19">AY11*0.6</f>
        <v>6.0000000000000001E-3</v>
      </c>
      <c r="AZ16" s="150" t="e">
        <f t="shared" si="19"/>
        <v>#N/A</v>
      </c>
      <c r="BA16" s="150" t="e">
        <f t="shared" si="19"/>
        <v>#N/A</v>
      </c>
      <c r="BB16" s="150" t="e">
        <f t="shared" si="19"/>
        <v>#N/A</v>
      </c>
      <c r="BC16" s="150" t="e">
        <f t="shared" si="19"/>
        <v>#N/A</v>
      </c>
      <c r="BD16" s="150" t="e">
        <f t="shared" si="19"/>
        <v>#N/A</v>
      </c>
      <c r="BE16" s="150" t="e">
        <f t="shared" si="19"/>
        <v>#N/A</v>
      </c>
      <c r="BF16" s="150" t="e">
        <f t="shared" si="19"/>
        <v>#N/A</v>
      </c>
      <c r="BG16" s="150" t="e">
        <f t="shared" si="19"/>
        <v>#N/A</v>
      </c>
      <c r="BH16" s="150" t="e">
        <f t="shared" si="19"/>
        <v>#N/A</v>
      </c>
      <c r="BI16" s="150" t="e">
        <f t="shared" si="19"/>
        <v>#N/A</v>
      </c>
      <c r="BJ16" s="150" t="e">
        <f t="shared" si="19"/>
        <v>#N/A</v>
      </c>
      <c r="BK16" s="150" t="e">
        <f t="shared" si="19"/>
        <v>#N/A</v>
      </c>
      <c r="BL16" s="150" t="e">
        <f t="shared" si="19"/>
        <v>#N/A</v>
      </c>
      <c r="BM16" s="150" t="e">
        <f t="shared" si="19"/>
        <v>#N/A</v>
      </c>
      <c r="BN16" s="150" t="e">
        <f t="shared" si="19"/>
        <v>#N/A</v>
      </c>
      <c r="BO16" s="150" t="e">
        <f t="shared" si="19"/>
        <v>#N/A</v>
      </c>
      <c r="BP16" s="150" t="e">
        <f t="shared" si="19"/>
        <v>#N/A</v>
      </c>
      <c r="BQ16" s="150" t="e">
        <f t="shared" si="19"/>
        <v>#N/A</v>
      </c>
      <c r="BR16" s="150" t="e">
        <f t="shared" si="19"/>
        <v>#N/A</v>
      </c>
    </row>
    <row r="17" spans="1:70" ht="16.5">
      <c r="A17" s="253" t="s">
        <v>301</v>
      </c>
      <c r="B17" s="263">
        <f>B11-B18</f>
        <v>434.14300000000003</v>
      </c>
      <c r="C17" s="263">
        <f t="shared" ref="C17:AV17" si="20">C11-C18</f>
        <v>580.96400000000006</v>
      </c>
      <c r="D17" s="263">
        <f t="shared" si="20"/>
        <v>752.79499999999985</v>
      </c>
      <c r="E17" s="263">
        <f t="shared" si="20"/>
        <v>581.65899999999999</v>
      </c>
      <c r="F17" s="263">
        <f t="shared" si="20"/>
        <v>526.75</v>
      </c>
      <c r="G17" s="263">
        <f t="shared" si="20"/>
        <v>458.80099999999999</v>
      </c>
      <c r="H17" s="263">
        <f t="shared" si="20"/>
        <v>509.54499999999996</v>
      </c>
      <c r="I17" s="263">
        <f t="shared" si="20"/>
        <v>592.68100000000004</v>
      </c>
      <c r="J17" s="263">
        <f t="shared" si="20"/>
        <v>476.61300000000006</v>
      </c>
      <c r="K17" s="263">
        <f t="shared" si="20"/>
        <v>473.78199999999998</v>
      </c>
      <c r="L17" s="263">
        <f t="shared" si="20"/>
        <v>518.49300000000005</v>
      </c>
      <c r="M17" s="263">
        <f t="shared" si="20"/>
        <v>385.00199999999995</v>
      </c>
      <c r="N17" s="263">
        <f t="shared" si="20"/>
        <v>373.72</v>
      </c>
      <c r="O17" s="263">
        <f t="shared" si="20"/>
        <v>217.39400000000001</v>
      </c>
      <c r="P17" s="263">
        <f t="shared" si="20"/>
        <v>373.81200000000001</v>
      </c>
      <c r="Q17" s="263">
        <f t="shared" si="20"/>
        <v>357.72199999999998</v>
      </c>
      <c r="R17" s="263">
        <f t="shared" si="20"/>
        <v>243.85826737895002</v>
      </c>
      <c r="S17" s="263">
        <f t="shared" si="20"/>
        <v>294.24141280922498</v>
      </c>
      <c r="T17" s="263">
        <f t="shared" si="20"/>
        <v>206.73100000000002</v>
      </c>
      <c r="U17" s="263">
        <f t="shared" si="20"/>
        <v>228.84399999999999</v>
      </c>
      <c r="V17" s="263">
        <f t="shared" si="20"/>
        <v>161.09399999999999</v>
      </c>
      <c r="W17" s="263">
        <f t="shared" si="20"/>
        <v>153.245</v>
      </c>
      <c r="X17" s="263">
        <f t="shared" si="20"/>
        <v>167.24600000000004</v>
      </c>
      <c r="Y17" s="263">
        <f t="shared" si="20"/>
        <v>165.76800000000003</v>
      </c>
      <c r="Z17" s="263">
        <f t="shared" si="20"/>
        <v>145.62799999999999</v>
      </c>
      <c r="AA17" s="263">
        <f t="shared" si="20"/>
        <v>149.16499999999999</v>
      </c>
      <c r="AB17" s="263">
        <f t="shared" si="20"/>
        <v>117.602</v>
      </c>
      <c r="AC17" s="263">
        <f t="shared" si="20"/>
        <v>116.00199999999998</v>
      </c>
      <c r="AD17" s="263">
        <f t="shared" si="20"/>
        <v>144.38299999999998</v>
      </c>
      <c r="AE17" s="263">
        <f t="shared" si="20"/>
        <v>115.69499999999999</v>
      </c>
      <c r="AF17" s="263">
        <f t="shared" si="20"/>
        <v>114.85900000000001</v>
      </c>
      <c r="AG17" s="263">
        <f t="shared" si="20"/>
        <v>93.522000000000006</v>
      </c>
      <c r="AH17" s="263">
        <f t="shared" si="20"/>
        <v>90.43</v>
      </c>
      <c r="AI17" s="263">
        <f t="shared" si="20"/>
        <v>90.051000000000002</v>
      </c>
      <c r="AJ17" s="263">
        <f t="shared" si="20"/>
        <v>91.043000000000006</v>
      </c>
      <c r="AK17" s="263">
        <f t="shared" si="20"/>
        <v>81.856000000000009</v>
      </c>
      <c r="AL17" s="263">
        <f t="shared" si="20"/>
        <v>50.125999999999998</v>
      </c>
      <c r="AM17" s="263">
        <f t="shared" si="20"/>
        <v>61.486000000000004</v>
      </c>
      <c r="AN17" s="263">
        <f t="shared" si="20"/>
        <v>64.641999999999996</v>
      </c>
      <c r="AO17" s="263">
        <f t="shared" si="20"/>
        <v>70.231999999999999</v>
      </c>
      <c r="AP17" s="263">
        <f t="shared" si="20"/>
        <v>89.455000000000013</v>
      </c>
      <c r="AQ17" s="263">
        <f t="shared" si="20"/>
        <v>64.628</v>
      </c>
      <c r="AR17" s="263">
        <f t="shared" si="20"/>
        <v>49.585000000000001</v>
      </c>
      <c r="AS17" s="263">
        <f t="shared" si="20"/>
        <v>56.13</v>
      </c>
      <c r="AT17" s="263">
        <f t="shared" si="20"/>
        <v>53.258000000000003</v>
      </c>
      <c r="AU17" s="263">
        <f t="shared" si="20"/>
        <v>65.694000000000003</v>
      </c>
      <c r="AV17" s="263">
        <f t="shared" si="20"/>
        <v>39.836000000000006</v>
      </c>
      <c r="AW17" s="264">
        <f>AW11-AW18</f>
        <v>57.678999999999988</v>
      </c>
      <c r="AX17" s="264">
        <f t="shared" ref="AX17:BR17" si="21">AX11-AX18</f>
        <v>57.055</v>
      </c>
      <c r="AY17" s="259">
        <f t="shared" si="21"/>
        <v>0.01</v>
      </c>
      <c r="AZ17" s="150" t="e">
        <f t="shared" si="21"/>
        <v>#N/A</v>
      </c>
      <c r="BA17" s="150" t="e">
        <f t="shared" si="21"/>
        <v>#N/A</v>
      </c>
      <c r="BB17" s="150" t="e">
        <f t="shared" si="21"/>
        <v>#N/A</v>
      </c>
      <c r="BC17" s="150" t="e">
        <f t="shared" si="21"/>
        <v>#N/A</v>
      </c>
      <c r="BD17" s="150" t="e">
        <f t="shared" si="21"/>
        <v>#N/A</v>
      </c>
      <c r="BE17" s="150" t="e">
        <f t="shared" si="21"/>
        <v>#N/A</v>
      </c>
      <c r="BF17" s="150" t="e">
        <f t="shared" si="21"/>
        <v>#N/A</v>
      </c>
      <c r="BG17" s="150" t="e">
        <f t="shared" si="21"/>
        <v>#N/A</v>
      </c>
      <c r="BH17" s="150" t="e">
        <f t="shared" si="21"/>
        <v>#N/A</v>
      </c>
      <c r="BI17" s="150" t="e">
        <f t="shared" si="21"/>
        <v>#N/A</v>
      </c>
      <c r="BJ17" s="150" t="e">
        <f t="shared" si="21"/>
        <v>#N/A</v>
      </c>
      <c r="BK17" s="150" t="e">
        <f t="shared" si="21"/>
        <v>#N/A</v>
      </c>
      <c r="BL17" s="150" t="e">
        <f t="shared" si="21"/>
        <v>#N/A</v>
      </c>
      <c r="BM17" s="150" t="e">
        <f t="shared" si="21"/>
        <v>#N/A</v>
      </c>
      <c r="BN17" s="150" t="e">
        <f t="shared" si="21"/>
        <v>#N/A</v>
      </c>
      <c r="BO17" s="150" t="e">
        <f t="shared" si="21"/>
        <v>#N/A</v>
      </c>
      <c r="BP17" s="150" t="e">
        <f t="shared" si="21"/>
        <v>#N/A</v>
      </c>
      <c r="BQ17" s="150" t="e">
        <f t="shared" si="21"/>
        <v>#N/A</v>
      </c>
      <c r="BR17" s="150" t="e">
        <f t="shared" si="21"/>
        <v>#N/A</v>
      </c>
    </row>
    <row r="18" spans="1:70" ht="16.5">
      <c r="A18" s="267" t="s">
        <v>302</v>
      </c>
      <c r="B18" s="268">
        <f>B82</f>
        <v>204.81800000000001</v>
      </c>
      <c r="C18" s="268">
        <f t="shared" ref="C18:AY18" si="22">C82</f>
        <v>164.29499999999999</v>
      </c>
      <c r="D18" s="268">
        <f t="shared" si="22"/>
        <v>313.10399999999998</v>
      </c>
      <c r="E18" s="268">
        <f t="shared" si="22"/>
        <v>279.97000000000003</v>
      </c>
      <c r="F18" s="268">
        <f t="shared" si="22"/>
        <v>236.40799999999999</v>
      </c>
      <c r="G18" s="268">
        <f t="shared" si="22"/>
        <v>176.95400000000001</v>
      </c>
      <c r="H18" s="268">
        <f t="shared" si="22"/>
        <v>151.93199999999999</v>
      </c>
      <c r="I18" s="268">
        <f t="shared" si="22"/>
        <v>219.828</v>
      </c>
      <c r="J18" s="268">
        <f t="shared" si="22"/>
        <v>180.94399999999999</v>
      </c>
      <c r="K18" s="268">
        <f t="shared" si="22"/>
        <v>179.87799999999999</v>
      </c>
      <c r="L18" s="268">
        <f t="shared" si="22"/>
        <v>183.715</v>
      </c>
      <c r="M18" s="268">
        <f t="shared" si="22"/>
        <v>132.74600000000001</v>
      </c>
      <c r="N18" s="268">
        <f t="shared" si="22"/>
        <v>112.029</v>
      </c>
      <c r="O18" s="268">
        <f t="shared" si="22"/>
        <v>98.334000000000003</v>
      </c>
      <c r="P18" s="268">
        <f t="shared" si="22"/>
        <v>156.91200000000001</v>
      </c>
      <c r="Q18" s="268">
        <f t="shared" si="22"/>
        <v>171.23099999999999</v>
      </c>
      <c r="R18" s="268">
        <f t="shared" si="22"/>
        <v>127.721</v>
      </c>
      <c r="S18" s="268">
        <f t="shared" si="22"/>
        <v>113.193</v>
      </c>
      <c r="T18" s="268">
        <f t="shared" si="22"/>
        <v>105.523</v>
      </c>
      <c r="U18" s="268">
        <f t="shared" si="22"/>
        <v>100.598</v>
      </c>
      <c r="V18" s="268">
        <f t="shared" si="22"/>
        <v>66.308000000000007</v>
      </c>
      <c r="W18" s="268">
        <f t="shared" si="22"/>
        <v>66.676000000000002</v>
      </c>
      <c r="X18" s="268">
        <f t="shared" si="22"/>
        <v>73.998000000000005</v>
      </c>
      <c r="Y18" s="268">
        <f t="shared" si="22"/>
        <v>81.378</v>
      </c>
      <c r="Z18" s="268">
        <f t="shared" si="22"/>
        <v>76.031000000000006</v>
      </c>
      <c r="AA18" s="268">
        <f t="shared" si="22"/>
        <v>72.727000000000004</v>
      </c>
      <c r="AB18" s="268">
        <f t="shared" si="22"/>
        <v>63.201999999999998</v>
      </c>
      <c r="AC18" s="268">
        <f t="shared" si="22"/>
        <v>49.832999999999998</v>
      </c>
      <c r="AD18" s="268">
        <f t="shared" si="22"/>
        <v>64.847999999999999</v>
      </c>
      <c r="AE18" s="268">
        <f t="shared" si="22"/>
        <v>57.942</v>
      </c>
      <c r="AF18" s="268">
        <f t="shared" si="22"/>
        <v>52.566000000000003</v>
      </c>
      <c r="AG18" s="268">
        <f t="shared" si="22"/>
        <v>50.597999999999999</v>
      </c>
      <c r="AH18" s="268">
        <f t="shared" si="22"/>
        <v>66.774000000000001</v>
      </c>
      <c r="AI18" s="268">
        <f t="shared" si="22"/>
        <v>84.099000000000004</v>
      </c>
      <c r="AJ18" s="268">
        <f t="shared" si="22"/>
        <v>80.316000000000003</v>
      </c>
      <c r="AK18" s="268">
        <f t="shared" si="22"/>
        <v>67.629000000000005</v>
      </c>
      <c r="AL18" s="268">
        <f t="shared" si="22"/>
        <v>54.939</v>
      </c>
      <c r="AM18" s="268">
        <f t="shared" si="22"/>
        <v>36.337000000000003</v>
      </c>
      <c r="AN18" s="268">
        <f t="shared" si="22"/>
        <v>24.739000000000001</v>
      </c>
      <c r="AO18" s="268">
        <f t="shared" si="22"/>
        <v>53.744999999999997</v>
      </c>
      <c r="AP18" s="268">
        <f t="shared" si="22"/>
        <v>56.802</v>
      </c>
      <c r="AQ18" s="268">
        <f t="shared" si="22"/>
        <v>50.33</v>
      </c>
      <c r="AR18" s="268">
        <f t="shared" si="22"/>
        <v>41.015999999999998</v>
      </c>
      <c r="AS18" s="268">
        <f t="shared" si="22"/>
        <v>37.814</v>
      </c>
      <c r="AT18" s="268">
        <f t="shared" si="22"/>
        <v>36.762999999999998</v>
      </c>
      <c r="AU18" s="268">
        <f t="shared" si="22"/>
        <v>38.052999999999997</v>
      </c>
      <c r="AV18" s="268">
        <f t="shared" si="22"/>
        <v>32.652999999999999</v>
      </c>
      <c r="AW18" s="268">
        <f t="shared" si="22"/>
        <v>34.807000000000002</v>
      </c>
      <c r="AX18" s="268">
        <f t="shared" si="22"/>
        <v>0</v>
      </c>
      <c r="AY18" s="268">
        <f t="shared" si="22"/>
        <v>0</v>
      </c>
      <c r="AZ18" s="266" t="e">
        <f t="shared" ref="AZ18:BR18" si="23">AZ11*0.08</f>
        <v>#N/A</v>
      </c>
      <c r="BA18" s="266" t="e">
        <f t="shared" si="23"/>
        <v>#N/A</v>
      </c>
      <c r="BB18" s="266" t="e">
        <f t="shared" si="23"/>
        <v>#N/A</v>
      </c>
      <c r="BC18" s="266" t="e">
        <f t="shared" si="23"/>
        <v>#N/A</v>
      </c>
      <c r="BD18" s="266" t="e">
        <f t="shared" si="23"/>
        <v>#N/A</v>
      </c>
      <c r="BE18" s="266" t="e">
        <f t="shared" si="23"/>
        <v>#N/A</v>
      </c>
      <c r="BF18" s="266" t="e">
        <f t="shared" si="23"/>
        <v>#N/A</v>
      </c>
      <c r="BG18" s="266" t="e">
        <f t="shared" si="23"/>
        <v>#N/A</v>
      </c>
      <c r="BH18" s="266" t="e">
        <f t="shared" si="23"/>
        <v>#N/A</v>
      </c>
      <c r="BI18" s="266" t="e">
        <f t="shared" si="23"/>
        <v>#N/A</v>
      </c>
      <c r="BJ18" s="266" t="e">
        <f t="shared" si="23"/>
        <v>#N/A</v>
      </c>
      <c r="BK18" s="266" t="e">
        <f t="shared" si="23"/>
        <v>#N/A</v>
      </c>
      <c r="BL18" s="266" t="e">
        <f t="shared" si="23"/>
        <v>#N/A</v>
      </c>
      <c r="BM18" s="266" t="e">
        <f t="shared" si="23"/>
        <v>#N/A</v>
      </c>
      <c r="BN18" s="266" t="e">
        <f t="shared" si="23"/>
        <v>#N/A</v>
      </c>
      <c r="BO18" s="266" t="e">
        <f t="shared" si="23"/>
        <v>#N/A</v>
      </c>
      <c r="BP18" s="266" t="e">
        <f t="shared" si="23"/>
        <v>#N/A</v>
      </c>
      <c r="BQ18" s="266" t="e">
        <f t="shared" si="23"/>
        <v>#N/A</v>
      </c>
      <c r="BR18" s="266" t="e">
        <f t="shared" si="23"/>
        <v>#N/A</v>
      </c>
    </row>
    <row r="19" spans="1:70" ht="16.5">
      <c r="A19" s="253" t="s">
        <v>303</v>
      </c>
      <c r="B19" s="271">
        <f>B18/B17</f>
        <v>0.47177542883335677</v>
      </c>
      <c r="C19" s="271">
        <f t="shared" ref="C19:BN19" si="24">C18/C17</f>
        <v>0.28279721290820081</v>
      </c>
      <c r="D19" s="271">
        <f t="shared" si="24"/>
        <v>0.41592199735651808</v>
      </c>
      <c r="E19" s="271">
        <f t="shared" si="24"/>
        <v>0.4813301264142737</v>
      </c>
      <c r="F19" s="271">
        <f t="shared" si="24"/>
        <v>0.44880493592785947</v>
      </c>
      <c r="G19" s="271">
        <f t="shared" si="24"/>
        <v>0.38568791262442759</v>
      </c>
      <c r="H19" s="271">
        <f t="shared" si="24"/>
        <v>0.29817189845842862</v>
      </c>
      <c r="I19" s="271">
        <f t="shared" si="24"/>
        <v>0.37090441569748311</v>
      </c>
      <c r="J19" s="271">
        <f t="shared" si="24"/>
        <v>0.37964554051190375</v>
      </c>
      <c r="K19" s="271">
        <f t="shared" si="24"/>
        <v>0.37966406490748911</v>
      </c>
      <c r="L19" s="271">
        <f t="shared" si="24"/>
        <v>0.35432493784872693</v>
      </c>
      <c r="M19" s="271">
        <f t="shared" si="24"/>
        <v>0.3447930140622647</v>
      </c>
      <c r="N19" s="271">
        <f t="shared" si="24"/>
        <v>0.29976720539441287</v>
      </c>
      <c r="O19" s="271">
        <f t="shared" si="24"/>
        <v>0.45233079109819041</v>
      </c>
      <c r="P19" s="271">
        <f t="shared" si="24"/>
        <v>0.41976180539950564</v>
      </c>
      <c r="Q19" s="271">
        <f t="shared" si="24"/>
        <v>0.47867058777486426</v>
      </c>
      <c r="R19" s="271">
        <f t="shared" si="24"/>
        <v>0.52375095325976617</v>
      </c>
      <c r="S19" s="271">
        <f t="shared" si="24"/>
        <v>0.38469431926426367</v>
      </c>
      <c r="T19" s="271">
        <f t="shared" si="24"/>
        <v>0.51043626741998049</v>
      </c>
      <c r="U19" s="271">
        <f t="shared" si="24"/>
        <v>0.43959203649647793</v>
      </c>
      <c r="V19" s="271">
        <f t="shared" si="24"/>
        <v>0.41161061243745894</v>
      </c>
      <c r="W19" s="271">
        <f t="shared" si="24"/>
        <v>0.43509413031420274</v>
      </c>
      <c r="X19" s="271">
        <f t="shared" si="24"/>
        <v>0.4424500436482785</v>
      </c>
      <c r="Y19" s="271">
        <f t="shared" si="24"/>
        <v>0.49091501375416235</v>
      </c>
      <c r="Z19" s="271">
        <f t="shared" si="24"/>
        <v>0.52209053204054179</v>
      </c>
      <c r="AA19" s="271">
        <f t="shared" si="24"/>
        <v>0.48756075486876954</v>
      </c>
      <c r="AB19" s="271">
        <f t="shared" si="24"/>
        <v>0.53742283294501791</v>
      </c>
      <c r="AC19" s="271">
        <f t="shared" si="24"/>
        <v>0.42958742090653618</v>
      </c>
      <c r="AD19" s="271">
        <f t="shared" si="24"/>
        <v>0.44913874902169926</v>
      </c>
      <c r="AE19" s="271">
        <f t="shared" si="24"/>
        <v>0.50081680280046681</v>
      </c>
      <c r="AF19" s="271">
        <f t="shared" si="24"/>
        <v>0.45765677918143111</v>
      </c>
      <c r="AG19" s="271">
        <f t="shared" si="24"/>
        <v>0.54102777955988957</v>
      </c>
      <c r="AH19" s="271">
        <f t="shared" si="24"/>
        <v>0.73840539643923475</v>
      </c>
      <c r="AI19" s="271">
        <f t="shared" si="24"/>
        <v>0.93390412099810105</v>
      </c>
      <c r="AJ19" s="271">
        <f t="shared" si="24"/>
        <v>0.88217655393605221</v>
      </c>
      <c r="AK19" s="271">
        <f t="shared" si="24"/>
        <v>0.82619478107896793</v>
      </c>
      <c r="AL19" s="271">
        <f t="shared" si="24"/>
        <v>1.0960180345529267</v>
      </c>
      <c r="AM19" s="271">
        <f t="shared" si="24"/>
        <v>0.59098006050157759</v>
      </c>
      <c r="AN19" s="271">
        <f t="shared" si="24"/>
        <v>0.38270783700999356</v>
      </c>
      <c r="AO19" s="271">
        <f t="shared" si="24"/>
        <v>0.76524945893609753</v>
      </c>
      <c r="AP19" s="271">
        <f t="shared" si="24"/>
        <v>0.63497848080040231</v>
      </c>
      <c r="AQ19" s="271">
        <f t="shared" si="24"/>
        <v>0.77876462214520015</v>
      </c>
      <c r="AR19" s="271">
        <f t="shared" si="24"/>
        <v>0.82718564081879598</v>
      </c>
      <c r="AS19" s="272">
        <f t="shared" si="24"/>
        <v>0.67368608587208267</v>
      </c>
      <c r="AT19" s="272">
        <f t="shared" si="24"/>
        <v>0.69028127229711966</v>
      </c>
      <c r="AU19" s="272">
        <f t="shared" si="24"/>
        <v>0.57924620208847077</v>
      </c>
      <c r="AV19" s="272">
        <f t="shared" si="24"/>
        <v>0.81968571141680879</v>
      </c>
      <c r="AW19" s="273">
        <f t="shared" si="24"/>
        <v>0.60346053156261392</v>
      </c>
      <c r="AX19" s="273">
        <f t="shared" si="24"/>
        <v>0</v>
      </c>
      <c r="AY19" s="274">
        <f t="shared" si="24"/>
        <v>0</v>
      </c>
      <c r="AZ19" s="275" t="e">
        <f t="shared" si="24"/>
        <v>#N/A</v>
      </c>
      <c r="BA19" s="275" t="e">
        <f t="shared" si="24"/>
        <v>#N/A</v>
      </c>
      <c r="BB19" s="275" t="e">
        <f t="shared" si="24"/>
        <v>#N/A</v>
      </c>
      <c r="BC19" s="275" t="e">
        <f t="shared" si="24"/>
        <v>#N/A</v>
      </c>
      <c r="BD19" s="275" t="e">
        <f t="shared" si="24"/>
        <v>#N/A</v>
      </c>
      <c r="BE19" s="275" t="e">
        <f t="shared" si="24"/>
        <v>#N/A</v>
      </c>
      <c r="BF19" s="275" t="e">
        <f t="shared" si="24"/>
        <v>#N/A</v>
      </c>
      <c r="BG19" s="275" t="e">
        <f t="shared" si="24"/>
        <v>#N/A</v>
      </c>
      <c r="BH19" s="275" t="e">
        <f t="shared" si="24"/>
        <v>#N/A</v>
      </c>
      <c r="BI19" s="275" t="e">
        <f t="shared" si="24"/>
        <v>#N/A</v>
      </c>
      <c r="BJ19" s="275" t="e">
        <f t="shared" si="24"/>
        <v>#N/A</v>
      </c>
      <c r="BK19" s="275" t="e">
        <f t="shared" si="24"/>
        <v>#N/A</v>
      </c>
      <c r="BL19" s="275" t="e">
        <f t="shared" si="24"/>
        <v>#N/A</v>
      </c>
      <c r="BM19" s="275" t="e">
        <f t="shared" si="24"/>
        <v>#N/A</v>
      </c>
      <c r="BN19" s="275" t="e">
        <f t="shared" si="24"/>
        <v>#N/A</v>
      </c>
      <c r="BO19" s="275" t="e">
        <f t="shared" ref="BO19:BR19" si="25">BO18/BO17</f>
        <v>#N/A</v>
      </c>
      <c r="BP19" s="275" t="e">
        <f t="shared" si="25"/>
        <v>#N/A</v>
      </c>
      <c r="BQ19" s="275" t="e">
        <f t="shared" si="25"/>
        <v>#N/A</v>
      </c>
      <c r="BR19" s="275" t="e">
        <f t="shared" si="25"/>
        <v>#N/A</v>
      </c>
    </row>
    <row r="20" spans="1:70" ht="17.25" thickBot="1">
      <c r="A20" s="253" t="s">
        <v>304</v>
      </c>
      <c r="B20" s="209">
        <f>B174</f>
        <v>1.4441666666666668</v>
      </c>
      <c r="C20" s="209">
        <f t="shared" ref="C20:BN20" si="26">C174</f>
        <v>1.5566666666666666</v>
      </c>
      <c r="D20" s="209">
        <f t="shared" si="26"/>
        <v>1.1205833333333335</v>
      </c>
      <c r="E20" s="209">
        <f t="shared" si="26"/>
        <v>1.1749999999999998</v>
      </c>
      <c r="F20" s="209">
        <f t="shared" si="26"/>
        <v>1.3458333333333332</v>
      </c>
      <c r="G20" s="209">
        <f t="shared" si="26"/>
        <v>1.8099999999999998</v>
      </c>
      <c r="H20" s="209">
        <f t="shared" si="26"/>
        <v>1.9041666666666661</v>
      </c>
      <c r="I20" s="209">
        <f t="shared" si="26"/>
        <v>1.4883333333333333</v>
      </c>
      <c r="J20" s="209">
        <f t="shared" si="26"/>
        <v>1.6791666666666665</v>
      </c>
      <c r="K20" s="209">
        <f t="shared" si="26"/>
        <v>1.6783333333333335</v>
      </c>
      <c r="L20" s="209">
        <f t="shared" si="26"/>
        <v>1.2024999999999999</v>
      </c>
      <c r="M20" s="209">
        <f t="shared" si="26"/>
        <v>1.2635833333333335</v>
      </c>
      <c r="N20" s="209">
        <f t="shared" si="26"/>
        <v>1.6458333333333337</v>
      </c>
      <c r="O20" s="209">
        <f t="shared" si="26"/>
        <v>2.4833333333333334</v>
      </c>
      <c r="P20" s="209">
        <f t="shared" si="26"/>
        <v>1.4883333333333333</v>
      </c>
      <c r="Q20" s="209">
        <f t="shared" si="26"/>
        <v>1.1533333333333333</v>
      </c>
      <c r="R20" s="209">
        <f t="shared" si="26"/>
        <v>1.2633333333333334</v>
      </c>
      <c r="S20" s="209">
        <f t="shared" si="26"/>
        <v>1.36</v>
      </c>
      <c r="T20" s="209">
        <f t="shared" si="26"/>
        <v>1.3833333333333335</v>
      </c>
      <c r="U20" s="209">
        <f t="shared" si="26"/>
        <v>1.2466666666666668</v>
      </c>
      <c r="V20" s="209">
        <f t="shared" si="26"/>
        <v>1.7874999999999999</v>
      </c>
      <c r="W20" s="209">
        <f t="shared" si="26"/>
        <v>1.9016666666666666</v>
      </c>
      <c r="X20" s="209">
        <f t="shared" si="26"/>
        <v>1.6125</v>
      </c>
      <c r="Y20" s="209">
        <f t="shared" si="26"/>
        <v>1.178333333333333</v>
      </c>
      <c r="Z20" s="209">
        <f t="shared" si="26"/>
        <v>1.1775</v>
      </c>
      <c r="AA20" s="209">
        <f t="shared" si="26"/>
        <v>1.1608333333333332</v>
      </c>
      <c r="AB20" s="209">
        <f t="shared" si="26"/>
        <v>1.708333333333333</v>
      </c>
      <c r="AC20" s="209">
        <f t="shared" si="26"/>
        <v>1.9108333333333334</v>
      </c>
      <c r="AD20" s="209">
        <f t="shared" si="26"/>
        <v>1.5308333333333335</v>
      </c>
      <c r="AE20" s="209">
        <f t="shared" si="26"/>
        <v>1.55</v>
      </c>
      <c r="AF20" s="209">
        <f t="shared" si="26"/>
        <v>1.6916666666666667</v>
      </c>
      <c r="AG20" s="209">
        <f t="shared" si="26"/>
        <v>2.0649999999999999</v>
      </c>
      <c r="AH20" s="209">
        <f t="shared" si="26"/>
        <v>2.8283333333333331</v>
      </c>
      <c r="AI20" s="209">
        <f t="shared" si="26"/>
        <v>3.0058333333333334</v>
      </c>
      <c r="AJ20" s="209">
        <f t="shared" si="26"/>
        <v>2.1316666666666664</v>
      </c>
      <c r="AK20" s="209">
        <f t="shared" si="26"/>
        <v>2.8283333333333331</v>
      </c>
      <c r="AL20" s="209">
        <f t="shared" si="26"/>
        <v>3.587499999999999</v>
      </c>
      <c r="AM20" s="209">
        <f t="shared" si="26"/>
        <v>4.0058333333333334</v>
      </c>
      <c r="AN20" s="209">
        <f t="shared" si="26"/>
        <v>3.773333333333333</v>
      </c>
      <c r="AO20" s="209">
        <f t="shared" si="26"/>
        <v>3.1466666666666665</v>
      </c>
      <c r="AP20" s="209">
        <f t="shared" si="26"/>
        <v>2.1891666666666665</v>
      </c>
      <c r="AQ20" s="209">
        <f t="shared" si="26"/>
        <v>2.1941666666666664</v>
      </c>
      <c r="AR20" s="209">
        <f t="shared" si="26"/>
        <v>2.7424999999999997</v>
      </c>
      <c r="AS20" s="209">
        <f t="shared" si="26"/>
        <v>2.7475000000000001</v>
      </c>
      <c r="AT20" s="209">
        <f t="shared" si="26"/>
        <v>2.9216666666666664</v>
      </c>
      <c r="AU20" s="209">
        <f t="shared" si="26"/>
        <v>2.9608333333333334</v>
      </c>
      <c r="AV20" s="209">
        <f t="shared" si="26"/>
        <v>4.9658333333333333</v>
      </c>
      <c r="AW20" s="280">
        <f t="shared" si="26"/>
        <v>4.6249999999999991</v>
      </c>
      <c r="AX20" s="280">
        <f t="shared" si="26"/>
        <v>3.3074999999999997</v>
      </c>
      <c r="AY20" s="279">
        <f t="shared" si="26"/>
        <v>0</v>
      </c>
      <c r="AZ20" s="280" t="e">
        <f t="shared" si="26"/>
        <v>#N/A</v>
      </c>
      <c r="BA20" s="280" t="e">
        <f t="shared" si="26"/>
        <v>#N/A</v>
      </c>
      <c r="BB20" s="280" t="e">
        <f t="shared" si="26"/>
        <v>#N/A</v>
      </c>
      <c r="BC20" s="280" t="e">
        <f t="shared" si="26"/>
        <v>#N/A</v>
      </c>
      <c r="BD20" s="280" t="e">
        <f t="shared" si="26"/>
        <v>#N/A</v>
      </c>
      <c r="BE20" s="280" t="e">
        <f t="shared" si="26"/>
        <v>#N/A</v>
      </c>
      <c r="BF20" s="280" t="e">
        <f t="shared" si="26"/>
        <v>#N/A</v>
      </c>
      <c r="BG20" s="280" t="e">
        <f t="shared" si="26"/>
        <v>#N/A</v>
      </c>
      <c r="BH20" s="280" t="e">
        <f t="shared" si="26"/>
        <v>#N/A</v>
      </c>
      <c r="BI20" s="280" t="e">
        <f t="shared" si="26"/>
        <v>#N/A</v>
      </c>
      <c r="BJ20" s="280" t="e">
        <f t="shared" si="26"/>
        <v>#N/A</v>
      </c>
      <c r="BK20" s="280" t="e">
        <f t="shared" si="26"/>
        <v>#N/A</v>
      </c>
      <c r="BL20" s="280" t="e">
        <f t="shared" si="26"/>
        <v>#N/A</v>
      </c>
      <c r="BM20" s="280" t="e">
        <f t="shared" si="26"/>
        <v>#N/A</v>
      </c>
      <c r="BN20" s="280" t="e">
        <f t="shared" si="26"/>
        <v>#N/A</v>
      </c>
      <c r="BO20" s="280" t="e">
        <f t="shared" ref="BO20:BR20" si="27">BO174</f>
        <v>#N/A</v>
      </c>
      <c r="BP20" s="280" t="e">
        <f t="shared" si="27"/>
        <v>#N/A</v>
      </c>
      <c r="BQ20" s="280" t="e">
        <f t="shared" si="27"/>
        <v>#N/A</v>
      </c>
      <c r="BR20" s="280" t="e">
        <f t="shared" si="27"/>
        <v>#N/A</v>
      </c>
    </row>
    <row r="21" spans="1:70" ht="13.5" thickBot="1">
      <c r="A21" s="281" t="s">
        <v>243</v>
      </c>
      <c r="B21" s="282"/>
      <c r="C21" s="282"/>
      <c r="D21" s="282"/>
      <c r="E21" s="282"/>
      <c r="F21" s="282"/>
      <c r="G21" s="282"/>
      <c r="H21" s="282"/>
      <c r="I21" s="282"/>
      <c r="J21" s="282"/>
      <c r="K21" s="282"/>
      <c r="L21" s="282"/>
      <c r="M21" s="282"/>
      <c r="N21" s="282"/>
      <c r="O21" s="282"/>
      <c r="P21" s="282"/>
      <c r="Q21" s="282"/>
      <c r="R21" s="282"/>
      <c r="S21" s="282"/>
      <c r="T21" s="282"/>
      <c r="U21" s="282"/>
      <c r="V21" s="282"/>
      <c r="W21" s="282"/>
      <c r="X21" s="282"/>
      <c r="Y21" s="282"/>
      <c r="Z21" s="282"/>
      <c r="AA21" s="282"/>
      <c r="AB21" s="282"/>
      <c r="AC21" s="282"/>
      <c r="AD21" s="282"/>
      <c r="AE21" s="282"/>
      <c r="AF21" s="282"/>
      <c r="AG21" s="282"/>
      <c r="AH21" s="282"/>
      <c r="AI21" s="282"/>
      <c r="AJ21" s="282"/>
      <c r="AK21" s="282"/>
      <c r="AL21" s="282"/>
      <c r="AM21" s="282"/>
      <c r="AN21" s="282"/>
      <c r="AO21" s="282"/>
      <c r="AP21" s="282"/>
      <c r="AQ21" s="282"/>
      <c r="AR21" s="282"/>
      <c r="AS21" s="282"/>
      <c r="AT21" s="282"/>
      <c r="AU21" s="282"/>
      <c r="AV21" s="282"/>
      <c r="AW21" s="282"/>
      <c r="AX21" s="281"/>
      <c r="AY21" s="281"/>
      <c r="AZ21" s="160"/>
      <c r="BA21" s="160"/>
      <c r="BB21" s="160"/>
      <c r="BC21" s="160"/>
      <c r="BD21" s="160"/>
      <c r="BE21" s="160"/>
      <c r="BF21" s="160"/>
      <c r="BG21" s="160"/>
      <c r="BH21" s="160"/>
      <c r="BI21" s="160"/>
      <c r="BJ21" s="160"/>
      <c r="BK21" s="160"/>
      <c r="BL21" s="160"/>
      <c r="BM21" s="160"/>
      <c r="BN21" s="160"/>
      <c r="BO21" s="160"/>
      <c r="BP21" s="160"/>
      <c r="BQ21" s="160"/>
      <c r="BR21" s="160"/>
    </row>
    <row r="22" spans="1:70" ht="18" thickTop="1" thickBot="1">
      <c r="A22" s="167" t="s">
        <v>355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spans="1:70" ht="17.25" thickBot="1">
      <c r="A23" s="283"/>
      <c r="B23" s="284" t="str">
        <f t="shared" ref="B23:BM23" si="28">B2</f>
        <v xml:space="preserve">75/76 </v>
      </c>
      <c r="C23" s="284" t="str">
        <f t="shared" si="28"/>
        <v xml:space="preserve">76/77 </v>
      </c>
      <c r="D23" s="284" t="str">
        <f t="shared" si="28"/>
        <v xml:space="preserve">77/78 </v>
      </c>
      <c r="E23" s="284" t="str">
        <f t="shared" si="28"/>
        <v xml:space="preserve">78/79 </v>
      </c>
      <c r="F23" s="284" t="str">
        <f t="shared" si="28"/>
        <v xml:space="preserve">79/80 </v>
      </c>
      <c r="G23" s="284" t="str">
        <f t="shared" si="28"/>
        <v xml:space="preserve">80/81 </v>
      </c>
      <c r="H23" s="284" t="str">
        <f t="shared" si="28"/>
        <v xml:space="preserve">81/82 </v>
      </c>
      <c r="I23" s="284" t="str">
        <f t="shared" si="28"/>
        <v xml:space="preserve">82/83 </v>
      </c>
      <c r="J23" s="284" t="str">
        <f t="shared" si="28"/>
        <v xml:space="preserve">83/84 </v>
      </c>
      <c r="K23" s="284" t="str">
        <f t="shared" si="28"/>
        <v xml:space="preserve">84/85 </v>
      </c>
      <c r="L23" s="284" t="str">
        <f t="shared" si="28"/>
        <v xml:space="preserve">85/86 </v>
      </c>
      <c r="M23" s="284" t="str">
        <f t="shared" si="28"/>
        <v xml:space="preserve">86/87 </v>
      </c>
      <c r="N23" s="284" t="str">
        <f t="shared" si="28"/>
        <v xml:space="preserve">87/88 </v>
      </c>
      <c r="O23" s="284" t="str">
        <f t="shared" si="28"/>
        <v xml:space="preserve">88/89 </v>
      </c>
      <c r="P23" s="284" t="str">
        <f t="shared" si="28"/>
        <v xml:space="preserve">89/90 </v>
      </c>
      <c r="Q23" s="284" t="str">
        <f t="shared" si="28"/>
        <v xml:space="preserve">90/91 </v>
      </c>
      <c r="R23" s="284" t="str">
        <f t="shared" si="28"/>
        <v xml:space="preserve">91/92 </v>
      </c>
      <c r="S23" s="284" t="str">
        <f t="shared" si="28"/>
        <v xml:space="preserve">92/93 </v>
      </c>
      <c r="T23" s="284" t="str">
        <f t="shared" si="28"/>
        <v xml:space="preserve">93/94 </v>
      </c>
      <c r="U23" s="284" t="str">
        <f t="shared" si="28"/>
        <v xml:space="preserve">94/95 </v>
      </c>
      <c r="V23" s="284" t="str">
        <f t="shared" si="28"/>
        <v xml:space="preserve">95/96 </v>
      </c>
      <c r="W23" s="284" t="str">
        <f t="shared" si="28"/>
        <v xml:space="preserve">96/97 </v>
      </c>
      <c r="X23" s="284" t="str">
        <f t="shared" si="28"/>
        <v xml:space="preserve">97/98 </v>
      </c>
      <c r="Y23" s="284" t="str">
        <f t="shared" si="28"/>
        <v xml:space="preserve">98/99 </v>
      </c>
      <c r="Z23" s="284" t="str">
        <f t="shared" si="28"/>
        <v xml:space="preserve">99/00 </v>
      </c>
      <c r="AA23" s="284" t="str">
        <f t="shared" si="28"/>
        <v xml:space="preserve">00/01 </v>
      </c>
      <c r="AB23" s="284" t="str">
        <f t="shared" si="28"/>
        <v xml:space="preserve">01/02 </v>
      </c>
      <c r="AC23" s="284" t="str">
        <f t="shared" si="28"/>
        <v xml:space="preserve">02/03 </v>
      </c>
      <c r="AD23" s="284" t="str">
        <f t="shared" si="28"/>
        <v xml:space="preserve">03/04 </v>
      </c>
      <c r="AE23" s="284" t="str">
        <f t="shared" si="28"/>
        <v xml:space="preserve">04/05 </v>
      </c>
      <c r="AF23" s="284" t="str">
        <f t="shared" si="28"/>
        <v xml:space="preserve">05/06 </v>
      </c>
      <c r="AG23" s="284" t="str">
        <f t="shared" si="28"/>
        <v xml:space="preserve">06/07 </v>
      </c>
      <c r="AH23" s="284" t="str">
        <f t="shared" si="28"/>
        <v xml:space="preserve">07/08 </v>
      </c>
      <c r="AI23" s="284" t="str">
        <f t="shared" si="28"/>
        <v xml:space="preserve">08/09 </v>
      </c>
      <c r="AJ23" s="284" t="str">
        <f t="shared" si="28"/>
        <v xml:space="preserve">09/10 </v>
      </c>
      <c r="AK23" s="284" t="str">
        <f t="shared" si="28"/>
        <v xml:space="preserve">10/11 </v>
      </c>
      <c r="AL23" s="284" t="str">
        <f t="shared" si="28"/>
        <v xml:space="preserve">11/12 </v>
      </c>
      <c r="AM23" s="284" t="str">
        <f t="shared" si="28"/>
        <v xml:space="preserve">12/13 </v>
      </c>
      <c r="AN23" s="284" t="str">
        <f t="shared" si="28"/>
        <v xml:space="preserve">13/14 </v>
      </c>
      <c r="AO23" s="284" t="str">
        <f t="shared" si="28"/>
        <v xml:space="preserve">14/15 </v>
      </c>
      <c r="AP23" s="284" t="str">
        <f t="shared" si="28"/>
        <v xml:space="preserve">15/16 </v>
      </c>
      <c r="AQ23" s="284" t="str">
        <f t="shared" si="28"/>
        <v xml:space="preserve">16/17 </v>
      </c>
      <c r="AR23" s="284" t="str">
        <f t="shared" si="28"/>
        <v xml:space="preserve">17/18 </v>
      </c>
      <c r="AS23" s="284" t="str">
        <f t="shared" si="28"/>
        <v xml:space="preserve">18/19 </v>
      </c>
      <c r="AT23" s="284" t="str">
        <f t="shared" si="28"/>
        <v>19/20</v>
      </c>
      <c r="AU23" s="284" t="str">
        <f t="shared" si="28"/>
        <v>20/21</v>
      </c>
      <c r="AV23" s="284" t="str">
        <f t="shared" si="28"/>
        <v>21/22</v>
      </c>
      <c r="AW23" s="284" t="str">
        <f t="shared" si="28"/>
        <v>22/23</v>
      </c>
      <c r="AX23" s="284" t="str">
        <f t="shared" si="28"/>
        <v>23/24</v>
      </c>
      <c r="AY23" s="284" t="str">
        <f t="shared" si="28"/>
        <v>24/25</v>
      </c>
      <c r="AZ23" s="187" t="str">
        <f t="shared" si="28"/>
        <v>25/26</v>
      </c>
      <c r="BA23" s="187" t="str">
        <f t="shared" si="28"/>
        <v>26/27</v>
      </c>
      <c r="BB23" s="187" t="str">
        <f t="shared" si="28"/>
        <v>27/28</v>
      </c>
      <c r="BC23" s="187" t="str">
        <f t="shared" si="28"/>
        <v>28/29</v>
      </c>
      <c r="BD23" s="187" t="str">
        <f t="shared" si="28"/>
        <v>29/30</v>
      </c>
      <c r="BE23" s="187" t="str">
        <f t="shared" si="28"/>
        <v>30/31</v>
      </c>
      <c r="BF23" s="187" t="str">
        <f t="shared" si="28"/>
        <v>31/32</v>
      </c>
      <c r="BG23" s="187" t="str">
        <f t="shared" si="28"/>
        <v>32/33</v>
      </c>
      <c r="BH23" s="187" t="str">
        <f t="shared" si="28"/>
        <v>33/34</v>
      </c>
      <c r="BI23" s="187" t="str">
        <f t="shared" si="28"/>
        <v>34/35</v>
      </c>
      <c r="BJ23" s="187" t="str">
        <f t="shared" si="28"/>
        <v>35/36</v>
      </c>
      <c r="BK23" s="187" t="str">
        <f t="shared" si="28"/>
        <v>36/37</v>
      </c>
      <c r="BL23" s="187" t="str">
        <f t="shared" si="28"/>
        <v>37/38</v>
      </c>
      <c r="BM23" s="187" t="str">
        <f t="shared" si="28"/>
        <v>38/39</v>
      </c>
      <c r="BN23" s="187" t="str">
        <f t="shared" ref="BN23:BR23" si="29">BN2</f>
        <v>39/40</v>
      </c>
      <c r="BO23" s="187" t="str">
        <f t="shared" si="29"/>
        <v>40/41</v>
      </c>
      <c r="BP23" s="187" t="str">
        <f t="shared" si="29"/>
        <v>41/42</v>
      </c>
      <c r="BQ23" s="187" t="str">
        <f t="shared" si="29"/>
        <v>42/43</v>
      </c>
      <c r="BR23" s="187" t="str">
        <f t="shared" si="29"/>
        <v>43/44</v>
      </c>
    </row>
    <row r="24" spans="1:70">
      <c r="A24" s="285" t="s">
        <v>306</v>
      </c>
      <c r="B24" s="285"/>
      <c r="C24" s="285"/>
      <c r="D24" s="285"/>
      <c r="E24" s="285"/>
      <c r="F24" s="285"/>
      <c r="G24" s="285"/>
      <c r="H24" s="285"/>
      <c r="I24" s="285"/>
      <c r="J24" s="285"/>
      <c r="K24" s="285"/>
      <c r="L24" s="285"/>
      <c r="M24" s="285"/>
      <c r="N24" s="285"/>
      <c r="O24" s="285"/>
      <c r="P24" s="285"/>
      <c r="Q24" s="285"/>
      <c r="R24" s="285"/>
      <c r="S24" s="285"/>
      <c r="T24" s="285"/>
      <c r="U24" s="285"/>
      <c r="V24" s="285"/>
      <c r="W24" s="285"/>
      <c r="X24" s="285"/>
      <c r="Y24" s="285"/>
      <c r="Z24" s="285"/>
      <c r="AA24" s="285"/>
      <c r="AB24" s="285"/>
      <c r="AC24" s="285"/>
      <c r="AD24" s="285"/>
      <c r="AE24" s="285"/>
      <c r="AF24" s="285"/>
      <c r="AG24" s="285"/>
      <c r="AH24" s="285"/>
      <c r="AI24" s="285"/>
      <c r="AJ24" s="285"/>
      <c r="AK24" s="285"/>
      <c r="AL24" s="285"/>
      <c r="AM24" s="285"/>
      <c r="AN24" s="285"/>
      <c r="AO24" s="285"/>
      <c r="AP24" s="285"/>
      <c r="AQ24" s="285"/>
      <c r="AR24" s="285"/>
      <c r="AS24" s="285"/>
      <c r="AT24" s="285"/>
      <c r="AU24" s="285"/>
      <c r="AV24" s="285"/>
      <c r="AW24" s="285"/>
      <c r="AX24" s="285"/>
      <c r="AY24" s="285"/>
      <c r="AZ24" s="286"/>
      <c r="BA24" s="286"/>
      <c r="BB24" s="286"/>
      <c r="BC24" s="286"/>
      <c r="BD24" s="286"/>
      <c r="BE24" s="286"/>
      <c r="BF24" s="286"/>
      <c r="BG24" s="286"/>
      <c r="BH24" s="286"/>
      <c r="BI24" s="286"/>
      <c r="BJ24" s="286"/>
      <c r="BK24" s="286"/>
      <c r="BL24" s="286"/>
      <c r="BM24" s="286"/>
      <c r="BN24" s="286"/>
      <c r="BO24" s="286"/>
      <c r="BP24" s="286"/>
      <c r="BQ24" s="286"/>
      <c r="BR24" s="286"/>
    </row>
    <row r="25" spans="1:70">
      <c r="A25" s="287" t="s">
        <v>307</v>
      </c>
      <c r="B25" s="263">
        <f t="shared" ref="B25:BM25" si="30">B82</f>
        <v>204.81800000000001</v>
      </c>
      <c r="C25" s="263">
        <f t="shared" si="30"/>
        <v>164.29499999999999</v>
      </c>
      <c r="D25" s="263">
        <f t="shared" si="30"/>
        <v>313.10399999999998</v>
      </c>
      <c r="E25" s="263">
        <f t="shared" si="30"/>
        <v>279.97000000000003</v>
      </c>
      <c r="F25" s="263">
        <f t="shared" si="30"/>
        <v>236.40799999999999</v>
      </c>
      <c r="G25" s="263">
        <f t="shared" si="30"/>
        <v>176.95400000000001</v>
      </c>
      <c r="H25" s="263">
        <f t="shared" si="30"/>
        <v>151.93199999999999</v>
      </c>
      <c r="I25" s="263">
        <f t="shared" si="30"/>
        <v>219.828</v>
      </c>
      <c r="J25" s="263">
        <f t="shared" si="30"/>
        <v>180.94399999999999</v>
      </c>
      <c r="K25" s="263">
        <f t="shared" si="30"/>
        <v>179.87799999999999</v>
      </c>
      <c r="L25" s="263">
        <f t="shared" si="30"/>
        <v>183.715</v>
      </c>
      <c r="M25" s="263">
        <f t="shared" si="30"/>
        <v>132.74600000000001</v>
      </c>
      <c r="N25" s="263">
        <f t="shared" si="30"/>
        <v>112.029</v>
      </c>
      <c r="O25" s="263">
        <f t="shared" si="30"/>
        <v>98.334000000000003</v>
      </c>
      <c r="P25" s="263">
        <f t="shared" si="30"/>
        <v>156.91200000000001</v>
      </c>
      <c r="Q25" s="263">
        <f t="shared" si="30"/>
        <v>171.23099999999999</v>
      </c>
      <c r="R25" s="263">
        <f t="shared" si="30"/>
        <v>127.721</v>
      </c>
      <c r="S25" s="263">
        <f t="shared" si="30"/>
        <v>113.193</v>
      </c>
      <c r="T25" s="263">
        <f t="shared" si="30"/>
        <v>105.523</v>
      </c>
      <c r="U25" s="263">
        <f t="shared" si="30"/>
        <v>100.598</v>
      </c>
      <c r="V25" s="263">
        <f t="shared" si="30"/>
        <v>66.308000000000007</v>
      </c>
      <c r="W25" s="263">
        <f t="shared" si="30"/>
        <v>66.676000000000002</v>
      </c>
      <c r="X25" s="263">
        <f t="shared" si="30"/>
        <v>73.998000000000005</v>
      </c>
      <c r="Y25" s="263">
        <f t="shared" si="30"/>
        <v>81.378</v>
      </c>
      <c r="Z25" s="263">
        <f t="shared" si="30"/>
        <v>76.031000000000006</v>
      </c>
      <c r="AA25" s="263">
        <f t="shared" si="30"/>
        <v>72.727000000000004</v>
      </c>
      <c r="AB25" s="263">
        <f t="shared" si="30"/>
        <v>63.201999999999998</v>
      </c>
      <c r="AC25" s="263">
        <f t="shared" si="30"/>
        <v>49.832999999999998</v>
      </c>
      <c r="AD25" s="263">
        <f t="shared" si="30"/>
        <v>64.847999999999999</v>
      </c>
      <c r="AE25" s="263">
        <f t="shared" si="30"/>
        <v>57.942</v>
      </c>
      <c r="AF25" s="263">
        <f t="shared" si="30"/>
        <v>52.566000000000003</v>
      </c>
      <c r="AG25" s="263">
        <f t="shared" si="30"/>
        <v>50.597999999999999</v>
      </c>
      <c r="AH25" s="263">
        <f t="shared" si="30"/>
        <v>66.774000000000001</v>
      </c>
      <c r="AI25" s="263">
        <f t="shared" si="30"/>
        <v>84.099000000000004</v>
      </c>
      <c r="AJ25" s="263">
        <f t="shared" si="30"/>
        <v>80.316000000000003</v>
      </c>
      <c r="AK25" s="263">
        <f t="shared" si="30"/>
        <v>67.629000000000005</v>
      </c>
      <c r="AL25" s="263">
        <f t="shared" si="30"/>
        <v>54.939</v>
      </c>
      <c r="AM25" s="263">
        <f t="shared" si="30"/>
        <v>36.337000000000003</v>
      </c>
      <c r="AN25" s="263">
        <f t="shared" si="30"/>
        <v>24.739000000000001</v>
      </c>
      <c r="AO25" s="263">
        <f t="shared" si="30"/>
        <v>53.744999999999997</v>
      </c>
      <c r="AP25" s="263">
        <f t="shared" si="30"/>
        <v>56.802</v>
      </c>
      <c r="AQ25" s="263">
        <f t="shared" si="30"/>
        <v>50.33</v>
      </c>
      <c r="AR25" s="263">
        <f t="shared" si="30"/>
        <v>41.015999999999998</v>
      </c>
      <c r="AS25" s="263">
        <f t="shared" si="30"/>
        <v>37.814</v>
      </c>
      <c r="AT25" s="263">
        <f t="shared" si="30"/>
        <v>36.762999999999998</v>
      </c>
      <c r="AU25" s="263">
        <f t="shared" si="30"/>
        <v>38.052999999999997</v>
      </c>
      <c r="AV25" s="263">
        <f t="shared" si="30"/>
        <v>32.652999999999999</v>
      </c>
      <c r="AW25" s="264">
        <f t="shared" si="30"/>
        <v>34.807000000000002</v>
      </c>
      <c r="AX25" s="264">
        <f t="shared" si="30"/>
        <v>0</v>
      </c>
      <c r="AY25" s="264">
        <f t="shared" si="30"/>
        <v>0</v>
      </c>
      <c r="AZ25" s="122">
        <f t="shared" si="30"/>
        <v>0</v>
      </c>
      <c r="BA25" s="122" t="e">
        <f t="shared" si="30"/>
        <v>#N/A</v>
      </c>
      <c r="BB25" s="122" t="e">
        <f t="shared" si="30"/>
        <v>#N/A</v>
      </c>
      <c r="BC25" s="122" t="e">
        <f t="shared" si="30"/>
        <v>#N/A</v>
      </c>
      <c r="BD25" s="122" t="e">
        <f t="shared" si="30"/>
        <v>#N/A</v>
      </c>
      <c r="BE25" s="122" t="e">
        <f t="shared" si="30"/>
        <v>#N/A</v>
      </c>
      <c r="BF25" s="122" t="e">
        <f t="shared" si="30"/>
        <v>#N/A</v>
      </c>
      <c r="BG25" s="122" t="e">
        <f t="shared" si="30"/>
        <v>#N/A</v>
      </c>
      <c r="BH25" s="122" t="e">
        <f t="shared" si="30"/>
        <v>#N/A</v>
      </c>
      <c r="BI25" s="122" t="e">
        <f t="shared" si="30"/>
        <v>#N/A</v>
      </c>
      <c r="BJ25" s="122" t="e">
        <f t="shared" si="30"/>
        <v>#N/A</v>
      </c>
      <c r="BK25" s="122" t="e">
        <f t="shared" si="30"/>
        <v>#N/A</v>
      </c>
      <c r="BL25" s="122" t="e">
        <f t="shared" si="30"/>
        <v>#N/A</v>
      </c>
      <c r="BM25" s="122" t="e">
        <f t="shared" si="30"/>
        <v>#N/A</v>
      </c>
      <c r="BN25" s="122" t="e">
        <f t="shared" ref="BN25:CX25" si="31">BN82</f>
        <v>#N/A</v>
      </c>
      <c r="BO25" s="122" t="e">
        <f t="shared" si="31"/>
        <v>#N/A</v>
      </c>
      <c r="BP25" s="122" t="e">
        <f t="shared" si="31"/>
        <v>#N/A</v>
      </c>
      <c r="BQ25" s="122" t="e">
        <f t="shared" si="31"/>
        <v>#N/A</v>
      </c>
      <c r="BR25" s="122" t="e">
        <f t="shared" si="31"/>
        <v>#N/A</v>
      </c>
    </row>
    <row r="26" spans="1:70">
      <c r="A26" s="288" t="s">
        <v>308</v>
      </c>
      <c r="B26" s="263">
        <f t="shared" ref="B26:AG26" si="32">SUM(B101:B103)</f>
        <v>0</v>
      </c>
      <c r="C26" s="263">
        <f t="shared" si="32"/>
        <v>0</v>
      </c>
      <c r="D26" s="263">
        <f t="shared" si="32"/>
        <v>2.0999999999999998E-2</v>
      </c>
      <c r="E26" s="263">
        <f t="shared" si="32"/>
        <v>0</v>
      </c>
      <c r="F26" s="263">
        <f t="shared" si="32"/>
        <v>0</v>
      </c>
      <c r="G26" s="263">
        <f t="shared" si="32"/>
        <v>0</v>
      </c>
      <c r="H26" s="263">
        <f t="shared" si="32"/>
        <v>1.6E-2</v>
      </c>
      <c r="I26" s="263">
        <f t="shared" si="32"/>
        <v>0</v>
      </c>
      <c r="J26" s="263">
        <f t="shared" si="32"/>
        <v>0.14199999999999999</v>
      </c>
      <c r="K26" s="263">
        <f t="shared" si="32"/>
        <v>0</v>
      </c>
      <c r="L26" s="263">
        <f t="shared" si="32"/>
        <v>1E-3</v>
      </c>
      <c r="M26" s="263">
        <f t="shared" si="32"/>
        <v>0</v>
      </c>
      <c r="N26" s="263">
        <f t="shared" si="32"/>
        <v>7.0000000000000001E-3</v>
      </c>
      <c r="O26" s="263">
        <f t="shared" si="32"/>
        <v>0</v>
      </c>
      <c r="P26" s="263">
        <f t="shared" si="32"/>
        <v>0.10700000000000001</v>
      </c>
      <c r="Q26" s="263">
        <f t="shared" si="32"/>
        <v>2E-3</v>
      </c>
      <c r="R26" s="263">
        <f t="shared" si="32"/>
        <v>1.8660550499999999E-3</v>
      </c>
      <c r="S26" s="263">
        <f t="shared" si="32"/>
        <v>6.735907575E-3</v>
      </c>
      <c r="T26" s="263">
        <f t="shared" si="32"/>
        <v>0</v>
      </c>
      <c r="U26" s="263">
        <f t="shared" si="32"/>
        <v>0</v>
      </c>
      <c r="V26" s="263">
        <f t="shared" si="32"/>
        <v>0</v>
      </c>
      <c r="W26" s="263">
        <f t="shared" si="32"/>
        <v>0</v>
      </c>
      <c r="X26" s="263">
        <f t="shared" si="32"/>
        <v>0</v>
      </c>
      <c r="Y26" s="263">
        <f t="shared" si="32"/>
        <v>0</v>
      </c>
      <c r="Z26" s="263">
        <f t="shared" si="32"/>
        <v>0</v>
      </c>
      <c r="AA26" s="263">
        <f t="shared" si="32"/>
        <v>0</v>
      </c>
      <c r="AB26" s="263">
        <f t="shared" si="32"/>
        <v>0</v>
      </c>
      <c r="AC26" s="263">
        <f t="shared" si="32"/>
        <v>0</v>
      </c>
      <c r="AD26" s="263">
        <f t="shared" si="32"/>
        <v>0</v>
      </c>
      <c r="AE26" s="263">
        <f t="shared" si="32"/>
        <v>0</v>
      </c>
      <c r="AF26" s="263">
        <f t="shared" si="32"/>
        <v>0</v>
      </c>
      <c r="AG26" s="263">
        <f t="shared" si="32"/>
        <v>0</v>
      </c>
      <c r="AH26" s="263">
        <f t="shared" ref="AH26:BR26" si="33">SUM(AH101:AH103)</f>
        <v>0</v>
      </c>
      <c r="AI26" s="263">
        <f t="shared" si="33"/>
        <v>0</v>
      </c>
      <c r="AJ26" s="263">
        <f t="shared" si="33"/>
        <v>0</v>
      </c>
      <c r="AK26" s="263">
        <f t="shared" si="33"/>
        <v>0</v>
      </c>
      <c r="AL26" s="263">
        <f t="shared" si="33"/>
        <v>0</v>
      </c>
      <c r="AM26" s="263">
        <f t="shared" si="33"/>
        <v>0</v>
      </c>
      <c r="AN26" s="263">
        <f t="shared" si="33"/>
        <v>0</v>
      </c>
      <c r="AO26" s="263">
        <f t="shared" si="33"/>
        <v>0</v>
      </c>
      <c r="AP26" s="263">
        <f t="shared" si="33"/>
        <v>0</v>
      </c>
      <c r="AQ26" s="263">
        <f t="shared" si="33"/>
        <v>0</v>
      </c>
      <c r="AR26" s="263">
        <f t="shared" si="33"/>
        <v>0</v>
      </c>
      <c r="AS26" s="263">
        <f t="shared" si="33"/>
        <v>0</v>
      </c>
      <c r="AT26" s="263">
        <f t="shared" si="33"/>
        <v>0</v>
      </c>
      <c r="AU26" s="263">
        <f t="shared" si="33"/>
        <v>0</v>
      </c>
      <c r="AV26" s="263">
        <f t="shared" si="33"/>
        <v>0</v>
      </c>
      <c r="AW26" s="264">
        <f t="shared" si="33"/>
        <v>0</v>
      </c>
      <c r="AX26" s="264">
        <f t="shared" si="33"/>
        <v>0</v>
      </c>
      <c r="AY26" s="264">
        <f t="shared" si="33"/>
        <v>0.01</v>
      </c>
      <c r="AZ26" s="122">
        <f t="shared" si="33"/>
        <v>1.01</v>
      </c>
      <c r="BA26" s="122">
        <f t="shared" si="33"/>
        <v>2.0099999999999998</v>
      </c>
      <c r="BB26" s="122">
        <f t="shared" si="33"/>
        <v>3.01</v>
      </c>
      <c r="BC26" s="122">
        <f t="shared" si="33"/>
        <v>4.01</v>
      </c>
      <c r="BD26" s="122">
        <f t="shared" si="33"/>
        <v>5.01</v>
      </c>
      <c r="BE26" s="122">
        <f t="shared" si="33"/>
        <v>6.01</v>
      </c>
      <c r="BF26" s="122">
        <f t="shared" si="33"/>
        <v>7.01</v>
      </c>
      <c r="BG26" s="122">
        <f t="shared" si="33"/>
        <v>8.01</v>
      </c>
      <c r="BH26" s="122">
        <f t="shared" si="33"/>
        <v>9.01</v>
      </c>
      <c r="BI26" s="122">
        <f t="shared" si="33"/>
        <v>10.01</v>
      </c>
      <c r="BJ26" s="122">
        <f t="shared" si="33"/>
        <v>11.01</v>
      </c>
      <c r="BK26" s="122">
        <f t="shared" si="33"/>
        <v>12.01</v>
      </c>
      <c r="BL26" s="122">
        <f t="shared" si="33"/>
        <v>13.01</v>
      </c>
      <c r="BM26" s="122">
        <f t="shared" si="33"/>
        <v>14.01</v>
      </c>
      <c r="BN26" s="122">
        <f t="shared" si="33"/>
        <v>15.01</v>
      </c>
      <c r="BO26" s="122">
        <f t="shared" si="33"/>
        <v>16.010000000000002</v>
      </c>
      <c r="BP26" s="122">
        <f t="shared" si="33"/>
        <v>17.010000000000002</v>
      </c>
      <c r="BQ26" s="122">
        <f t="shared" si="33"/>
        <v>18.010000000000002</v>
      </c>
      <c r="BR26" s="122">
        <f t="shared" si="33"/>
        <v>19.010000000000002</v>
      </c>
    </row>
    <row r="27" spans="1:70">
      <c r="A27" s="288" t="s">
        <v>309</v>
      </c>
      <c r="B27" s="263">
        <f>SUM(B25:B26)</f>
        <v>204.81800000000001</v>
      </c>
      <c r="C27" s="263">
        <f t="shared" ref="C27:BN27" si="34">SUM(C25:C26)</f>
        <v>164.29499999999999</v>
      </c>
      <c r="D27" s="263">
        <f t="shared" si="34"/>
        <v>313.125</v>
      </c>
      <c r="E27" s="263">
        <f t="shared" si="34"/>
        <v>279.97000000000003</v>
      </c>
      <c r="F27" s="263">
        <f t="shared" si="34"/>
        <v>236.40799999999999</v>
      </c>
      <c r="G27" s="263">
        <f t="shared" si="34"/>
        <v>176.95400000000001</v>
      </c>
      <c r="H27" s="263">
        <f t="shared" si="34"/>
        <v>151.94799999999998</v>
      </c>
      <c r="I27" s="263">
        <f t="shared" si="34"/>
        <v>219.828</v>
      </c>
      <c r="J27" s="263">
        <f t="shared" si="34"/>
        <v>181.08599999999998</v>
      </c>
      <c r="K27" s="263">
        <f t="shared" si="34"/>
        <v>179.87799999999999</v>
      </c>
      <c r="L27" s="263">
        <f t="shared" si="34"/>
        <v>183.71600000000001</v>
      </c>
      <c r="M27" s="263">
        <f t="shared" si="34"/>
        <v>132.74600000000001</v>
      </c>
      <c r="N27" s="263">
        <f t="shared" si="34"/>
        <v>112.036</v>
      </c>
      <c r="O27" s="263">
        <f t="shared" si="34"/>
        <v>98.334000000000003</v>
      </c>
      <c r="P27" s="263">
        <f t="shared" si="34"/>
        <v>157.01900000000001</v>
      </c>
      <c r="Q27" s="263">
        <f t="shared" si="34"/>
        <v>171.233</v>
      </c>
      <c r="R27" s="263">
        <f t="shared" si="34"/>
        <v>127.72286605505001</v>
      </c>
      <c r="S27" s="263">
        <f t="shared" si="34"/>
        <v>113.199735907575</v>
      </c>
      <c r="T27" s="263">
        <f t="shared" si="34"/>
        <v>105.523</v>
      </c>
      <c r="U27" s="263">
        <f t="shared" si="34"/>
        <v>100.598</v>
      </c>
      <c r="V27" s="263">
        <f t="shared" si="34"/>
        <v>66.308000000000007</v>
      </c>
      <c r="W27" s="263">
        <f t="shared" si="34"/>
        <v>66.676000000000002</v>
      </c>
      <c r="X27" s="263">
        <f t="shared" si="34"/>
        <v>73.998000000000005</v>
      </c>
      <c r="Y27" s="263">
        <f t="shared" si="34"/>
        <v>81.378</v>
      </c>
      <c r="Z27" s="263">
        <f t="shared" si="34"/>
        <v>76.031000000000006</v>
      </c>
      <c r="AA27" s="263">
        <f t="shared" si="34"/>
        <v>72.727000000000004</v>
      </c>
      <c r="AB27" s="263">
        <f t="shared" si="34"/>
        <v>63.201999999999998</v>
      </c>
      <c r="AC27" s="263">
        <f t="shared" si="34"/>
        <v>49.832999999999998</v>
      </c>
      <c r="AD27" s="263">
        <f t="shared" si="34"/>
        <v>64.847999999999999</v>
      </c>
      <c r="AE27" s="263">
        <f t="shared" si="34"/>
        <v>57.942</v>
      </c>
      <c r="AF27" s="263">
        <f t="shared" si="34"/>
        <v>52.566000000000003</v>
      </c>
      <c r="AG27" s="263">
        <f t="shared" si="34"/>
        <v>50.597999999999999</v>
      </c>
      <c r="AH27" s="263">
        <f t="shared" si="34"/>
        <v>66.774000000000001</v>
      </c>
      <c r="AI27" s="263">
        <f t="shared" si="34"/>
        <v>84.099000000000004</v>
      </c>
      <c r="AJ27" s="263">
        <f t="shared" si="34"/>
        <v>80.316000000000003</v>
      </c>
      <c r="AK27" s="263">
        <f t="shared" si="34"/>
        <v>67.629000000000005</v>
      </c>
      <c r="AL27" s="263">
        <f t="shared" si="34"/>
        <v>54.939</v>
      </c>
      <c r="AM27" s="263">
        <f t="shared" si="34"/>
        <v>36.337000000000003</v>
      </c>
      <c r="AN27" s="263">
        <f t="shared" si="34"/>
        <v>24.739000000000001</v>
      </c>
      <c r="AO27" s="263">
        <f t="shared" si="34"/>
        <v>53.744999999999997</v>
      </c>
      <c r="AP27" s="263">
        <f t="shared" si="34"/>
        <v>56.802</v>
      </c>
      <c r="AQ27" s="263">
        <f t="shared" si="34"/>
        <v>50.33</v>
      </c>
      <c r="AR27" s="263">
        <f t="shared" si="34"/>
        <v>41.015999999999998</v>
      </c>
      <c r="AS27" s="263">
        <f t="shared" si="34"/>
        <v>37.814</v>
      </c>
      <c r="AT27" s="263">
        <f t="shared" si="34"/>
        <v>36.762999999999998</v>
      </c>
      <c r="AU27" s="263">
        <f t="shared" si="34"/>
        <v>38.052999999999997</v>
      </c>
      <c r="AV27" s="263">
        <f t="shared" si="34"/>
        <v>32.652999999999999</v>
      </c>
      <c r="AW27" s="264">
        <f t="shared" si="34"/>
        <v>34.807000000000002</v>
      </c>
      <c r="AX27" s="264">
        <f t="shared" si="34"/>
        <v>0</v>
      </c>
      <c r="AY27" s="264">
        <f t="shared" si="34"/>
        <v>0.01</v>
      </c>
      <c r="AZ27" s="122">
        <f t="shared" si="34"/>
        <v>1.01</v>
      </c>
      <c r="BA27" s="122" t="e">
        <f t="shared" si="34"/>
        <v>#N/A</v>
      </c>
      <c r="BB27" s="122" t="e">
        <f t="shared" si="34"/>
        <v>#N/A</v>
      </c>
      <c r="BC27" s="122" t="e">
        <f t="shared" si="34"/>
        <v>#N/A</v>
      </c>
      <c r="BD27" s="122" t="e">
        <f t="shared" si="34"/>
        <v>#N/A</v>
      </c>
      <c r="BE27" s="122" t="e">
        <f t="shared" si="34"/>
        <v>#N/A</v>
      </c>
      <c r="BF27" s="122" t="e">
        <f t="shared" si="34"/>
        <v>#N/A</v>
      </c>
      <c r="BG27" s="122" t="e">
        <f t="shared" si="34"/>
        <v>#N/A</v>
      </c>
      <c r="BH27" s="122" t="e">
        <f t="shared" si="34"/>
        <v>#N/A</v>
      </c>
      <c r="BI27" s="122" t="e">
        <f t="shared" si="34"/>
        <v>#N/A</v>
      </c>
      <c r="BJ27" s="122" t="e">
        <f t="shared" si="34"/>
        <v>#N/A</v>
      </c>
      <c r="BK27" s="122" t="e">
        <f t="shared" si="34"/>
        <v>#N/A</v>
      </c>
      <c r="BL27" s="122" t="e">
        <f t="shared" si="34"/>
        <v>#N/A</v>
      </c>
      <c r="BM27" s="122" t="e">
        <f t="shared" si="34"/>
        <v>#N/A</v>
      </c>
      <c r="BN27" s="122" t="e">
        <f t="shared" si="34"/>
        <v>#N/A</v>
      </c>
      <c r="BO27" s="122" t="e">
        <f t="shared" ref="BO27:BR27" si="35">SUM(BO25:BO26)</f>
        <v>#N/A</v>
      </c>
      <c r="BP27" s="122" t="e">
        <f t="shared" si="35"/>
        <v>#N/A</v>
      </c>
      <c r="BQ27" s="122" t="e">
        <f t="shared" si="35"/>
        <v>#N/A</v>
      </c>
      <c r="BR27" s="122" t="e">
        <f t="shared" si="35"/>
        <v>#N/A</v>
      </c>
    </row>
    <row r="28" spans="1:70">
      <c r="A28" s="289" t="s">
        <v>176</v>
      </c>
      <c r="B28" s="290"/>
      <c r="C28" s="290"/>
      <c r="D28" s="290"/>
      <c r="E28" s="290"/>
      <c r="F28" s="290"/>
      <c r="G28" s="290"/>
      <c r="H28" s="290"/>
      <c r="I28" s="290"/>
      <c r="J28" s="290"/>
      <c r="K28" s="290"/>
      <c r="L28" s="290"/>
      <c r="M28" s="290"/>
      <c r="N28" s="290"/>
      <c r="O28" s="290"/>
      <c r="P28" s="290"/>
      <c r="Q28" s="290"/>
      <c r="R28" s="290"/>
      <c r="S28" s="290"/>
      <c r="T28" s="290"/>
      <c r="U28" s="290"/>
      <c r="V28" s="290"/>
      <c r="W28" s="290"/>
      <c r="X28" s="290"/>
      <c r="Y28" s="290"/>
      <c r="Z28" s="290"/>
      <c r="AA28" s="290"/>
      <c r="AB28" s="290"/>
      <c r="AC28" s="290"/>
      <c r="AD28" s="290"/>
      <c r="AE28" s="290"/>
      <c r="AF28" s="290"/>
      <c r="AG28" s="290"/>
      <c r="AH28" s="290"/>
      <c r="AI28" s="290"/>
      <c r="AJ28" s="290"/>
      <c r="AK28" s="290"/>
      <c r="AL28" s="290"/>
      <c r="AM28" s="290"/>
      <c r="AN28" s="290"/>
      <c r="AO28" s="290"/>
      <c r="AP28" s="290"/>
      <c r="AQ28" s="290"/>
      <c r="AR28" s="290"/>
      <c r="AS28" s="290"/>
      <c r="AT28" s="290"/>
      <c r="AU28" s="290"/>
      <c r="AV28" s="290"/>
      <c r="AW28" s="291"/>
      <c r="AX28" s="291"/>
      <c r="AY28" s="291"/>
    </row>
    <row r="29" spans="1:70">
      <c r="A29" s="292" t="s">
        <v>310</v>
      </c>
      <c r="B29" s="293">
        <f>B32-B31-B30</f>
        <v>-510.83399999999995</v>
      </c>
      <c r="C29" s="293">
        <f t="shared" ref="C29:BN29" si="36">C32-C31-C30</f>
        <v>-458.30500000000006</v>
      </c>
      <c r="D29" s="293">
        <f t="shared" si="36"/>
        <v>-461.67500000000007</v>
      </c>
      <c r="E29" s="293">
        <f t="shared" si="36"/>
        <v>-467.33</v>
      </c>
      <c r="F29" s="293">
        <f t="shared" si="36"/>
        <v>-431.79200000000003</v>
      </c>
      <c r="G29" s="293">
        <f t="shared" si="36"/>
        <v>-405.74600000000004</v>
      </c>
      <c r="H29" s="293">
        <f t="shared" si="36"/>
        <v>-406.75200000000007</v>
      </c>
      <c r="I29" s="293">
        <f t="shared" si="36"/>
        <v>-427.67199999999997</v>
      </c>
      <c r="J29" s="293">
        <f t="shared" si="36"/>
        <v>-413.61399999999998</v>
      </c>
      <c r="K29" s="293">
        <f t="shared" si="36"/>
        <v>-378.82200000000006</v>
      </c>
      <c r="L29" s="293">
        <f t="shared" si="36"/>
        <v>-411.98400000000004</v>
      </c>
      <c r="M29" s="293">
        <f t="shared" si="36"/>
        <v>-360.90600000000001</v>
      </c>
      <c r="N29" s="293">
        <f t="shared" si="36"/>
        <v>-321.79700000000003</v>
      </c>
      <c r="O29" s="293">
        <f t="shared" si="36"/>
        <v>-206.51800000000003</v>
      </c>
      <c r="P29" s="293">
        <f t="shared" si="36"/>
        <v>-260.25400000000002</v>
      </c>
      <c r="Q29" s="293">
        <f t="shared" si="36"/>
        <v>-223.46899999999999</v>
      </c>
      <c r="R29" s="293">
        <f t="shared" si="36"/>
        <v>-200.58513394494997</v>
      </c>
      <c r="S29" s="293">
        <f t="shared" si="36"/>
        <v>-224.26126409242499</v>
      </c>
      <c r="T29" s="293">
        <f t="shared" si="36"/>
        <v>-157.78699999999998</v>
      </c>
      <c r="U29" s="293">
        <f t="shared" si="36"/>
        <v>-164.476</v>
      </c>
      <c r="V29" s="293">
        <f t="shared" si="36"/>
        <v>-153.76900000000001</v>
      </c>
      <c r="W29" s="293">
        <f t="shared" si="36"/>
        <v>-107.971</v>
      </c>
      <c r="X29" s="293">
        <f t="shared" si="36"/>
        <v>-124.90799999999999</v>
      </c>
      <c r="Y29" s="293">
        <f t="shared" si="36"/>
        <v>-122.22499999999999</v>
      </c>
      <c r="Z29" s="293">
        <f t="shared" si="36"/>
        <v>-112.80799999999999</v>
      </c>
      <c r="AA29" s="293">
        <f t="shared" si="36"/>
        <v>-118.09800000000001</v>
      </c>
      <c r="AB29" s="293">
        <f t="shared" si="36"/>
        <v>-93.707999999999998</v>
      </c>
      <c r="AC29" s="293">
        <f t="shared" si="36"/>
        <v>-101.62200000000001</v>
      </c>
      <c r="AD29" s="293">
        <f t="shared" si="36"/>
        <v>-106.44799999999999</v>
      </c>
      <c r="AE29" s="293">
        <f t="shared" si="36"/>
        <v>-99.298999999999992</v>
      </c>
      <c r="AF29" s="293">
        <f t="shared" si="36"/>
        <v>-104.26599999999999</v>
      </c>
      <c r="AG29" s="293">
        <f t="shared" si="36"/>
        <v>-90.052999999999997</v>
      </c>
      <c r="AH29" s="293">
        <f t="shared" si="36"/>
        <v>-66.670999999999992</v>
      </c>
      <c r="AI29" s="293">
        <f t="shared" si="36"/>
        <v>-77.497</v>
      </c>
      <c r="AJ29" s="293">
        <f t="shared" si="36"/>
        <v>-90.558999999999997</v>
      </c>
      <c r="AK29" s="293">
        <f t="shared" si="36"/>
        <v>-90.442999999999998</v>
      </c>
      <c r="AL29" s="293">
        <f t="shared" si="36"/>
        <v>-64.213999999999999</v>
      </c>
      <c r="AM29" s="293">
        <f t="shared" si="36"/>
        <v>-86.344999999999999</v>
      </c>
      <c r="AN29" s="293">
        <f t="shared" si="36"/>
        <v>-78.650000000000006</v>
      </c>
      <c r="AO29" s="293">
        <f t="shared" si="36"/>
        <v>-60.998000000000005</v>
      </c>
      <c r="AP29" s="293">
        <f t="shared" si="36"/>
        <v>-77.808999999999997</v>
      </c>
      <c r="AQ29" s="293">
        <f t="shared" si="36"/>
        <v>-67.849000000000004</v>
      </c>
      <c r="AR29" s="293">
        <f t="shared" si="36"/>
        <v>-70.262</v>
      </c>
      <c r="AS29" s="293">
        <f t="shared" si="36"/>
        <v>-76.033999999999992</v>
      </c>
      <c r="AT29" s="293">
        <f t="shared" si="36"/>
        <v>-60.616</v>
      </c>
      <c r="AU29" s="293">
        <f t="shared" si="36"/>
        <v>-64.759000000000015</v>
      </c>
      <c r="AV29" s="293">
        <f t="shared" si="36"/>
        <v>-65.271000000000001</v>
      </c>
      <c r="AW29" s="294">
        <f t="shared" si="36"/>
        <v>-63.356999999999992</v>
      </c>
      <c r="AX29" s="294">
        <f t="shared" si="36"/>
        <v>-107.42400000000001</v>
      </c>
      <c r="AY29" s="294">
        <f t="shared" si="36"/>
        <v>4.0000000000000001E-3</v>
      </c>
      <c r="AZ29" s="122" t="e">
        <f t="shared" si="36"/>
        <v>#N/A</v>
      </c>
      <c r="BA29" s="122" t="e">
        <f t="shared" si="36"/>
        <v>#N/A</v>
      </c>
      <c r="BB29" s="122" t="e">
        <f t="shared" si="36"/>
        <v>#N/A</v>
      </c>
      <c r="BC29" s="122" t="e">
        <f t="shared" si="36"/>
        <v>#N/A</v>
      </c>
      <c r="BD29" s="122" t="e">
        <f t="shared" si="36"/>
        <v>#N/A</v>
      </c>
      <c r="BE29" s="122" t="e">
        <f t="shared" si="36"/>
        <v>#N/A</v>
      </c>
      <c r="BF29" s="122" t="e">
        <f t="shared" si="36"/>
        <v>#N/A</v>
      </c>
      <c r="BG29" s="122" t="e">
        <f t="shared" si="36"/>
        <v>#N/A</v>
      </c>
      <c r="BH29" s="122" t="e">
        <f t="shared" si="36"/>
        <v>#N/A</v>
      </c>
      <c r="BI29" s="122" t="e">
        <f t="shared" si="36"/>
        <v>#N/A</v>
      </c>
      <c r="BJ29" s="122" t="e">
        <f t="shared" si="36"/>
        <v>#N/A</v>
      </c>
      <c r="BK29" s="122" t="e">
        <f t="shared" si="36"/>
        <v>#N/A</v>
      </c>
      <c r="BL29" s="122" t="e">
        <f t="shared" si="36"/>
        <v>#N/A</v>
      </c>
      <c r="BM29" s="122" t="e">
        <f t="shared" si="36"/>
        <v>#N/A</v>
      </c>
      <c r="BN29" s="122" t="e">
        <f t="shared" si="36"/>
        <v>#N/A</v>
      </c>
      <c r="BO29" s="122" t="e">
        <f t="shared" ref="BO29:BR29" si="37">BO32-BO31-BO30</f>
        <v>#N/A</v>
      </c>
      <c r="BP29" s="122" t="e">
        <f t="shared" si="37"/>
        <v>#N/A</v>
      </c>
      <c r="BQ29" s="122" t="e">
        <f t="shared" si="37"/>
        <v>#N/A</v>
      </c>
      <c r="BR29" s="122" t="e">
        <f t="shared" si="37"/>
        <v>#N/A</v>
      </c>
    </row>
    <row r="30" spans="1:70" ht="15">
      <c r="A30" s="292" t="s">
        <v>311</v>
      </c>
      <c r="B30" s="293">
        <v>36.4</v>
      </c>
      <c r="C30" s="293">
        <v>37.9</v>
      </c>
      <c r="D30" s="293">
        <v>36.6</v>
      </c>
      <c r="E30" s="293">
        <v>41.3</v>
      </c>
      <c r="F30" s="293">
        <v>41</v>
      </c>
      <c r="G30" s="293">
        <v>44.6</v>
      </c>
      <c r="H30" s="293">
        <v>43.1</v>
      </c>
      <c r="I30" s="293">
        <v>41.7</v>
      </c>
      <c r="J30" s="293">
        <v>43.2</v>
      </c>
      <c r="K30" s="293">
        <v>41</v>
      </c>
      <c r="L30" s="293">
        <v>41.6</v>
      </c>
      <c r="M30" s="293">
        <v>42.152000000000001</v>
      </c>
      <c r="N30" s="293">
        <v>40.033000000000001</v>
      </c>
      <c r="O30" s="293">
        <v>41.252000000000002</v>
      </c>
      <c r="P30" s="293">
        <v>43.972999999999999</v>
      </c>
      <c r="Q30" s="293">
        <v>42.993000000000002</v>
      </c>
      <c r="R30" s="293">
        <v>44.220999999999997</v>
      </c>
      <c r="S30" s="293">
        <v>42.844000000000001</v>
      </c>
      <c r="T30" s="293">
        <v>44.305999999999997</v>
      </c>
      <c r="U30" s="293">
        <v>45.222999999999999</v>
      </c>
      <c r="V30" s="293">
        <v>39.909999999999997</v>
      </c>
      <c r="W30" s="293">
        <v>42.787999999999997</v>
      </c>
      <c r="X30" s="293">
        <v>43.984000000000002</v>
      </c>
      <c r="Y30" s="293">
        <v>41.801000000000002</v>
      </c>
      <c r="Z30" s="293">
        <v>40.387999999999998</v>
      </c>
      <c r="AA30" s="293">
        <v>40.448</v>
      </c>
      <c r="AB30" s="293">
        <v>40.518000000000001</v>
      </c>
      <c r="AC30" s="293">
        <v>39.743000000000002</v>
      </c>
      <c r="AD30" s="293">
        <v>39.558999999999997</v>
      </c>
      <c r="AE30" s="293">
        <v>41.482999999999997</v>
      </c>
      <c r="AF30" s="293">
        <v>43.329000000000001</v>
      </c>
      <c r="AG30" s="293">
        <v>40.567</v>
      </c>
      <c r="AH30" s="293">
        <v>45.085000000000001</v>
      </c>
      <c r="AI30" s="293">
        <v>42.5</v>
      </c>
      <c r="AJ30" s="293">
        <v>42.5</v>
      </c>
      <c r="AK30" s="293">
        <v>41.5</v>
      </c>
      <c r="AL30" s="293">
        <v>41.462000000000003</v>
      </c>
      <c r="AM30" s="293">
        <v>37.71</v>
      </c>
      <c r="AN30" s="293">
        <v>39.9</v>
      </c>
      <c r="AO30" s="293">
        <v>40.433</v>
      </c>
      <c r="AP30" s="293">
        <v>40.744999999999997</v>
      </c>
      <c r="AQ30" s="293">
        <v>39.588999999999999</v>
      </c>
      <c r="AR30" s="293">
        <v>39.289000000000001</v>
      </c>
      <c r="AS30" s="293">
        <v>39.075000000000003</v>
      </c>
      <c r="AT30" s="293">
        <v>37.326000000000001</v>
      </c>
      <c r="AU30" s="293">
        <v>35.945</v>
      </c>
      <c r="AV30" s="293">
        <v>35.862000000000002</v>
      </c>
      <c r="AW30" s="293">
        <v>35.616999999999997</v>
      </c>
      <c r="AX30" s="293">
        <v>32.1</v>
      </c>
      <c r="AY30" s="294">
        <v>0</v>
      </c>
      <c r="AZ30" s="346">
        <v>0</v>
      </c>
      <c r="BA30" s="122" t="e">
        <f t="shared" ref="BA30:BR30" si="38">FORECAST(BA27,AQ30:AZ30,AQ27:AZ27)</f>
        <v>#N/A</v>
      </c>
      <c r="BB30" s="122" t="e">
        <f t="shared" si="38"/>
        <v>#N/A</v>
      </c>
      <c r="BC30" s="122" t="e">
        <f t="shared" si="38"/>
        <v>#N/A</v>
      </c>
      <c r="BD30" s="122" t="e">
        <f t="shared" si="38"/>
        <v>#N/A</v>
      </c>
      <c r="BE30" s="122" t="e">
        <f t="shared" si="38"/>
        <v>#N/A</v>
      </c>
      <c r="BF30" s="122" t="e">
        <f t="shared" si="38"/>
        <v>#N/A</v>
      </c>
      <c r="BG30" s="122" t="e">
        <f t="shared" si="38"/>
        <v>#N/A</v>
      </c>
      <c r="BH30" s="122" t="e">
        <f t="shared" si="38"/>
        <v>#N/A</v>
      </c>
      <c r="BI30" s="122" t="e">
        <f t="shared" si="38"/>
        <v>#N/A</v>
      </c>
      <c r="BJ30" s="122" t="e">
        <f t="shared" si="38"/>
        <v>#N/A</v>
      </c>
      <c r="BK30" s="122" t="e">
        <f t="shared" si="38"/>
        <v>#N/A</v>
      </c>
      <c r="BL30" s="122" t="e">
        <f t="shared" si="38"/>
        <v>#N/A</v>
      </c>
      <c r="BM30" s="122" t="e">
        <f t="shared" si="38"/>
        <v>#N/A</v>
      </c>
      <c r="BN30" s="122" t="e">
        <f t="shared" si="38"/>
        <v>#N/A</v>
      </c>
      <c r="BO30" s="122" t="e">
        <f t="shared" si="38"/>
        <v>#N/A</v>
      </c>
      <c r="BP30" s="122" t="e">
        <f t="shared" si="38"/>
        <v>#N/A</v>
      </c>
      <c r="BQ30" s="122" t="e">
        <f t="shared" si="38"/>
        <v>#N/A</v>
      </c>
      <c r="BR30" s="122" t="e">
        <f t="shared" si="38"/>
        <v>#N/A</v>
      </c>
    </row>
    <row r="31" spans="1:70">
      <c r="A31" s="292" t="s">
        <v>312</v>
      </c>
      <c r="B31" s="293">
        <v>0</v>
      </c>
      <c r="C31" s="293">
        <f t="shared" ref="C31:AH31" si="39">SUM(C117:C119)</f>
        <v>0</v>
      </c>
      <c r="D31" s="293">
        <f t="shared" si="39"/>
        <v>0</v>
      </c>
      <c r="E31" s="293">
        <f t="shared" si="39"/>
        <v>0</v>
      </c>
      <c r="F31" s="293">
        <f t="shared" si="39"/>
        <v>0</v>
      </c>
      <c r="G31" s="293">
        <f t="shared" si="39"/>
        <v>0</v>
      </c>
      <c r="H31" s="293">
        <f t="shared" si="39"/>
        <v>0</v>
      </c>
      <c r="I31" s="293">
        <f t="shared" si="39"/>
        <v>0</v>
      </c>
      <c r="J31" s="293">
        <f t="shared" si="39"/>
        <v>0</v>
      </c>
      <c r="K31" s="293">
        <f t="shared" si="39"/>
        <v>0</v>
      </c>
      <c r="L31" s="293">
        <f t="shared" si="39"/>
        <v>0</v>
      </c>
      <c r="M31" s="293">
        <f t="shared" si="39"/>
        <v>0</v>
      </c>
      <c r="N31" s="293">
        <f t="shared" si="39"/>
        <v>0</v>
      </c>
      <c r="O31" s="293">
        <f t="shared" si="39"/>
        <v>0</v>
      </c>
      <c r="P31" s="293">
        <f t="shared" si="39"/>
        <v>0</v>
      </c>
      <c r="Q31" s="293">
        <f t="shared" si="39"/>
        <v>0</v>
      </c>
      <c r="R31" s="293">
        <f t="shared" si="39"/>
        <v>0</v>
      </c>
      <c r="S31" s="293">
        <f t="shared" si="39"/>
        <v>0</v>
      </c>
      <c r="T31" s="293">
        <f t="shared" si="39"/>
        <v>0</v>
      </c>
      <c r="U31" s="293">
        <f t="shared" si="39"/>
        <v>0</v>
      </c>
      <c r="V31" s="293">
        <f t="shared" si="39"/>
        <v>0</v>
      </c>
      <c r="W31" s="293">
        <f t="shared" si="39"/>
        <v>0</v>
      </c>
      <c r="X31" s="293">
        <f t="shared" si="39"/>
        <v>0</v>
      </c>
      <c r="Y31" s="293">
        <f t="shared" si="39"/>
        <v>0</v>
      </c>
      <c r="Z31" s="293">
        <f t="shared" si="39"/>
        <v>0</v>
      </c>
      <c r="AA31" s="293">
        <f t="shared" si="39"/>
        <v>0</v>
      </c>
      <c r="AB31" s="293">
        <f t="shared" si="39"/>
        <v>0</v>
      </c>
      <c r="AC31" s="293">
        <f t="shared" si="39"/>
        <v>0</v>
      </c>
      <c r="AD31" s="293">
        <f t="shared" si="39"/>
        <v>0</v>
      </c>
      <c r="AE31" s="293">
        <f t="shared" si="39"/>
        <v>0</v>
      </c>
      <c r="AF31" s="293">
        <f t="shared" si="39"/>
        <v>0</v>
      </c>
      <c r="AG31" s="293">
        <f t="shared" si="39"/>
        <v>0</v>
      </c>
      <c r="AH31" s="293">
        <f t="shared" si="39"/>
        <v>0</v>
      </c>
      <c r="AI31" s="293">
        <f t="shared" ref="AI31:BR31" si="40">SUM(AI117:AI119)</f>
        <v>0</v>
      </c>
      <c r="AJ31" s="293">
        <f t="shared" si="40"/>
        <v>0</v>
      </c>
      <c r="AK31" s="293">
        <f t="shared" si="40"/>
        <v>0</v>
      </c>
      <c r="AL31" s="293">
        <f t="shared" si="40"/>
        <v>0</v>
      </c>
      <c r="AM31" s="293">
        <f t="shared" si="40"/>
        <v>0</v>
      </c>
      <c r="AN31" s="293">
        <f t="shared" si="40"/>
        <v>0</v>
      </c>
      <c r="AO31" s="293">
        <f t="shared" si="40"/>
        <v>0</v>
      </c>
      <c r="AP31" s="293">
        <f t="shared" si="40"/>
        <v>0</v>
      </c>
      <c r="AQ31" s="293">
        <f t="shared" si="40"/>
        <v>0</v>
      </c>
      <c r="AR31" s="293">
        <f t="shared" si="40"/>
        <v>0</v>
      </c>
      <c r="AS31" s="293">
        <f t="shared" si="40"/>
        <v>0</v>
      </c>
      <c r="AT31" s="293">
        <f t="shared" si="40"/>
        <v>0</v>
      </c>
      <c r="AU31" s="293">
        <f t="shared" si="40"/>
        <v>0</v>
      </c>
      <c r="AV31" s="293">
        <f t="shared" si="40"/>
        <v>0</v>
      </c>
      <c r="AW31" s="294">
        <f t="shared" si="40"/>
        <v>0</v>
      </c>
      <c r="AX31" s="294">
        <f t="shared" si="40"/>
        <v>0</v>
      </c>
      <c r="AY31" s="294">
        <f t="shared" si="40"/>
        <v>6.0000000000000001E-3</v>
      </c>
      <c r="AZ31" s="122" t="e">
        <f t="shared" si="40"/>
        <v>#N/A</v>
      </c>
      <c r="BA31" s="122" t="e">
        <f t="shared" si="40"/>
        <v>#N/A</v>
      </c>
      <c r="BB31" s="122" t="e">
        <f t="shared" si="40"/>
        <v>#N/A</v>
      </c>
      <c r="BC31" s="122" t="e">
        <f t="shared" si="40"/>
        <v>#N/A</v>
      </c>
      <c r="BD31" s="122" t="e">
        <f t="shared" si="40"/>
        <v>#N/A</v>
      </c>
      <c r="BE31" s="122" t="e">
        <f t="shared" si="40"/>
        <v>#N/A</v>
      </c>
      <c r="BF31" s="122" t="e">
        <f t="shared" si="40"/>
        <v>#N/A</v>
      </c>
      <c r="BG31" s="122" t="e">
        <f t="shared" si="40"/>
        <v>#N/A</v>
      </c>
      <c r="BH31" s="122" t="e">
        <f t="shared" si="40"/>
        <v>#N/A</v>
      </c>
      <c r="BI31" s="122" t="e">
        <f t="shared" si="40"/>
        <v>#N/A</v>
      </c>
      <c r="BJ31" s="122" t="e">
        <f t="shared" si="40"/>
        <v>#N/A</v>
      </c>
      <c r="BK31" s="122" t="e">
        <f t="shared" si="40"/>
        <v>#N/A</v>
      </c>
      <c r="BL31" s="122" t="e">
        <f t="shared" si="40"/>
        <v>#N/A</v>
      </c>
      <c r="BM31" s="122" t="e">
        <f t="shared" si="40"/>
        <v>#N/A</v>
      </c>
      <c r="BN31" s="122" t="e">
        <f t="shared" si="40"/>
        <v>#N/A</v>
      </c>
      <c r="BO31" s="122" t="e">
        <f t="shared" si="40"/>
        <v>#N/A</v>
      </c>
      <c r="BP31" s="122" t="e">
        <f t="shared" si="40"/>
        <v>#N/A</v>
      </c>
      <c r="BQ31" s="122" t="e">
        <f t="shared" si="40"/>
        <v>#N/A</v>
      </c>
      <c r="BR31" s="122" t="e">
        <f t="shared" si="40"/>
        <v>#N/A</v>
      </c>
    </row>
    <row r="32" spans="1:70">
      <c r="A32" s="292" t="s">
        <v>356</v>
      </c>
      <c r="B32" s="293">
        <f>B27-B33</f>
        <v>-474.43399999999997</v>
      </c>
      <c r="C32" s="293">
        <f t="shared" ref="C32:BN32" si="41">C27-C33</f>
        <v>-420.40500000000009</v>
      </c>
      <c r="D32" s="293">
        <f t="shared" si="41"/>
        <v>-425.07500000000005</v>
      </c>
      <c r="E32" s="293">
        <f t="shared" si="41"/>
        <v>-426.03</v>
      </c>
      <c r="F32" s="293">
        <f t="shared" si="41"/>
        <v>-390.79200000000003</v>
      </c>
      <c r="G32" s="293">
        <f t="shared" si="41"/>
        <v>-361.14600000000002</v>
      </c>
      <c r="H32" s="293">
        <f t="shared" si="41"/>
        <v>-363.65200000000004</v>
      </c>
      <c r="I32" s="293">
        <f t="shared" si="41"/>
        <v>-385.97199999999998</v>
      </c>
      <c r="J32" s="293">
        <f t="shared" si="41"/>
        <v>-370.41399999999999</v>
      </c>
      <c r="K32" s="293">
        <f t="shared" si="41"/>
        <v>-337.82200000000006</v>
      </c>
      <c r="L32" s="293">
        <f t="shared" si="41"/>
        <v>-370.38400000000001</v>
      </c>
      <c r="M32" s="293">
        <f t="shared" si="41"/>
        <v>-318.75400000000002</v>
      </c>
      <c r="N32" s="293">
        <f t="shared" si="41"/>
        <v>-281.76400000000001</v>
      </c>
      <c r="O32" s="293">
        <f t="shared" si="41"/>
        <v>-165.26600000000002</v>
      </c>
      <c r="P32" s="293">
        <f t="shared" si="41"/>
        <v>-216.28100000000001</v>
      </c>
      <c r="Q32" s="293">
        <f t="shared" si="41"/>
        <v>-180.476</v>
      </c>
      <c r="R32" s="293">
        <f t="shared" si="41"/>
        <v>-156.36413394494997</v>
      </c>
      <c r="S32" s="293">
        <f t="shared" si="41"/>
        <v>-181.417264092425</v>
      </c>
      <c r="T32" s="293">
        <f t="shared" si="41"/>
        <v>-113.48099999999999</v>
      </c>
      <c r="U32" s="293">
        <f t="shared" si="41"/>
        <v>-119.253</v>
      </c>
      <c r="V32" s="293">
        <f t="shared" si="41"/>
        <v>-113.85899999999999</v>
      </c>
      <c r="W32" s="293">
        <f t="shared" si="41"/>
        <v>-65.183000000000007</v>
      </c>
      <c r="X32" s="293">
        <f t="shared" si="41"/>
        <v>-80.923999999999992</v>
      </c>
      <c r="Y32" s="293">
        <f t="shared" si="41"/>
        <v>-80.423999999999992</v>
      </c>
      <c r="Z32" s="293">
        <f t="shared" si="41"/>
        <v>-72.419999999999987</v>
      </c>
      <c r="AA32" s="293">
        <f t="shared" si="41"/>
        <v>-77.650000000000006</v>
      </c>
      <c r="AB32" s="293">
        <f t="shared" si="41"/>
        <v>-53.19</v>
      </c>
      <c r="AC32" s="293">
        <f t="shared" si="41"/>
        <v>-61.879000000000005</v>
      </c>
      <c r="AD32" s="293">
        <f t="shared" si="41"/>
        <v>-66.888999999999996</v>
      </c>
      <c r="AE32" s="293">
        <f t="shared" si="41"/>
        <v>-57.815999999999995</v>
      </c>
      <c r="AF32" s="293">
        <f t="shared" si="41"/>
        <v>-60.936999999999998</v>
      </c>
      <c r="AG32" s="293">
        <f t="shared" si="41"/>
        <v>-49.486000000000004</v>
      </c>
      <c r="AH32" s="293">
        <f t="shared" si="41"/>
        <v>-21.585999999999999</v>
      </c>
      <c r="AI32" s="293">
        <f t="shared" si="41"/>
        <v>-34.997</v>
      </c>
      <c r="AJ32" s="293">
        <f t="shared" si="41"/>
        <v>-48.058999999999997</v>
      </c>
      <c r="AK32" s="293">
        <f t="shared" si="41"/>
        <v>-48.942999999999998</v>
      </c>
      <c r="AL32" s="293">
        <f t="shared" si="41"/>
        <v>-22.752000000000002</v>
      </c>
      <c r="AM32" s="293">
        <f t="shared" si="41"/>
        <v>-48.634999999999991</v>
      </c>
      <c r="AN32" s="293">
        <f t="shared" si="41"/>
        <v>-38.75</v>
      </c>
      <c r="AO32" s="293">
        <f t="shared" si="41"/>
        <v>-20.565000000000005</v>
      </c>
      <c r="AP32" s="293">
        <f t="shared" si="41"/>
        <v>-37.064</v>
      </c>
      <c r="AQ32" s="293">
        <f t="shared" si="41"/>
        <v>-28.260000000000005</v>
      </c>
      <c r="AR32" s="293">
        <f t="shared" si="41"/>
        <v>-30.973000000000006</v>
      </c>
      <c r="AS32" s="293">
        <f t="shared" si="41"/>
        <v>-36.958999999999996</v>
      </c>
      <c r="AT32" s="293">
        <f t="shared" si="41"/>
        <v>-23.29</v>
      </c>
      <c r="AU32" s="293">
        <f t="shared" si="41"/>
        <v>-28.814000000000007</v>
      </c>
      <c r="AV32" s="293">
        <f t="shared" si="41"/>
        <v>-29.408999999999999</v>
      </c>
      <c r="AW32" s="294">
        <f t="shared" si="41"/>
        <v>-27.739999999999995</v>
      </c>
      <c r="AX32" s="294">
        <f t="shared" si="41"/>
        <v>-75.323999999999998</v>
      </c>
      <c r="AY32" s="294">
        <f t="shared" si="41"/>
        <v>0.01</v>
      </c>
      <c r="AZ32" s="122">
        <f t="shared" si="41"/>
        <v>1.01</v>
      </c>
      <c r="BA32" s="122" t="e">
        <f t="shared" si="41"/>
        <v>#N/A</v>
      </c>
      <c r="BB32" s="122" t="e">
        <f t="shared" si="41"/>
        <v>#N/A</v>
      </c>
      <c r="BC32" s="122" t="e">
        <f t="shared" si="41"/>
        <v>#N/A</v>
      </c>
      <c r="BD32" s="122" t="e">
        <f t="shared" si="41"/>
        <v>#N/A</v>
      </c>
      <c r="BE32" s="122" t="e">
        <f t="shared" si="41"/>
        <v>#N/A</v>
      </c>
      <c r="BF32" s="122" t="e">
        <f t="shared" si="41"/>
        <v>#N/A</v>
      </c>
      <c r="BG32" s="122" t="e">
        <f t="shared" si="41"/>
        <v>#N/A</v>
      </c>
      <c r="BH32" s="122" t="e">
        <f t="shared" si="41"/>
        <v>#N/A</v>
      </c>
      <c r="BI32" s="122" t="e">
        <f t="shared" si="41"/>
        <v>#N/A</v>
      </c>
      <c r="BJ32" s="122" t="e">
        <f t="shared" si="41"/>
        <v>#N/A</v>
      </c>
      <c r="BK32" s="122" t="e">
        <f t="shared" si="41"/>
        <v>#N/A</v>
      </c>
      <c r="BL32" s="122" t="e">
        <f t="shared" si="41"/>
        <v>#N/A</v>
      </c>
      <c r="BM32" s="122" t="e">
        <f t="shared" si="41"/>
        <v>#N/A</v>
      </c>
      <c r="BN32" s="122" t="e">
        <f t="shared" si="41"/>
        <v>#N/A</v>
      </c>
      <c r="BO32" s="122" t="e">
        <f t="shared" ref="BO32:BR32" si="42">BO27-BO33</f>
        <v>#N/A</v>
      </c>
      <c r="BP32" s="122" t="e">
        <f t="shared" si="42"/>
        <v>#N/A</v>
      </c>
      <c r="BQ32" s="122" t="e">
        <f t="shared" si="42"/>
        <v>#N/A</v>
      </c>
      <c r="BR32" s="122" t="e">
        <f t="shared" si="42"/>
        <v>#N/A</v>
      </c>
    </row>
    <row r="33" spans="1:70" ht="15">
      <c r="A33" s="292" t="s">
        <v>314</v>
      </c>
      <c r="B33" s="293">
        <v>679.25199999999995</v>
      </c>
      <c r="C33" s="293">
        <v>584.70000000000005</v>
      </c>
      <c r="D33" s="293">
        <v>738.2</v>
      </c>
      <c r="E33" s="293">
        <v>706</v>
      </c>
      <c r="F33" s="293">
        <v>627.20000000000005</v>
      </c>
      <c r="G33" s="293">
        <v>538.1</v>
      </c>
      <c r="H33" s="293">
        <v>515.6</v>
      </c>
      <c r="I33" s="293">
        <v>605.79999999999995</v>
      </c>
      <c r="J33" s="293">
        <v>551.5</v>
      </c>
      <c r="K33" s="293">
        <v>517.70000000000005</v>
      </c>
      <c r="L33" s="293">
        <v>554.1</v>
      </c>
      <c r="M33" s="293">
        <v>451.5</v>
      </c>
      <c r="N33" s="293">
        <v>393.8</v>
      </c>
      <c r="O33" s="293">
        <v>263.60000000000002</v>
      </c>
      <c r="P33" s="293">
        <v>373.3</v>
      </c>
      <c r="Q33" s="293">
        <v>351.709</v>
      </c>
      <c r="R33" s="293">
        <v>284.08699999999999</v>
      </c>
      <c r="S33" s="293">
        <v>294.61700000000002</v>
      </c>
      <c r="T33" s="293">
        <v>219.00399999999999</v>
      </c>
      <c r="U33" s="293">
        <v>219.851</v>
      </c>
      <c r="V33" s="293">
        <v>180.167</v>
      </c>
      <c r="W33" s="293">
        <v>131.85900000000001</v>
      </c>
      <c r="X33" s="293">
        <v>154.922</v>
      </c>
      <c r="Y33" s="293">
        <v>161.80199999999999</v>
      </c>
      <c r="Z33" s="293">
        <v>148.45099999999999</v>
      </c>
      <c r="AA33" s="293">
        <v>150.37700000000001</v>
      </c>
      <c r="AB33" s="293">
        <v>116.392</v>
      </c>
      <c r="AC33" s="293">
        <v>111.712</v>
      </c>
      <c r="AD33" s="293">
        <v>131.73699999999999</v>
      </c>
      <c r="AE33" s="293">
        <v>115.758</v>
      </c>
      <c r="AF33" s="293">
        <v>113.503</v>
      </c>
      <c r="AG33" s="293">
        <v>100.084</v>
      </c>
      <c r="AH33" s="293">
        <v>88.36</v>
      </c>
      <c r="AI33" s="293">
        <v>119.096</v>
      </c>
      <c r="AJ33" s="293">
        <v>128.375</v>
      </c>
      <c r="AK33" s="293">
        <v>116.572</v>
      </c>
      <c r="AL33" s="293">
        <v>77.691000000000003</v>
      </c>
      <c r="AM33" s="293">
        <v>84.971999999999994</v>
      </c>
      <c r="AN33" s="293">
        <v>63.488999999999997</v>
      </c>
      <c r="AO33" s="293">
        <v>74.31</v>
      </c>
      <c r="AP33" s="293">
        <v>93.866</v>
      </c>
      <c r="AQ33" s="293">
        <v>78.59</v>
      </c>
      <c r="AR33" s="293">
        <v>71.989000000000004</v>
      </c>
      <c r="AS33" s="293">
        <v>74.772999999999996</v>
      </c>
      <c r="AT33" s="293">
        <v>60.052999999999997</v>
      </c>
      <c r="AU33" s="293">
        <v>66.867000000000004</v>
      </c>
      <c r="AV33" s="293">
        <v>62.061999999999998</v>
      </c>
      <c r="AW33" s="293">
        <v>62.546999999999997</v>
      </c>
      <c r="AX33" s="293">
        <v>75.323999999999998</v>
      </c>
      <c r="AY33" s="294">
        <v>0</v>
      </c>
      <c r="AZ33" s="346">
        <v>0</v>
      </c>
      <c r="BA33" s="122" t="e">
        <f t="shared" ref="BA33:BR33" si="43">BA18</f>
        <v>#N/A</v>
      </c>
      <c r="BB33" s="122" t="e">
        <f t="shared" si="43"/>
        <v>#N/A</v>
      </c>
      <c r="BC33" s="122" t="e">
        <f t="shared" si="43"/>
        <v>#N/A</v>
      </c>
      <c r="BD33" s="122" t="e">
        <f t="shared" si="43"/>
        <v>#N/A</v>
      </c>
      <c r="BE33" s="122" t="e">
        <f t="shared" si="43"/>
        <v>#N/A</v>
      </c>
      <c r="BF33" s="122" t="e">
        <f t="shared" si="43"/>
        <v>#N/A</v>
      </c>
      <c r="BG33" s="122" t="e">
        <f t="shared" si="43"/>
        <v>#N/A</v>
      </c>
      <c r="BH33" s="122" t="e">
        <f t="shared" si="43"/>
        <v>#N/A</v>
      </c>
      <c r="BI33" s="122" t="e">
        <f t="shared" si="43"/>
        <v>#N/A</v>
      </c>
      <c r="BJ33" s="122" t="e">
        <f t="shared" si="43"/>
        <v>#N/A</v>
      </c>
      <c r="BK33" s="122" t="e">
        <f t="shared" si="43"/>
        <v>#N/A</v>
      </c>
      <c r="BL33" s="122" t="e">
        <f t="shared" si="43"/>
        <v>#N/A</v>
      </c>
      <c r="BM33" s="122" t="e">
        <f t="shared" si="43"/>
        <v>#N/A</v>
      </c>
      <c r="BN33" s="122" t="e">
        <f t="shared" si="43"/>
        <v>#N/A</v>
      </c>
      <c r="BO33" s="122" t="e">
        <f t="shared" si="43"/>
        <v>#N/A</v>
      </c>
      <c r="BP33" s="122" t="e">
        <f t="shared" si="43"/>
        <v>#N/A</v>
      </c>
      <c r="BQ33" s="122" t="e">
        <f t="shared" si="43"/>
        <v>#N/A</v>
      </c>
      <c r="BR33" s="122" t="e">
        <f t="shared" si="43"/>
        <v>#N/A</v>
      </c>
    </row>
    <row r="34" spans="1:70">
      <c r="A34" s="292" t="s">
        <v>315</v>
      </c>
      <c r="B34" s="293">
        <f>B33-B35</f>
        <v>62.620999999999981</v>
      </c>
      <c r="C34" s="293">
        <f t="shared" ref="C34:BN34" si="44">C33-C35</f>
        <v>54.949000000000069</v>
      </c>
      <c r="D34" s="293">
        <f t="shared" si="44"/>
        <v>58.645999999999958</v>
      </c>
      <c r="E34" s="293">
        <f t="shared" si="44"/>
        <v>60.11099999999999</v>
      </c>
      <c r="F34" s="293">
        <f t="shared" si="44"/>
        <v>59.283000000000015</v>
      </c>
      <c r="G34" s="293">
        <f t="shared" si="44"/>
        <v>53.358000000000061</v>
      </c>
      <c r="H34" s="293">
        <f t="shared" si="44"/>
        <v>57.174000000000035</v>
      </c>
      <c r="I34" s="293">
        <f t="shared" si="44"/>
        <v>47.717999999999961</v>
      </c>
      <c r="J34" s="293">
        <f t="shared" si="44"/>
        <v>46.745000000000005</v>
      </c>
      <c r="K34" s="293">
        <f t="shared" si="44"/>
        <v>42.602000000000032</v>
      </c>
      <c r="L34" s="293">
        <f t="shared" si="44"/>
        <v>41.720000000000027</v>
      </c>
      <c r="M34" s="293">
        <f t="shared" si="44"/>
        <v>451.5</v>
      </c>
      <c r="N34" s="293">
        <f t="shared" si="44"/>
        <v>393.8</v>
      </c>
      <c r="O34" s="293">
        <f t="shared" si="44"/>
        <v>263.60000000000002</v>
      </c>
      <c r="P34" s="293">
        <f t="shared" si="44"/>
        <v>373.3</v>
      </c>
      <c r="Q34" s="293">
        <f t="shared" si="44"/>
        <v>0</v>
      </c>
      <c r="R34" s="293">
        <f t="shared" si="44"/>
        <v>0</v>
      </c>
      <c r="S34" s="293">
        <f t="shared" si="44"/>
        <v>0</v>
      </c>
      <c r="T34" s="293">
        <f t="shared" si="44"/>
        <v>0</v>
      </c>
      <c r="U34" s="293">
        <f t="shared" si="44"/>
        <v>0</v>
      </c>
      <c r="V34" s="293">
        <f t="shared" si="44"/>
        <v>0</v>
      </c>
      <c r="W34" s="293">
        <f t="shared" si="44"/>
        <v>0</v>
      </c>
      <c r="X34" s="293">
        <f t="shared" si="44"/>
        <v>0</v>
      </c>
      <c r="Y34" s="293">
        <f t="shared" si="44"/>
        <v>0</v>
      </c>
      <c r="Z34" s="293">
        <f t="shared" si="44"/>
        <v>0</v>
      </c>
      <c r="AA34" s="293">
        <f t="shared" si="44"/>
        <v>0</v>
      </c>
      <c r="AB34" s="293">
        <f t="shared" si="44"/>
        <v>0</v>
      </c>
      <c r="AC34" s="293">
        <f t="shared" si="44"/>
        <v>0</v>
      </c>
      <c r="AD34" s="293">
        <f t="shared" si="44"/>
        <v>0</v>
      </c>
      <c r="AE34" s="293">
        <f t="shared" si="44"/>
        <v>0</v>
      </c>
      <c r="AF34" s="293">
        <f t="shared" si="44"/>
        <v>0</v>
      </c>
      <c r="AG34" s="293">
        <f t="shared" si="44"/>
        <v>0</v>
      </c>
      <c r="AH34" s="293">
        <f t="shared" si="44"/>
        <v>0</v>
      </c>
      <c r="AI34" s="293">
        <f t="shared" si="44"/>
        <v>0</v>
      </c>
      <c r="AJ34" s="293">
        <f t="shared" si="44"/>
        <v>0</v>
      </c>
      <c r="AK34" s="293">
        <f t="shared" si="44"/>
        <v>0</v>
      </c>
      <c r="AL34" s="293">
        <f t="shared" si="44"/>
        <v>0</v>
      </c>
      <c r="AM34" s="293">
        <f t="shared" si="44"/>
        <v>0</v>
      </c>
      <c r="AN34" s="293">
        <f t="shared" si="44"/>
        <v>0</v>
      </c>
      <c r="AO34" s="293">
        <f t="shared" si="44"/>
        <v>0</v>
      </c>
      <c r="AP34" s="293">
        <f t="shared" si="44"/>
        <v>0</v>
      </c>
      <c r="AQ34" s="293">
        <f t="shared" si="44"/>
        <v>0</v>
      </c>
      <c r="AR34" s="293">
        <f t="shared" si="44"/>
        <v>0</v>
      </c>
      <c r="AS34" s="293">
        <f t="shared" si="44"/>
        <v>0</v>
      </c>
      <c r="AT34" s="293">
        <f t="shared" si="44"/>
        <v>0</v>
      </c>
      <c r="AU34" s="293">
        <f t="shared" si="44"/>
        <v>0</v>
      </c>
      <c r="AV34" s="293">
        <f t="shared" si="44"/>
        <v>0</v>
      </c>
      <c r="AW34" s="293">
        <f t="shared" si="44"/>
        <v>0</v>
      </c>
      <c r="AX34" s="294">
        <f t="shared" si="44"/>
        <v>0</v>
      </c>
      <c r="AY34" s="294">
        <f t="shared" si="44"/>
        <v>0</v>
      </c>
      <c r="AZ34" s="122">
        <f t="shared" si="44"/>
        <v>0</v>
      </c>
      <c r="BA34" s="122" t="e">
        <f t="shared" si="44"/>
        <v>#N/A</v>
      </c>
      <c r="BB34" s="122" t="e">
        <f t="shared" si="44"/>
        <v>#N/A</v>
      </c>
      <c r="BC34" s="122" t="e">
        <f t="shared" si="44"/>
        <v>#N/A</v>
      </c>
      <c r="BD34" s="122" t="e">
        <f t="shared" si="44"/>
        <v>#N/A</v>
      </c>
      <c r="BE34" s="122" t="e">
        <f t="shared" si="44"/>
        <v>#N/A</v>
      </c>
      <c r="BF34" s="122" t="e">
        <f t="shared" si="44"/>
        <v>#N/A</v>
      </c>
      <c r="BG34" s="122" t="e">
        <f t="shared" si="44"/>
        <v>#N/A</v>
      </c>
      <c r="BH34" s="122" t="e">
        <f t="shared" si="44"/>
        <v>#N/A</v>
      </c>
      <c r="BI34" s="122" t="e">
        <f t="shared" si="44"/>
        <v>#N/A</v>
      </c>
      <c r="BJ34" s="122" t="e">
        <f t="shared" si="44"/>
        <v>#N/A</v>
      </c>
      <c r="BK34" s="122" t="e">
        <f t="shared" si="44"/>
        <v>#N/A</v>
      </c>
      <c r="BL34" s="122" t="e">
        <f t="shared" si="44"/>
        <v>#N/A</v>
      </c>
      <c r="BM34" s="122" t="e">
        <f t="shared" si="44"/>
        <v>#N/A</v>
      </c>
      <c r="BN34" s="122" t="e">
        <f t="shared" si="44"/>
        <v>#N/A</v>
      </c>
      <c r="BO34" s="122" t="e">
        <f t="shared" ref="BO34:BR34" si="45">BO33-BO35</f>
        <v>#N/A</v>
      </c>
      <c r="BP34" s="122" t="e">
        <f t="shared" si="45"/>
        <v>#N/A</v>
      </c>
      <c r="BQ34" s="122" t="e">
        <f t="shared" si="45"/>
        <v>#N/A</v>
      </c>
      <c r="BR34" s="122" t="e">
        <f t="shared" si="45"/>
        <v>#N/A</v>
      </c>
    </row>
    <row r="35" spans="1:70">
      <c r="A35" s="292" t="s">
        <v>316</v>
      </c>
      <c r="B35" s="293">
        <f>SUM(B36:B37)</f>
        <v>616.63099999999997</v>
      </c>
      <c r="C35" s="293">
        <f t="shared" ref="C35:AX35" si="46">SUM(C36:C37)</f>
        <v>529.75099999999998</v>
      </c>
      <c r="D35" s="293">
        <f t="shared" si="46"/>
        <v>679.55400000000009</v>
      </c>
      <c r="E35" s="293">
        <f t="shared" si="46"/>
        <v>645.88900000000001</v>
      </c>
      <c r="F35" s="293">
        <f t="shared" si="46"/>
        <v>567.91700000000003</v>
      </c>
      <c r="G35" s="293">
        <f t="shared" si="46"/>
        <v>484.74199999999996</v>
      </c>
      <c r="H35" s="293">
        <f t="shared" si="46"/>
        <v>458.42599999999999</v>
      </c>
      <c r="I35" s="293">
        <f t="shared" si="46"/>
        <v>558.08199999999999</v>
      </c>
      <c r="J35" s="293">
        <f t="shared" si="46"/>
        <v>504.755</v>
      </c>
      <c r="K35" s="293">
        <f t="shared" si="46"/>
        <v>475.09800000000001</v>
      </c>
      <c r="L35" s="293">
        <f t="shared" si="46"/>
        <v>512.38</v>
      </c>
      <c r="M35" s="293">
        <f t="shared" si="46"/>
        <v>0</v>
      </c>
      <c r="N35" s="293">
        <f t="shared" si="46"/>
        <v>0</v>
      </c>
      <c r="O35" s="293">
        <f t="shared" si="46"/>
        <v>0</v>
      </c>
      <c r="P35" s="293">
        <f t="shared" si="46"/>
        <v>0</v>
      </c>
      <c r="Q35" s="293">
        <f t="shared" si="46"/>
        <v>351.709</v>
      </c>
      <c r="R35" s="293">
        <f t="shared" si="46"/>
        <v>284.08699999999999</v>
      </c>
      <c r="S35" s="293">
        <f t="shared" si="46"/>
        <v>294.61700000000002</v>
      </c>
      <c r="T35" s="293">
        <f t="shared" si="46"/>
        <v>219.00399999999999</v>
      </c>
      <c r="U35" s="293">
        <f t="shared" si="46"/>
        <v>219.851</v>
      </c>
      <c r="V35" s="293">
        <f t="shared" si="46"/>
        <v>180.167</v>
      </c>
      <c r="W35" s="293">
        <f t="shared" si="46"/>
        <v>131.85900000000001</v>
      </c>
      <c r="X35" s="293">
        <f t="shared" si="46"/>
        <v>154.922</v>
      </c>
      <c r="Y35" s="293">
        <f t="shared" si="46"/>
        <v>161.80199999999999</v>
      </c>
      <c r="Z35" s="293">
        <f t="shared" si="46"/>
        <v>148.45099999999999</v>
      </c>
      <c r="AA35" s="293">
        <f t="shared" si="46"/>
        <v>150.37700000000001</v>
      </c>
      <c r="AB35" s="293">
        <f t="shared" si="46"/>
        <v>116.392</v>
      </c>
      <c r="AC35" s="293">
        <f t="shared" si="46"/>
        <v>111.712</v>
      </c>
      <c r="AD35" s="293">
        <f t="shared" si="46"/>
        <v>131.73699999999999</v>
      </c>
      <c r="AE35" s="293">
        <f t="shared" si="46"/>
        <v>115.758</v>
      </c>
      <c r="AF35" s="293">
        <f t="shared" si="46"/>
        <v>113.503</v>
      </c>
      <c r="AG35" s="293">
        <f t="shared" si="46"/>
        <v>100.084</v>
      </c>
      <c r="AH35" s="293">
        <f t="shared" si="46"/>
        <v>88.36</v>
      </c>
      <c r="AI35" s="293">
        <f t="shared" si="46"/>
        <v>119.096</v>
      </c>
      <c r="AJ35" s="293">
        <f t="shared" si="46"/>
        <v>128.375</v>
      </c>
      <c r="AK35" s="293">
        <f t="shared" si="46"/>
        <v>116.572</v>
      </c>
      <c r="AL35" s="293">
        <f t="shared" si="46"/>
        <v>77.691000000000003</v>
      </c>
      <c r="AM35" s="293">
        <f t="shared" si="46"/>
        <v>84.972000000000008</v>
      </c>
      <c r="AN35" s="293">
        <f t="shared" si="46"/>
        <v>63.488999999999997</v>
      </c>
      <c r="AO35" s="293">
        <f t="shared" si="46"/>
        <v>74.31</v>
      </c>
      <c r="AP35" s="293">
        <f t="shared" si="46"/>
        <v>93.866</v>
      </c>
      <c r="AQ35" s="293">
        <f t="shared" si="46"/>
        <v>78.59</v>
      </c>
      <c r="AR35" s="293">
        <f t="shared" si="46"/>
        <v>71.989000000000004</v>
      </c>
      <c r="AS35" s="293">
        <f t="shared" si="46"/>
        <v>74.772999999999996</v>
      </c>
      <c r="AT35" s="293">
        <f t="shared" si="46"/>
        <v>60.052999999999997</v>
      </c>
      <c r="AU35" s="293">
        <f t="shared" si="46"/>
        <v>66.867000000000004</v>
      </c>
      <c r="AV35" s="293">
        <f t="shared" si="46"/>
        <v>62.061999999999998</v>
      </c>
      <c r="AW35" s="293">
        <f t="shared" si="46"/>
        <v>62.546999999999997</v>
      </c>
      <c r="AX35" s="293">
        <f t="shared" si="46"/>
        <v>75.324000000000012</v>
      </c>
      <c r="AY35" s="292">
        <v>0</v>
      </c>
      <c r="AZ35" s="122">
        <f t="shared" ref="AZ35:BR35" si="47">AZ33</f>
        <v>0</v>
      </c>
      <c r="BA35" s="122" t="e">
        <f t="shared" si="47"/>
        <v>#N/A</v>
      </c>
      <c r="BB35" s="122" t="e">
        <f t="shared" si="47"/>
        <v>#N/A</v>
      </c>
      <c r="BC35" s="122" t="e">
        <f t="shared" si="47"/>
        <v>#N/A</v>
      </c>
      <c r="BD35" s="122" t="e">
        <f t="shared" si="47"/>
        <v>#N/A</v>
      </c>
      <c r="BE35" s="122" t="e">
        <f t="shared" si="47"/>
        <v>#N/A</v>
      </c>
      <c r="BF35" s="122" t="e">
        <f t="shared" si="47"/>
        <v>#N/A</v>
      </c>
      <c r="BG35" s="122" t="e">
        <f t="shared" si="47"/>
        <v>#N/A</v>
      </c>
      <c r="BH35" s="122" t="e">
        <f t="shared" si="47"/>
        <v>#N/A</v>
      </c>
      <c r="BI35" s="122" t="e">
        <f t="shared" si="47"/>
        <v>#N/A</v>
      </c>
      <c r="BJ35" s="122" t="e">
        <f t="shared" si="47"/>
        <v>#N/A</v>
      </c>
      <c r="BK35" s="122" t="e">
        <f t="shared" si="47"/>
        <v>#N/A</v>
      </c>
      <c r="BL35" s="122" t="e">
        <f t="shared" si="47"/>
        <v>#N/A</v>
      </c>
      <c r="BM35" s="122" t="e">
        <f t="shared" si="47"/>
        <v>#N/A</v>
      </c>
      <c r="BN35" s="122" t="e">
        <f t="shared" si="47"/>
        <v>#N/A</v>
      </c>
      <c r="BO35" s="122" t="e">
        <f t="shared" si="47"/>
        <v>#N/A</v>
      </c>
      <c r="BP35" s="122" t="e">
        <f t="shared" si="47"/>
        <v>#N/A</v>
      </c>
      <c r="BQ35" s="122" t="e">
        <f t="shared" si="47"/>
        <v>#N/A</v>
      </c>
      <c r="BR35" s="122" t="e">
        <f t="shared" si="47"/>
        <v>#N/A</v>
      </c>
    </row>
    <row r="36" spans="1:70">
      <c r="A36" s="292" t="s">
        <v>317</v>
      </c>
      <c r="B36" s="293">
        <v>485.85599999999999</v>
      </c>
      <c r="C36" s="293">
        <v>417.30599999999998</v>
      </c>
      <c r="D36" s="293">
        <v>564.09500000000003</v>
      </c>
      <c r="E36" s="293">
        <v>530.88099999999997</v>
      </c>
      <c r="F36" s="293">
        <v>465.60700000000003</v>
      </c>
      <c r="G36" s="293">
        <v>395.4</v>
      </c>
      <c r="H36" s="293">
        <v>384.68099999999998</v>
      </c>
      <c r="I36" s="293">
        <v>462.79500000000002</v>
      </c>
      <c r="J36" s="293">
        <v>425.66500000000002</v>
      </c>
      <c r="K36" s="293">
        <v>398.55799999999999</v>
      </c>
      <c r="L36" s="293">
        <v>417.387</v>
      </c>
      <c r="M36" s="293">
        <v>0</v>
      </c>
      <c r="N36" s="293">
        <v>0</v>
      </c>
      <c r="O36" s="293">
        <v>0</v>
      </c>
      <c r="P36" s="293">
        <v>0</v>
      </c>
      <c r="Q36" s="293">
        <v>234.7</v>
      </c>
      <c r="R36" s="293">
        <v>173.6</v>
      </c>
      <c r="S36" s="293">
        <v>199.9</v>
      </c>
      <c r="T36" s="293">
        <v>161</v>
      </c>
      <c r="U36" s="293">
        <v>144.30000000000001</v>
      </c>
      <c r="V36" s="293">
        <v>107.2</v>
      </c>
      <c r="W36" s="293">
        <v>93.4</v>
      </c>
      <c r="X36" s="293">
        <v>105.95</v>
      </c>
      <c r="Y36" s="293">
        <v>110.3</v>
      </c>
      <c r="Z36" s="293">
        <v>97.3</v>
      </c>
      <c r="AA36" s="293">
        <v>101.2</v>
      </c>
      <c r="AB36" s="293">
        <v>74.8</v>
      </c>
      <c r="AC36" s="293">
        <v>70.5</v>
      </c>
      <c r="AD36" s="293">
        <v>82.1</v>
      </c>
      <c r="AE36" s="293">
        <v>74.3</v>
      </c>
      <c r="AF36" s="293">
        <v>71.7</v>
      </c>
      <c r="AG36" s="293">
        <v>60.8</v>
      </c>
      <c r="AH36" s="293">
        <v>53.65</v>
      </c>
      <c r="AI36" s="293">
        <v>52.8</v>
      </c>
      <c r="AJ36" s="293">
        <v>54.5</v>
      </c>
      <c r="AK36" s="293">
        <v>45.85</v>
      </c>
      <c r="AL36" s="293">
        <v>30.3</v>
      </c>
      <c r="AM36" s="293">
        <v>34.1</v>
      </c>
      <c r="AN36" s="293">
        <v>37.15</v>
      </c>
      <c r="AO36" s="293">
        <v>41.4</v>
      </c>
      <c r="AP36" s="293">
        <v>47.8</v>
      </c>
      <c r="AQ36" s="293">
        <v>37.4</v>
      </c>
      <c r="AR36" s="293">
        <v>33.950000000000003</v>
      </c>
      <c r="AS36" s="293">
        <v>39.200000000000003</v>
      </c>
      <c r="AT36" s="293">
        <v>37.9</v>
      </c>
      <c r="AU36" s="293">
        <v>39.85</v>
      </c>
      <c r="AV36" s="293">
        <v>32.15</v>
      </c>
      <c r="AW36" s="293">
        <v>41.65</v>
      </c>
      <c r="AX36" s="293">
        <v>35.450000000000003</v>
      </c>
      <c r="AY36" s="293">
        <v>0</v>
      </c>
      <c r="AZ36" s="122">
        <f t="shared" ref="AZ36:BR36" si="48">FORECAST(AZ35,AP36:AY36,AP35:AY35)</f>
        <v>3.0143657260389247</v>
      </c>
      <c r="BA36" s="122" t="e">
        <f t="shared" si="48"/>
        <v>#N/A</v>
      </c>
      <c r="BB36" s="122" t="e">
        <f t="shared" si="48"/>
        <v>#N/A</v>
      </c>
      <c r="BC36" s="122" t="e">
        <f t="shared" si="48"/>
        <v>#N/A</v>
      </c>
      <c r="BD36" s="122" t="e">
        <f t="shared" si="48"/>
        <v>#N/A</v>
      </c>
      <c r="BE36" s="122" t="e">
        <f t="shared" si="48"/>
        <v>#N/A</v>
      </c>
      <c r="BF36" s="122" t="e">
        <f t="shared" si="48"/>
        <v>#N/A</v>
      </c>
      <c r="BG36" s="122" t="e">
        <f t="shared" si="48"/>
        <v>#N/A</v>
      </c>
      <c r="BH36" s="122" t="e">
        <f t="shared" si="48"/>
        <v>#N/A</v>
      </c>
      <c r="BI36" s="122" t="e">
        <f t="shared" si="48"/>
        <v>#N/A</v>
      </c>
      <c r="BJ36" s="122" t="e">
        <f t="shared" si="48"/>
        <v>#N/A</v>
      </c>
      <c r="BK36" s="122" t="e">
        <f t="shared" si="48"/>
        <v>#N/A</v>
      </c>
      <c r="BL36" s="122" t="e">
        <f t="shared" si="48"/>
        <v>#N/A</v>
      </c>
      <c r="BM36" s="122" t="e">
        <f t="shared" si="48"/>
        <v>#N/A</v>
      </c>
      <c r="BN36" s="122" t="e">
        <f t="shared" si="48"/>
        <v>#N/A</v>
      </c>
      <c r="BO36" s="122" t="e">
        <f t="shared" si="48"/>
        <v>#N/A</v>
      </c>
      <c r="BP36" s="122" t="e">
        <f t="shared" si="48"/>
        <v>#N/A</v>
      </c>
      <c r="BQ36" s="122" t="e">
        <f t="shared" si="48"/>
        <v>#N/A</v>
      </c>
      <c r="BR36" s="122" t="e">
        <f t="shared" si="48"/>
        <v>#N/A</v>
      </c>
    </row>
    <row r="37" spans="1:70">
      <c r="A37" s="292" t="s">
        <v>318</v>
      </c>
      <c r="B37" s="293">
        <v>130.77500000000001</v>
      </c>
      <c r="C37" s="293">
        <v>112.44499999999999</v>
      </c>
      <c r="D37" s="293">
        <v>115.459</v>
      </c>
      <c r="E37" s="293">
        <v>115.008</v>
      </c>
      <c r="F37" s="293">
        <v>102.31</v>
      </c>
      <c r="G37" s="293">
        <v>89.341999999999999</v>
      </c>
      <c r="H37" s="293">
        <v>73.745000000000005</v>
      </c>
      <c r="I37" s="293">
        <v>95.287000000000006</v>
      </c>
      <c r="J37" s="293">
        <v>79.09</v>
      </c>
      <c r="K37" s="293">
        <v>76.540000000000006</v>
      </c>
      <c r="L37" s="293">
        <v>94.992999999999995</v>
      </c>
      <c r="M37" s="293">
        <v>0</v>
      </c>
      <c r="N37" s="293">
        <v>0</v>
      </c>
      <c r="O37" s="293">
        <v>0</v>
      </c>
      <c r="P37" s="293">
        <v>0</v>
      </c>
      <c r="Q37" s="293">
        <v>117.009</v>
      </c>
      <c r="R37" s="293">
        <v>110.48699999999999</v>
      </c>
      <c r="S37" s="293">
        <v>94.716999999999999</v>
      </c>
      <c r="T37" s="293">
        <v>58.003999999999998</v>
      </c>
      <c r="U37" s="293">
        <v>75.551000000000002</v>
      </c>
      <c r="V37" s="293">
        <v>72.966999999999999</v>
      </c>
      <c r="W37" s="293">
        <v>38.459000000000003</v>
      </c>
      <c r="X37" s="293">
        <v>48.972000000000001</v>
      </c>
      <c r="Y37" s="293">
        <v>51.502000000000002</v>
      </c>
      <c r="Z37" s="293">
        <v>51.151000000000003</v>
      </c>
      <c r="AA37" s="293">
        <v>49.177</v>
      </c>
      <c r="AB37" s="293">
        <v>41.591999999999999</v>
      </c>
      <c r="AC37" s="293">
        <v>41.212000000000003</v>
      </c>
      <c r="AD37" s="293">
        <v>49.637</v>
      </c>
      <c r="AE37" s="293">
        <v>41.457999999999998</v>
      </c>
      <c r="AF37" s="293">
        <v>41.802999999999997</v>
      </c>
      <c r="AG37" s="293">
        <v>39.283999999999999</v>
      </c>
      <c r="AH37" s="293">
        <v>34.71</v>
      </c>
      <c r="AI37" s="293">
        <v>66.296000000000006</v>
      </c>
      <c r="AJ37" s="293">
        <v>73.875</v>
      </c>
      <c r="AK37" s="293">
        <v>70.721999999999994</v>
      </c>
      <c r="AL37" s="293">
        <v>47.390999999999998</v>
      </c>
      <c r="AM37" s="293">
        <v>50.872</v>
      </c>
      <c r="AN37" s="293">
        <v>26.338999999999999</v>
      </c>
      <c r="AO37" s="293">
        <v>32.909999999999997</v>
      </c>
      <c r="AP37" s="293">
        <v>46.066000000000003</v>
      </c>
      <c r="AQ37" s="293">
        <v>41.19</v>
      </c>
      <c r="AR37" s="293">
        <v>38.039000000000001</v>
      </c>
      <c r="AS37" s="293">
        <v>35.573</v>
      </c>
      <c r="AT37" s="293">
        <v>22.152999999999999</v>
      </c>
      <c r="AU37" s="293">
        <v>27.016999999999999</v>
      </c>
      <c r="AV37" s="293">
        <v>29.911999999999999</v>
      </c>
      <c r="AW37" s="293">
        <v>20.896999999999998</v>
      </c>
      <c r="AX37" s="293">
        <v>39.874000000000002</v>
      </c>
      <c r="AY37" s="293">
        <v>0</v>
      </c>
      <c r="AZ37" s="122">
        <f t="shared" ref="AZ37:BR37" si="49">AZ35-AZ36</f>
        <v>-3.0143657260389247</v>
      </c>
      <c r="BA37" s="122" t="e">
        <f t="shared" si="49"/>
        <v>#N/A</v>
      </c>
      <c r="BB37" s="122" t="e">
        <f t="shared" si="49"/>
        <v>#N/A</v>
      </c>
      <c r="BC37" s="122" t="e">
        <f t="shared" si="49"/>
        <v>#N/A</v>
      </c>
      <c r="BD37" s="122" t="e">
        <f t="shared" si="49"/>
        <v>#N/A</v>
      </c>
      <c r="BE37" s="122" t="e">
        <f t="shared" si="49"/>
        <v>#N/A</v>
      </c>
      <c r="BF37" s="122" t="e">
        <f t="shared" si="49"/>
        <v>#N/A</v>
      </c>
      <c r="BG37" s="122" t="e">
        <f t="shared" si="49"/>
        <v>#N/A</v>
      </c>
      <c r="BH37" s="122" t="e">
        <f t="shared" si="49"/>
        <v>#N/A</v>
      </c>
      <c r="BI37" s="122" t="e">
        <f t="shared" si="49"/>
        <v>#N/A</v>
      </c>
      <c r="BJ37" s="122" t="e">
        <f t="shared" si="49"/>
        <v>#N/A</v>
      </c>
      <c r="BK37" s="122" t="e">
        <f t="shared" si="49"/>
        <v>#N/A</v>
      </c>
      <c r="BL37" s="122" t="e">
        <f t="shared" si="49"/>
        <v>#N/A</v>
      </c>
      <c r="BM37" s="122" t="e">
        <f t="shared" si="49"/>
        <v>#N/A</v>
      </c>
      <c r="BN37" s="122" t="e">
        <f t="shared" si="49"/>
        <v>#N/A</v>
      </c>
      <c r="BO37" s="122" t="e">
        <f t="shared" si="49"/>
        <v>#N/A</v>
      </c>
      <c r="BP37" s="122" t="e">
        <f t="shared" si="49"/>
        <v>#N/A</v>
      </c>
      <c r="BQ37" s="122" t="e">
        <f t="shared" si="49"/>
        <v>#N/A</v>
      </c>
      <c r="BR37" s="122" t="e">
        <f t="shared" si="49"/>
        <v>#N/A</v>
      </c>
    </row>
    <row r="38" spans="1:70" ht="13.5" thickBot="1">
      <c r="A38" s="296" t="s">
        <v>27</v>
      </c>
      <c r="B38" s="297">
        <f t="shared" ref="B38:BM38" si="50">ROUND(SUMPRODUCT(B171:B173,B234:B236),2)</f>
        <v>0</v>
      </c>
      <c r="C38" s="297">
        <f t="shared" si="50"/>
        <v>0</v>
      </c>
      <c r="D38" s="297">
        <f t="shared" si="50"/>
        <v>0</v>
      </c>
      <c r="E38" s="297">
        <f t="shared" si="50"/>
        <v>0</v>
      </c>
      <c r="F38" s="297">
        <f t="shared" si="50"/>
        <v>0</v>
      </c>
      <c r="G38" s="297">
        <f t="shared" si="50"/>
        <v>0</v>
      </c>
      <c r="H38" s="297">
        <f t="shared" si="50"/>
        <v>0</v>
      </c>
      <c r="I38" s="297">
        <f t="shared" si="50"/>
        <v>0</v>
      </c>
      <c r="J38" s="297">
        <f t="shared" si="50"/>
        <v>0</v>
      </c>
      <c r="K38" s="297">
        <f t="shared" si="50"/>
        <v>0</v>
      </c>
      <c r="L38" s="297">
        <f t="shared" si="50"/>
        <v>0</v>
      </c>
      <c r="M38" s="297">
        <f t="shared" si="50"/>
        <v>0</v>
      </c>
      <c r="N38" s="297">
        <f t="shared" si="50"/>
        <v>0</v>
      </c>
      <c r="O38" s="297">
        <f t="shared" si="50"/>
        <v>0</v>
      </c>
      <c r="P38" s="297">
        <f t="shared" si="50"/>
        <v>0</v>
      </c>
      <c r="Q38" s="297">
        <f t="shared" si="50"/>
        <v>0</v>
      </c>
      <c r="R38" s="297">
        <f t="shared" si="50"/>
        <v>0</v>
      </c>
      <c r="S38" s="297">
        <f t="shared" si="50"/>
        <v>0</v>
      </c>
      <c r="T38" s="297">
        <f t="shared" si="50"/>
        <v>0</v>
      </c>
      <c r="U38" s="297">
        <f t="shared" si="50"/>
        <v>0</v>
      </c>
      <c r="V38" s="297">
        <f t="shared" si="50"/>
        <v>0</v>
      </c>
      <c r="W38" s="297">
        <f t="shared" si="50"/>
        <v>0</v>
      </c>
      <c r="X38" s="297">
        <f t="shared" si="50"/>
        <v>0</v>
      </c>
      <c r="Y38" s="297">
        <f t="shared" si="50"/>
        <v>0</v>
      </c>
      <c r="Z38" s="297">
        <f t="shared" si="50"/>
        <v>0</v>
      </c>
      <c r="AA38" s="297">
        <f t="shared" si="50"/>
        <v>0</v>
      </c>
      <c r="AB38" s="297">
        <f t="shared" si="50"/>
        <v>0</v>
      </c>
      <c r="AC38" s="297">
        <f t="shared" si="50"/>
        <v>2.0099999999999998</v>
      </c>
      <c r="AD38" s="297">
        <f t="shared" si="50"/>
        <v>1.64</v>
      </c>
      <c r="AE38" s="297">
        <f t="shared" si="50"/>
        <v>1.68</v>
      </c>
      <c r="AF38" s="297">
        <f t="shared" si="50"/>
        <v>1.8</v>
      </c>
      <c r="AG38" s="297">
        <f t="shared" si="50"/>
        <v>2.44</v>
      </c>
      <c r="AH38" s="297">
        <f t="shared" si="50"/>
        <v>3.49</v>
      </c>
      <c r="AI38" s="297">
        <f t="shared" si="50"/>
        <v>2.6</v>
      </c>
      <c r="AJ38" s="297">
        <f t="shared" si="50"/>
        <v>2.2599999999999998</v>
      </c>
      <c r="AK38" s="297">
        <f t="shared" si="50"/>
        <v>3.44</v>
      </c>
      <c r="AL38" s="297">
        <f t="shared" si="50"/>
        <v>3.95</v>
      </c>
      <c r="AM38" s="297">
        <f t="shared" si="50"/>
        <v>4.3499999999999996</v>
      </c>
      <c r="AN38" s="297">
        <f t="shared" si="50"/>
        <v>4.03</v>
      </c>
      <c r="AO38" s="297">
        <f t="shared" si="50"/>
        <v>2.89</v>
      </c>
      <c r="AP38" s="297">
        <f t="shared" si="50"/>
        <v>2.11</v>
      </c>
      <c r="AQ38" s="297">
        <f t="shared" si="50"/>
        <v>2.42</v>
      </c>
      <c r="AR38" s="297">
        <f t="shared" si="50"/>
        <v>2.94</v>
      </c>
      <c r="AS38" s="297">
        <f t="shared" si="50"/>
        <v>2.9</v>
      </c>
      <c r="AT38" s="297">
        <f t="shared" si="50"/>
        <v>2.92</v>
      </c>
      <c r="AU38" s="297">
        <f t="shared" si="50"/>
        <v>3.24</v>
      </c>
      <c r="AV38" s="297">
        <f t="shared" si="50"/>
        <v>6.19</v>
      </c>
      <c r="AW38" s="298">
        <f t="shared" si="50"/>
        <v>4.16</v>
      </c>
      <c r="AX38" s="298" t="e">
        <f t="shared" si="50"/>
        <v>#DIV/0!</v>
      </c>
      <c r="AY38" s="298" t="e">
        <f t="shared" si="50"/>
        <v>#DIV/0!</v>
      </c>
      <c r="AZ38" s="214" t="e">
        <f t="shared" si="50"/>
        <v>#N/A</v>
      </c>
      <c r="BA38" s="214" t="e">
        <f t="shared" si="50"/>
        <v>#N/A</v>
      </c>
      <c r="BB38" s="214" t="e">
        <f t="shared" si="50"/>
        <v>#N/A</v>
      </c>
      <c r="BC38" s="214" t="e">
        <f t="shared" si="50"/>
        <v>#N/A</v>
      </c>
      <c r="BD38" s="214" t="e">
        <f t="shared" si="50"/>
        <v>#N/A</v>
      </c>
      <c r="BE38" s="214" t="e">
        <f t="shared" si="50"/>
        <v>#N/A</v>
      </c>
      <c r="BF38" s="214" t="e">
        <f t="shared" si="50"/>
        <v>#N/A</v>
      </c>
      <c r="BG38" s="214" t="e">
        <f t="shared" si="50"/>
        <v>#N/A</v>
      </c>
      <c r="BH38" s="214" t="e">
        <f t="shared" si="50"/>
        <v>#N/A</v>
      </c>
      <c r="BI38" s="214" t="e">
        <f t="shared" si="50"/>
        <v>#N/A</v>
      </c>
      <c r="BJ38" s="214" t="e">
        <f t="shared" si="50"/>
        <v>#N/A</v>
      </c>
      <c r="BK38" s="214" t="e">
        <f t="shared" si="50"/>
        <v>#N/A</v>
      </c>
      <c r="BL38" s="214" t="e">
        <f t="shared" si="50"/>
        <v>#N/A</v>
      </c>
      <c r="BM38" s="214" t="e">
        <f t="shared" si="50"/>
        <v>#N/A</v>
      </c>
      <c r="BN38" s="214" t="e">
        <f t="shared" ref="BN38:CX38" si="51">ROUND(SUMPRODUCT(BN171:BN173,BN234:BN236),2)</f>
        <v>#N/A</v>
      </c>
      <c r="BO38" s="214" t="e">
        <f t="shared" si="51"/>
        <v>#N/A</v>
      </c>
      <c r="BP38" s="214" t="e">
        <f t="shared" si="51"/>
        <v>#N/A</v>
      </c>
      <c r="BQ38" s="214" t="e">
        <f t="shared" si="51"/>
        <v>#N/A</v>
      </c>
      <c r="BR38" s="214" t="e">
        <f t="shared" si="51"/>
        <v>#N/A</v>
      </c>
    </row>
    <row r="39" spans="1:70" ht="13.5" thickTop="1">
      <c r="A39" s="2"/>
      <c r="B39" s="217"/>
      <c r="C39" s="217"/>
      <c r="D39" s="217"/>
      <c r="E39" s="217"/>
      <c r="F39" s="217"/>
      <c r="G39" s="217"/>
      <c r="H39" s="217"/>
      <c r="I39" s="217"/>
      <c r="J39" s="217"/>
      <c r="K39" s="217"/>
      <c r="L39" s="217"/>
      <c r="M39" s="217"/>
      <c r="N39" s="217"/>
      <c r="O39" s="217"/>
      <c r="P39" s="217"/>
      <c r="Q39" s="217"/>
      <c r="R39" s="217"/>
      <c r="S39" s="217"/>
      <c r="T39" s="217"/>
      <c r="U39" s="217"/>
      <c r="V39" s="217"/>
      <c r="W39" s="217"/>
      <c r="X39" s="217"/>
      <c r="Y39" s="217"/>
      <c r="Z39" s="217"/>
      <c r="AA39" s="217"/>
      <c r="AB39" s="217"/>
      <c r="AC39" s="217"/>
      <c r="AD39" s="217"/>
      <c r="AE39" s="217"/>
      <c r="AF39" s="217"/>
      <c r="AG39" s="217"/>
      <c r="AH39" s="217"/>
      <c r="AI39" s="217"/>
      <c r="AJ39" s="217"/>
      <c r="AK39" s="217"/>
      <c r="AL39" s="217"/>
      <c r="AM39" s="217"/>
      <c r="AN39" s="217"/>
      <c r="AO39" s="217"/>
      <c r="AP39" s="217"/>
      <c r="AQ39" s="217"/>
      <c r="AR39" s="217"/>
      <c r="AS39" s="217"/>
      <c r="AT39" s="217"/>
      <c r="AU39" s="217"/>
      <c r="AV39" s="217"/>
      <c r="AW39" s="217"/>
      <c r="AX39" s="149"/>
      <c r="AY39" s="149"/>
      <c r="AZ39" s="214"/>
      <c r="BA39" s="214"/>
      <c r="BB39" s="214"/>
      <c r="BC39" s="214"/>
      <c r="BD39" s="214"/>
      <c r="BE39" s="214"/>
      <c r="BF39" s="214"/>
      <c r="BG39" s="214"/>
      <c r="BH39" s="214"/>
      <c r="BI39" s="214"/>
      <c r="BJ39" s="214"/>
      <c r="BK39" s="214"/>
      <c r="BL39" s="214"/>
      <c r="BM39" s="214"/>
      <c r="BN39" s="214"/>
      <c r="BO39" s="214"/>
      <c r="BP39" s="214"/>
      <c r="BQ39" s="214"/>
      <c r="BR39" s="214"/>
    </row>
    <row r="40" spans="1:70">
      <c r="A40" s="299" t="s">
        <v>319</v>
      </c>
      <c r="B40" s="288"/>
      <c r="C40" s="288"/>
      <c r="D40" s="288"/>
      <c r="E40" s="288"/>
      <c r="F40" s="288"/>
      <c r="G40" s="288"/>
      <c r="H40" s="288"/>
      <c r="I40" s="288"/>
      <c r="J40" s="288"/>
      <c r="K40" s="288"/>
      <c r="L40" s="288"/>
      <c r="M40" s="288"/>
      <c r="N40" s="288"/>
      <c r="O40" s="288"/>
      <c r="P40" s="288"/>
      <c r="Q40" s="288"/>
      <c r="R40" s="288"/>
      <c r="S40" s="288"/>
      <c r="T40" s="288"/>
      <c r="U40" s="288"/>
      <c r="V40" s="288"/>
      <c r="W40" s="288"/>
      <c r="X40" s="288"/>
      <c r="Y40" s="288"/>
      <c r="Z40" s="288"/>
      <c r="AA40" s="288"/>
      <c r="AB40" s="288"/>
      <c r="AC40" s="288"/>
      <c r="AD40" s="288"/>
      <c r="AE40" s="288"/>
      <c r="AF40" s="288"/>
      <c r="AG40" s="288"/>
      <c r="AH40" s="288"/>
      <c r="AI40" s="288"/>
      <c r="AJ40" s="288"/>
      <c r="AK40" s="288"/>
      <c r="AL40" s="288"/>
      <c r="AM40" s="288"/>
      <c r="AN40" s="288"/>
      <c r="AO40" s="288"/>
      <c r="AP40" s="288"/>
      <c r="AQ40" s="288"/>
      <c r="AR40" s="288"/>
      <c r="AS40" s="288"/>
      <c r="AT40" s="288"/>
      <c r="AU40" s="288"/>
      <c r="AV40" s="288"/>
      <c r="AW40" s="288"/>
      <c r="AX40" s="288"/>
      <c r="AY40" s="288"/>
      <c r="AZ40" s="288"/>
      <c r="BA40" s="288"/>
      <c r="BB40" s="288"/>
      <c r="BC40" s="288"/>
      <c r="BD40" s="288"/>
      <c r="BE40" s="288"/>
      <c r="BF40" s="288"/>
      <c r="BG40" s="288"/>
      <c r="BH40" s="288"/>
      <c r="BI40" s="288"/>
      <c r="BJ40" s="288"/>
      <c r="BK40" s="288"/>
      <c r="BL40" s="288"/>
      <c r="BM40" s="288"/>
      <c r="BN40" s="288"/>
      <c r="BO40" s="288"/>
      <c r="BP40" s="288"/>
      <c r="BQ40" s="288"/>
    </row>
    <row r="41" spans="1:70">
      <c r="A41" s="287" t="s">
        <v>320</v>
      </c>
      <c r="B41" s="263">
        <f>B8</f>
        <v>0</v>
      </c>
      <c r="C41" s="263">
        <f t="shared" ref="C41:BN41" si="52">B33</f>
        <v>679.25199999999995</v>
      </c>
      <c r="D41" s="263">
        <f t="shared" si="52"/>
        <v>584.70000000000005</v>
      </c>
      <c r="E41" s="263">
        <f t="shared" si="52"/>
        <v>738.2</v>
      </c>
      <c r="F41" s="263">
        <f t="shared" si="52"/>
        <v>706</v>
      </c>
      <c r="G41" s="263">
        <f t="shared" si="52"/>
        <v>627.20000000000005</v>
      </c>
      <c r="H41" s="263">
        <f t="shared" si="52"/>
        <v>538.1</v>
      </c>
      <c r="I41" s="263">
        <f t="shared" si="52"/>
        <v>515.6</v>
      </c>
      <c r="J41" s="263">
        <f t="shared" si="52"/>
        <v>605.79999999999995</v>
      </c>
      <c r="K41" s="263">
        <f t="shared" si="52"/>
        <v>551.5</v>
      </c>
      <c r="L41" s="263">
        <f t="shared" si="52"/>
        <v>517.70000000000005</v>
      </c>
      <c r="M41" s="263">
        <f t="shared" si="52"/>
        <v>554.1</v>
      </c>
      <c r="N41" s="263">
        <f t="shared" si="52"/>
        <v>451.5</v>
      </c>
      <c r="O41" s="263">
        <f t="shared" si="52"/>
        <v>393.8</v>
      </c>
      <c r="P41" s="263">
        <f t="shared" si="52"/>
        <v>263.60000000000002</v>
      </c>
      <c r="Q41" s="263">
        <f t="shared" si="52"/>
        <v>373.3</v>
      </c>
      <c r="R41" s="263">
        <f t="shared" si="52"/>
        <v>351.709</v>
      </c>
      <c r="S41" s="263">
        <f t="shared" si="52"/>
        <v>284.08699999999999</v>
      </c>
      <c r="T41" s="263">
        <f t="shared" si="52"/>
        <v>294.61700000000002</v>
      </c>
      <c r="U41" s="263">
        <f t="shared" si="52"/>
        <v>219.00399999999999</v>
      </c>
      <c r="V41" s="263">
        <f t="shared" si="52"/>
        <v>219.851</v>
      </c>
      <c r="W41" s="263">
        <f t="shared" si="52"/>
        <v>180.167</v>
      </c>
      <c r="X41" s="263">
        <f t="shared" si="52"/>
        <v>131.85900000000001</v>
      </c>
      <c r="Y41" s="263">
        <f t="shared" si="52"/>
        <v>154.922</v>
      </c>
      <c r="Z41" s="263">
        <f t="shared" si="52"/>
        <v>161.80199999999999</v>
      </c>
      <c r="AA41" s="263">
        <f t="shared" si="52"/>
        <v>148.45099999999999</v>
      </c>
      <c r="AB41" s="263">
        <f t="shared" si="52"/>
        <v>150.37700000000001</v>
      </c>
      <c r="AC41" s="263">
        <f t="shared" si="52"/>
        <v>116.392</v>
      </c>
      <c r="AD41" s="263">
        <f t="shared" si="52"/>
        <v>111.712</v>
      </c>
      <c r="AE41" s="263">
        <f t="shared" si="52"/>
        <v>131.73699999999999</v>
      </c>
      <c r="AF41" s="263">
        <f t="shared" si="52"/>
        <v>115.758</v>
      </c>
      <c r="AG41" s="263">
        <f t="shared" si="52"/>
        <v>113.503</v>
      </c>
      <c r="AH41" s="263">
        <f t="shared" si="52"/>
        <v>100.084</v>
      </c>
      <c r="AI41" s="263">
        <f t="shared" si="52"/>
        <v>88.36</v>
      </c>
      <c r="AJ41" s="263">
        <f t="shared" si="52"/>
        <v>119.096</v>
      </c>
      <c r="AK41" s="263">
        <f t="shared" si="52"/>
        <v>128.375</v>
      </c>
      <c r="AL41" s="263">
        <f t="shared" si="52"/>
        <v>116.572</v>
      </c>
      <c r="AM41" s="263">
        <f t="shared" si="52"/>
        <v>77.691000000000003</v>
      </c>
      <c r="AN41" s="263">
        <f t="shared" si="52"/>
        <v>84.971999999999994</v>
      </c>
      <c r="AO41" s="263">
        <f t="shared" si="52"/>
        <v>63.488999999999997</v>
      </c>
      <c r="AP41" s="263">
        <f t="shared" si="52"/>
        <v>74.31</v>
      </c>
      <c r="AQ41" s="263">
        <f t="shared" si="52"/>
        <v>93.866</v>
      </c>
      <c r="AR41" s="263">
        <f t="shared" si="52"/>
        <v>78.59</v>
      </c>
      <c r="AS41" s="263">
        <f t="shared" si="52"/>
        <v>71.989000000000004</v>
      </c>
      <c r="AT41" s="263">
        <f t="shared" si="52"/>
        <v>74.772999999999996</v>
      </c>
      <c r="AU41" s="263">
        <f t="shared" si="52"/>
        <v>60.052999999999997</v>
      </c>
      <c r="AV41" s="263">
        <f t="shared" si="52"/>
        <v>66.867000000000004</v>
      </c>
      <c r="AW41" s="263">
        <f t="shared" si="52"/>
        <v>62.061999999999998</v>
      </c>
      <c r="AX41" s="263">
        <f t="shared" si="52"/>
        <v>62.546999999999997</v>
      </c>
      <c r="AY41" s="264">
        <f t="shared" si="52"/>
        <v>75.323999999999998</v>
      </c>
      <c r="AZ41" s="122">
        <f t="shared" si="52"/>
        <v>0</v>
      </c>
      <c r="BA41" s="122">
        <f t="shared" si="52"/>
        <v>0</v>
      </c>
      <c r="BB41" s="122" t="e">
        <f t="shared" si="52"/>
        <v>#N/A</v>
      </c>
      <c r="BC41" s="122" t="e">
        <f t="shared" si="52"/>
        <v>#N/A</v>
      </c>
      <c r="BD41" s="122" t="e">
        <f t="shared" si="52"/>
        <v>#N/A</v>
      </c>
      <c r="BE41" s="122" t="e">
        <f t="shared" si="52"/>
        <v>#N/A</v>
      </c>
      <c r="BF41" s="122" t="e">
        <f t="shared" si="52"/>
        <v>#N/A</v>
      </c>
      <c r="BG41" s="122" t="e">
        <f t="shared" si="52"/>
        <v>#N/A</v>
      </c>
      <c r="BH41" s="122" t="e">
        <f t="shared" si="52"/>
        <v>#N/A</v>
      </c>
      <c r="BI41" s="122" t="e">
        <f t="shared" si="52"/>
        <v>#N/A</v>
      </c>
      <c r="BJ41" s="122" t="e">
        <f t="shared" si="52"/>
        <v>#N/A</v>
      </c>
      <c r="BK41" s="122" t="e">
        <f t="shared" si="52"/>
        <v>#N/A</v>
      </c>
      <c r="BL41" s="122" t="e">
        <f t="shared" si="52"/>
        <v>#N/A</v>
      </c>
      <c r="BM41" s="122" t="e">
        <f t="shared" si="52"/>
        <v>#N/A</v>
      </c>
      <c r="BN41" s="122" t="e">
        <f t="shared" si="52"/>
        <v>#N/A</v>
      </c>
      <c r="BO41" s="122" t="e">
        <f t="shared" ref="BO41:BR41" si="53">BN33</f>
        <v>#N/A</v>
      </c>
      <c r="BP41" s="122" t="e">
        <f t="shared" si="53"/>
        <v>#N/A</v>
      </c>
      <c r="BQ41" s="122" t="e">
        <f t="shared" si="53"/>
        <v>#N/A</v>
      </c>
      <c r="BR41" s="122" t="e">
        <f t="shared" si="53"/>
        <v>#N/A</v>
      </c>
    </row>
    <row r="42" spans="1:70">
      <c r="A42" s="288" t="s">
        <v>321</v>
      </c>
      <c r="B42" s="263">
        <f>B9</f>
        <v>638.96</v>
      </c>
      <c r="C42" s="263">
        <f t="shared" ref="C42:BN42" si="54">C9</f>
        <v>540.44100000000003</v>
      </c>
      <c r="D42" s="263">
        <f t="shared" si="54"/>
        <v>752.774</v>
      </c>
      <c r="E42" s="263">
        <f t="shared" si="54"/>
        <v>581.65700000000004</v>
      </c>
      <c r="F42" s="263">
        <f t="shared" si="54"/>
        <v>526.74800000000005</v>
      </c>
      <c r="G42" s="263">
        <f t="shared" si="54"/>
        <v>458.79199999999997</v>
      </c>
      <c r="H42" s="263">
        <f t="shared" si="54"/>
        <v>509.529</v>
      </c>
      <c r="I42" s="263">
        <f t="shared" si="54"/>
        <v>592.63</v>
      </c>
      <c r="J42" s="263">
        <f t="shared" si="54"/>
        <v>476.471</v>
      </c>
      <c r="K42" s="263">
        <f t="shared" si="54"/>
        <v>473.661</v>
      </c>
      <c r="L42" s="263">
        <f t="shared" si="54"/>
        <v>518.49</v>
      </c>
      <c r="M42" s="263">
        <f t="shared" si="54"/>
        <v>384.99599999999998</v>
      </c>
      <c r="N42" s="263">
        <f t="shared" si="54"/>
        <v>373.71300000000002</v>
      </c>
      <c r="O42" s="263">
        <f t="shared" si="54"/>
        <v>217.375</v>
      </c>
      <c r="P42" s="263">
        <f t="shared" si="54"/>
        <v>373.58699999999999</v>
      </c>
      <c r="Q42" s="263">
        <f t="shared" si="54"/>
        <v>357.654</v>
      </c>
      <c r="R42" s="263">
        <f t="shared" si="54"/>
        <v>243.851</v>
      </c>
      <c r="S42" s="263">
        <f t="shared" si="54"/>
        <v>294.22899999999998</v>
      </c>
      <c r="T42" s="263">
        <f t="shared" si="54"/>
        <v>206.73099999999999</v>
      </c>
      <c r="U42" s="263">
        <f t="shared" si="54"/>
        <v>228.84399999999999</v>
      </c>
      <c r="V42" s="263">
        <f t="shared" si="54"/>
        <v>161.09399999999999</v>
      </c>
      <c r="W42" s="263">
        <f t="shared" si="54"/>
        <v>153.245</v>
      </c>
      <c r="X42" s="263">
        <f t="shared" si="54"/>
        <v>167.24600000000001</v>
      </c>
      <c r="Y42" s="263">
        <f t="shared" si="54"/>
        <v>165.768</v>
      </c>
      <c r="Z42" s="263">
        <f t="shared" si="54"/>
        <v>145.62799999999999</v>
      </c>
      <c r="AA42" s="263">
        <f t="shared" si="54"/>
        <v>149.16499999999999</v>
      </c>
      <c r="AB42" s="263">
        <f t="shared" si="54"/>
        <v>117.602</v>
      </c>
      <c r="AC42" s="263">
        <f t="shared" si="54"/>
        <v>116.002</v>
      </c>
      <c r="AD42" s="263">
        <f t="shared" si="54"/>
        <v>144.38300000000001</v>
      </c>
      <c r="AE42" s="263">
        <f t="shared" si="54"/>
        <v>115.69499999999999</v>
      </c>
      <c r="AF42" s="263">
        <f t="shared" si="54"/>
        <v>114.85899999999999</v>
      </c>
      <c r="AG42" s="263">
        <f t="shared" si="54"/>
        <v>93.522000000000006</v>
      </c>
      <c r="AH42" s="263">
        <f t="shared" si="54"/>
        <v>90.43</v>
      </c>
      <c r="AI42" s="263">
        <f t="shared" si="54"/>
        <v>90.051000000000002</v>
      </c>
      <c r="AJ42" s="263">
        <f t="shared" si="54"/>
        <v>91.043000000000006</v>
      </c>
      <c r="AK42" s="263">
        <f t="shared" si="54"/>
        <v>81.855999999999995</v>
      </c>
      <c r="AL42" s="263">
        <f t="shared" si="54"/>
        <v>50.125999999999998</v>
      </c>
      <c r="AM42" s="263">
        <f t="shared" si="54"/>
        <v>61.485999999999997</v>
      </c>
      <c r="AN42" s="263">
        <f t="shared" si="54"/>
        <v>64.641999999999996</v>
      </c>
      <c r="AO42" s="263">
        <f t="shared" si="54"/>
        <v>70.231999999999999</v>
      </c>
      <c r="AP42" s="263">
        <f t="shared" si="54"/>
        <v>89.454999999999998</v>
      </c>
      <c r="AQ42" s="263">
        <f t="shared" si="54"/>
        <v>64.628</v>
      </c>
      <c r="AR42" s="263">
        <f t="shared" si="54"/>
        <v>49.585000000000001</v>
      </c>
      <c r="AS42" s="263">
        <f t="shared" si="54"/>
        <v>56.13</v>
      </c>
      <c r="AT42" s="263">
        <f t="shared" si="54"/>
        <v>53.258000000000003</v>
      </c>
      <c r="AU42" s="263">
        <f t="shared" si="54"/>
        <v>65.694000000000003</v>
      </c>
      <c r="AV42" s="263">
        <f t="shared" si="54"/>
        <v>39.835999999999999</v>
      </c>
      <c r="AW42" s="263">
        <f t="shared" si="54"/>
        <v>57.668999999999997</v>
      </c>
      <c r="AX42" s="263">
        <f t="shared" si="54"/>
        <v>57.045000000000002</v>
      </c>
      <c r="AY42" s="264">
        <f t="shared" si="54"/>
        <v>0</v>
      </c>
      <c r="AZ42" s="122" t="e">
        <f t="shared" si="54"/>
        <v>#N/A</v>
      </c>
      <c r="BA42" s="122" t="e">
        <f t="shared" si="54"/>
        <v>#N/A</v>
      </c>
      <c r="BB42" s="122" t="e">
        <f t="shared" si="54"/>
        <v>#N/A</v>
      </c>
      <c r="BC42" s="122" t="e">
        <f t="shared" si="54"/>
        <v>#N/A</v>
      </c>
      <c r="BD42" s="122" t="e">
        <f t="shared" si="54"/>
        <v>#N/A</v>
      </c>
      <c r="BE42" s="122" t="e">
        <f t="shared" si="54"/>
        <v>#N/A</v>
      </c>
      <c r="BF42" s="122" t="e">
        <f t="shared" si="54"/>
        <v>#N/A</v>
      </c>
      <c r="BG42" s="122" t="e">
        <f t="shared" si="54"/>
        <v>#N/A</v>
      </c>
      <c r="BH42" s="122" t="e">
        <f t="shared" si="54"/>
        <v>#N/A</v>
      </c>
      <c r="BI42" s="122" t="e">
        <f t="shared" si="54"/>
        <v>#N/A</v>
      </c>
      <c r="BJ42" s="122" t="e">
        <f t="shared" si="54"/>
        <v>#N/A</v>
      </c>
      <c r="BK42" s="122" t="e">
        <f t="shared" si="54"/>
        <v>#N/A</v>
      </c>
      <c r="BL42" s="122" t="e">
        <f t="shared" si="54"/>
        <v>#N/A</v>
      </c>
      <c r="BM42" s="122" t="e">
        <f t="shared" si="54"/>
        <v>#N/A</v>
      </c>
      <c r="BN42" s="122" t="e">
        <f t="shared" si="54"/>
        <v>#N/A</v>
      </c>
      <c r="BO42" s="122" t="e">
        <f t="shared" ref="BO42:BR42" si="55">BO9</f>
        <v>#N/A</v>
      </c>
      <c r="BP42" s="122" t="e">
        <f t="shared" si="55"/>
        <v>#N/A</v>
      </c>
      <c r="BQ42" s="122" t="e">
        <f t="shared" si="55"/>
        <v>#N/A</v>
      </c>
      <c r="BR42" s="122" t="e">
        <f t="shared" si="55"/>
        <v>#N/A</v>
      </c>
    </row>
    <row r="43" spans="1:70">
      <c r="A43" s="288" t="s">
        <v>322</v>
      </c>
      <c r="B43" s="263">
        <f>SUM(B92:B94)</f>
        <v>1E-3</v>
      </c>
      <c r="C43" s="263">
        <f t="shared" ref="C43:BN43" si="56">SUM(C92:C94)</f>
        <v>0</v>
      </c>
      <c r="D43" s="263">
        <f t="shared" si="56"/>
        <v>0</v>
      </c>
      <c r="E43" s="263">
        <f t="shared" si="56"/>
        <v>0</v>
      </c>
      <c r="F43" s="263">
        <f t="shared" si="56"/>
        <v>0</v>
      </c>
      <c r="G43" s="263">
        <f t="shared" si="56"/>
        <v>7.0000000000000001E-3</v>
      </c>
      <c r="H43" s="263">
        <f t="shared" si="56"/>
        <v>0</v>
      </c>
      <c r="I43" s="263">
        <f t="shared" si="56"/>
        <v>4.8000000000000001E-2</v>
      </c>
      <c r="J43" s="263">
        <f t="shared" si="56"/>
        <v>0</v>
      </c>
      <c r="K43" s="263">
        <f t="shared" si="56"/>
        <v>0</v>
      </c>
      <c r="L43" s="263">
        <f t="shared" si="56"/>
        <v>1E-3</v>
      </c>
      <c r="M43" s="263">
        <f t="shared" si="56"/>
        <v>6.0000000000000001E-3</v>
      </c>
      <c r="N43" s="263">
        <f t="shared" si="56"/>
        <v>0</v>
      </c>
      <c r="O43" s="263">
        <f t="shared" si="56"/>
        <v>4.0000000000000001E-3</v>
      </c>
      <c r="P43" s="263">
        <f t="shared" si="56"/>
        <v>0</v>
      </c>
      <c r="Q43" s="263">
        <f t="shared" si="56"/>
        <v>6.0000000000000001E-3</v>
      </c>
      <c r="R43" s="263">
        <f t="shared" si="56"/>
        <v>0</v>
      </c>
      <c r="S43" s="263">
        <f t="shared" si="56"/>
        <v>0</v>
      </c>
      <c r="T43" s="263">
        <f t="shared" si="56"/>
        <v>0</v>
      </c>
      <c r="U43" s="263">
        <f t="shared" si="56"/>
        <v>0</v>
      </c>
      <c r="V43" s="263">
        <f t="shared" si="56"/>
        <v>0</v>
      </c>
      <c r="W43" s="263">
        <f t="shared" si="56"/>
        <v>0</v>
      </c>
      <c r="X43" s="263">
        <f t="shared" si="56"/>
        <v>0</v>
      </c>
      <c r="Y43" s="263">
        <f t="shared" si="56"/>
        <v>0</v>
      </c>
      <c r="Z43" s="263">
        <f t="shared" si="56"/>
        <v>0</v>
      </c>
      <c r="AA43" s="263">
        <f t="shared" si="56"/>
        <v>0</v>
      </c>
      <c r="AB43" s="263">
        <f t="shared" si="56"/>
        <v>0</v>
      </c>
      <c r="AC43" s="263">
        <f t="shared" si="56"/>
        <v>0</v>
      </c>
      <c r="AD43" s="263">
        <f t="shared" si="56"/>
        <v>0</v>
      </c>
      <c r="AE43" s="263">
        <f t="shared" si="56"/>
        <v>0</v>
      </c>
      <c r="AF43" s="263">
        <f t="shared" si="56"/>
        <v>0</v>
      </c>
      <c r="AG43" s="263">
        <f t="shared" si="56"/>
        <v>0</v>
      </c>
      <c r="AH43" s="263">
        <f t="shared" si="56"/>
        <v>0</v>
      </c>
      <c r="AI43" s="263">
        <f t="shared" si="56"/>
        <v>0</v>
      </c>
      <c r="AJ43" s="263">
        <f t="shared" si="56"/>
        <v>0</v>
      </c>
      <c r="AK43" s="263">
        <f t="shared" si="56"/>
        <v>0</v>
      </c>
      <c r="AL43" s="263">
        <f t="shared" si="56"/>
        <v>0</v>
      </c>
      <c r="AM43" s="263">
        <f t="shared" si="56"/>
        <v>0</v>
      </c>
      <c r="AN43" s="263">
        <f t="shared" si="56"/>
        <v>0</v>
      </c>
      <c r="AO43" s="263">
        <f t="shared" si="56"/>
        <v>0</v>
      </c>
      <c r="AP43" s="263">
        <f t="shared" si="56"/>
        <v>0</v>
      </c>
      <c r="AQ43" s="263">
        <f t="shared" si="56"/>
        <v>0</v>
      </c>
      <c r="AR43" s="263">
        <f t="shared" si="56"/>
        <v>0</v>
      </c>
      <c r="AS43" s="263">
        <f t="shared" si="56"/>
        <v>0</v>
      </c>
      <c r="AT43" s="263">
        <f t="shared" si="56"/>
        <v>0</v>
      </c>
      <c r="AU43" s="263">
        <f t="shared" si="56"/>
        <v>0</v>
      </c>
      <c r="AV43" s="263">
        <f t="shared" si="56"/>
        <v>0</v>
      </c>
      <c r="AW43" s="263">
        <f t="shared" si="56"/>
        <v>0</v>
      </c>
      <c r="AX43" s="264">
        <f t="shared" si="56"/>
        <v>0</v>
      </c>
      <c r="AY43" s="264">
        <f t="shared" si="56"/>
        <v>0</v>
      </c>
      <c r="AZ43" s="122">
        <f t="shared" si="56"/>
        <v>0</v>
      </c>
      <c r="BA43" s="122">
        <f t="shared" si="56"/>
        <v>0</v>
      </c>
      <c r="BB43" s="122">
        <f t="shared" si="56"/>
        <v>0</v>
      </c>
      <c r="BC43" s="122">
        <f t="shared" si="56"/>
        <v>0</v>
      </c>
      <c r="BD43" s="122">
        <f t="shared" si="56"/>
        <v>0</v>
      </c>
      <c r="BE43" s="122">
        <f t="shared" si="56"/>
        <v>0</v>
      </c>
      <c r="BF43" s="122">
        <f t="shared" si="56"/>
        <v>0</v>
      </c>
      <c r="BG43" s="122">
        <f t="shared" si="56"/>
        <v>0</v>
      </c>
      <c r="BH43" s="122">
        <f t="shared" si="56"/>
        <v>0</v>
      </c>
      <c r="BI43" s="122">
        <f t="shared" si="56"/>
        <v>0</v>
      </c>
      <c r="BJ43" s="122">
        <f t="shared" si="56"/>
        <v>0</v>
      </c>
      <c r="BK43" s="122">
        <f t="shared" si="56"/>
        <v>0</v>
      </c>
      <c r="BL43" s="122">
        <f t="shared" si="56"/>
        <v>0</v>
      </c>
      <c r="BM43" s="122">
        <f t="shared" si="56"/>
        <v>0</v>
      </c>
      <c r="BN43" s="122">
        <f t="shared" si="56"/>
        <v>0</v>
      </c>
      <c r="BO43" s="122">
        <f t="shared" ref="BO43:BR43" si="57">SUM(BO92:BO94)</f>
        <v>0</v>
      </c>
      <c r="BP43" s="122">
        <f t="shared" si="57"/>
        <v>0</v>
      </c>
      <c r="BQ43" s="122">
        <f t="shared" si="57"/>
        <v>0</v>
      </c>
      <c r="BR43" s="122">
        <f t="shared" si="57"/>
        <v>0</v>
      </c>
    </row>
    <row r="44" spans="1:70">
      <c r="A44" s="300" t="s">
        <v>323</v>
      </c>
      <c r="B44" s="301">
        <f>SUM(B41:B43)</f>
        <v>638.96100000000001</v>
      </c>
      <c r="C44" s="301">
        <f t="shared" ref="C44:BN44" si="58">SUM(C41:C43)</f>
        <v>1219.693</v>
      </c>
      <c r="D44" s="301">
        <f t="shared" si="58"/>
        <v>1337.4740000000002</v>
      </c>
      <c r="E44" s="301">
        <f t="shared" si="58"/>
        <v>1319.857</v>
      </c>
      <c r="F44" s="301">
        <f t="shared" si="58"/>
        <v>1232.748</v>
      </c>
      <c r="G44" s="301">
        <f t="shared" si="58"/>
        <v>1085.999</v>
      </c>
      <c r="H44" s="301">
        <f t="shared" si="58"/>
        <v>1047.6289999999999</v>
      </c>
      <c r="I44" s="301">
        <f t="shared" si="58"/>
        <v>1108.278</v>
      </c>
      <c r="J44" s="301">
        <f t="shared" si="58"/>
        <v>1082.271</v>
      </c>
      <c r="K44" s="301">
        <f t="shared" si="58"/>
        <v>1025.1610000000001</v>
      </c>
      <c r="L44" s="301">
        <f t="shared" si="58"/>
        <v>1036.191</v>
      </c>
      <c r="M44" s="301">
        <f t="shared" si="58"/>
        <v>939.10199999999998</v>
      </c>
      <c r="N44" s="301">
        <f t="shared" si="58"/>
        <v>825.21299999999997</v>
      </c>
      <c r="O44" s="301">
        <f t="shared" si="58"/>
        <v>611.17899999999997</v>
      </c>
      <c r="P44" s="301">
        <f t="shared" si="58"/>
        <v>637.18700000000001</v>
      </c>
      <c r="Q44" s="301">
        <f t="shared" si="58"/>
        <v>730.95999999999992</v>
      </c>
      <c r="R44" s="301">
        <f t="shared" si="58"/>
        <v>595.55999999999995</v>
      </c>
      <c r="S44" s="301">
        <f t="shared" si="58"/>
        <v>578.31600000000003</v>
      </c>
      <c r="T44" s="301">
        <f t="shared" si="58"/>
        <v>501.34800000000001</v>
      </c>
      <c r="U44" s="301">
        <f t="shared" si="58"/>
        <v>447.84799999999996</v>
      </c>
      <c r="V44" s="301">
        <f t="shared" si="58"/>
        <v>380.94499999999999</v>
      </c>
      <c r="W44" s="301">
        <f t="shared" si="58"/>
        <v>333.41200000000003</v>
      </c>
      <c r="X44" s="301">
        <f t="shared" si="58"/>
        <v>299.10500000000002</v>
      </c>
      <c r="Y44" s="301">
        <f t="shared" si="58"/>
        <v>320.69</v>
      </c>
      <c r="Z44" s="301">
        <f t="shared" si="58"/>
        <v>307.42999999999995</v>
      </c>
      <c r="AA44" s="301">
        <f t="shared" si="58"/>
        <v>297.61599999999999</v>
      </c>
      <c r="AB44" s="301">
        <f t="shared" si="58"/>
        <v>267.97900000000004</v>
      </c>
      <c r="AC44" s="301">
        <f t="shared" si="58"/>
        <v>232.39400000000001</v>
      </c>
      <c r="AD44" s="301">
        <f t="shared" si="58"/>
        <v>256.09500000000003</v>
      </c>
      <c r="AE44" s="301">
        <f t="shared" si="58"/>
        <v>247.43199999999999</v>
      </c>
      <c r="AF44" s="301">
        <f t="shared" si="58"/>
        <v>230.61699999999999</v>
      </c>
      <c r="AG44" s="301">
        <f t="shared" si="58"/>
        <v>207.02500000000001</v>
      </c>
      <c r="AH44" s="301">
        <f t="shared" si="58"/>
        <v>190.51400000000001</v>
      </c>
      <c r="AI44" s="301">
        <f t="shared" si="58"/>
        <v>178.411</v>
      </c>
      <c r="AJ44" s="301">
        <f t="shared" si="58"/>
        <v>210.13900000000001</v>
      </c>
      <c r="AK44" s="301">
        <f t="shared" si="58"/>
        <v>210.23099999999999</v>
      </c>
      <c r="AL44" s="301">
        <f t="shared" si="58"/>
        <v>166.69800000000001</v>
      </c>
      <c r="AM44" s="301">
        <f t="shared" si="58"/>
        <v>139.17699999999999</v>
      </c>
      <c r="AN44" s="301">
        <f t="shared" si="58"/>
        <v>149.61399999999998</v>
      </c>
      <c r="AO44" s="301">
        <f t="shared" si="58"/>
        <v>133.721</v>
      </c>
      <c r="AP44" s="301">
        <f t="shared" si="58"/>
        <v>163.76499999999999</v>
      </c>
      <c r="AQ44" s="301">
        <f t="shared" si="58"/>
        <v>158.494</v>
      </c>
      <c r="AR44" s="301">
        <f t="shared" si="58"/>
        <v>128.17500000000001</v>
      </c>
      <c r="AS44" s="301">
        <f t="shared" si="58"/>
        <v>128.119</v>
      </c>
      <c r="AT44" s="301">
        <f t="shared" si="58"/>
        <v>128.03100000000001</v>
      </c>
      <c r="AU44" s="301">
        <f t="shared" si="58"/>
        <v>125.747</v>
      </c>
      <c r="AV44" s="301">
        <f t="shared" si="58"/>
        <v>106.703</v>
      </c>
      <c r="AW44" s="301">
        <f t="shared" si="58"/>
        <v>119.73099999999999</v>
      </c>
      <c r="AX44" s="302">
        <f t="shared" si="58"/>
        <v>119.592</v>
      </c>
      <c r="AY44" s="264">
        <f t="shared" si="58"/>
        <v>75.323999999999998</v>
      </c>
      <c r="AZ44" s="122" t="e">
        <f t="shared" si="58"/>
        <v>#N/A</v>
      </c>
      <c r="BA44" s="122" t="e">
        <f t="shared" si="58"/>
        <v>#N/A</v>
      </c>
      <c r="BB44" s="122" t="e">
        <f t="shared" si="58"/>
        <v>#N/A</v>
      </c>
      <c r="BC44" s="122" t="e">
        <f t="shared" si="58"/>
        <v>#N/A</v>
      </c>
      <c r="BD44" s="122" t="e">
        <f t="shared" si="58"/>
        <v>#N/A</v>
      </c>
      <c r="BE44" s="122" t="e">
        <f t="shared" si="58"/>
        <v>#N/A</v>
      </c>
      <c r="BF44" s="122" t="e">
        <f t="shared" si="58"/>
        <v>#N/A</v>
      </c>
      <c r="BG44" s="122" t="e">
        <f t="shared" si="58"/>
        <v>#N/A</v>
      </c>
      <c r="BH44" s="122" t="e">
        <f t="shared" si="58"/>
        <v>#N/A</v>
      </c>
      <c r="BI44" s="122" t="e">
        <f t="shared" si="58"/>
        <v>#N/A</v>
      </c>
      <c r="BJ44" s="122" t="e">
        <f t="shared" si="58"/>
        <v>#N/A</v>
      </c>
      <c r="BK44" s="122" t="e">
        <f t="shared" si="58"/>
        <v>#N/A</v>
      </c>
      <c r="BL44" s="122" t="e">
        <f t="shared" si="58"/>
        <v>#N/A</v>
      </c>
      <c r="BM44" s="122" t="e">
        <f t="shared" si="58"/>
        <v>#N/A</v>
      </c>
      <c r="BN44" s="122" t="e">
        <f t="shared" si="58"/>
        <v>#N/A</v>
      </c>
      <c r="BO44" s="122" t="e">
        <f t="shared" ref="BO44:BR44" si="59">SUM(BO41:BO43)</f>
        <v>#N/A</v>
      </c>
      <c r="BP44" s="122" t="e">
        <f t="shared" si="59"/>
        <v>#N/A</v>
      </c>
      <c r="BQ44" s="122" t="e">
        <f t="shared" si="59"/>
        <v>#N/A</v>
      </c>
      <c r="BR44" s="122" t="e">
        <f t="shared" si="59"/>
        <v>#N/A</v>
      </c>
    </row>
    <row r="45" spans="1:70">
      <c r="A45" s="303" t="s">
        <v>324</v>
      </c>
      <c r="B45" s="293"/>
      <c r="C45" s="293"/>
      <c r="D45" s="293"/>
      <c r="E45" s="293"/>
      <c r="F45" s="293"/>
      <c r="G45" s="293"/>
      <c r="H45" s="293"/>
      <c r="I45" s="293"/>
      <c r="J45" s="293"/>
      <c r="K45" s="293"/>
      <c r="L45" s="293"/>
      <c r="M45" s="293"/>
      <c r="N45" s="293"/>
      <c r="O45" s="293"/>
      <c r="P45" s="293"/>
      <c r="Q45" s="293"/>
      <c r="R45" s="293"/>
      <c r="S45" s="293"/>
      <c r="T45" s="293"/>
      <c r="U45" s="293"/>
      <c r="V45" s="293"/>
      <c r="W45" s="293"/>
      <c r="X45" s="293"/>
      <c r="Y45" s="293"/>
      <c r="Z45" s="293"/>
      <c r="AA45" s="293"/>
      <c r="AB45" s="293"/>
      <c r="AC45" s="293"/>
      <c r="AD45" s="293"/>
      <c r="AE45" s="293"/>
      <c r="AF45" s="293"/>
      <c r="AG45" s="293"/>
      <c r="AH45" s="293"/>
      <c r="AI45" s="293"/>
      <c r="AJ45" s="293"/>
      <c r="AK45" s="293"/>
      <c r="AL45" s="293"/>
      <c r="AM45" s="293"/>
      <c r="AN45" s="293"/>
      <c r="AO45" s="293"/>
      <c r="AP45" s="293"/>
      <c r="AQ45" s="293"/>
      <c r="AR45" s="293"/>
      <c r="AS45" s="293"/>
      <c r="AT45" s="293"/>
      <c r="AU45" s="293"/>
      <c r="AV45" s="293"/>
      <c r="AW45" s="293"/>
      <c r="AX45" s="292"/>
      <c r="AY45" s="292"/>
    </row>
    <row r="46" spans="1:70">
      <c r="A46" s="292" t="s">
        <v>310</v>
      </c>
      <c r="B46" s="293">
        <f>B49-B48-B47</f>
        <v>74.367000000000047</v>
      </c>
      <c r="C46" s="293">
        <f t="shared" ref="C46:BN46" si="60">C49-C48-C47</f>
        <v>738.89299999999992</v>
      </c>
      <c r="D46" s="293">
        <f t="shared" si="60"/>
        <v>701.67400000000021</v>
      </c>
      <c r="E46" s="293">
        <f t="shared" si="60"/>
        <v>704.25699999999995</v>
      </c>
      <c r="F46" s="293">
        <f t="shared" si="60"/>
        <v>689.14800000000014</v>
      </c>
      <c r="G46" s="293">
        <f t="shared" si="60"/>
        <v>624.69900000000007</v>
      </c>
      <c r="H46" s="293">
        <f>H49-H48-H47</f>
        <v>614.72899999999993</v>
      </c>
      <c r="I46" s="293">
        <f t="shared" si="60"/>
        <v>583.27800000000002</v>
      </c>
      <c r="J46" s="293">
        <f t="shared" si="60"/>
        <v>628.37099999999998</v>
      </c>
      <c r="K46" s="293">
        <f t="shared" si="60"/>
        <v>591.06100000000004</v>
      </c>
      <c r="L46" s="293">
        <f t="shared" si="60"/>
        <v>574.09100000000012</v>
      </c>
      <c r="M46" s="293">
        <f t="shared" si="60"/>
        <v>561.17500000000007</v>
      </c>
      <c r="N46" s="293">
        <f t="shared" si="60"/>
        <v>492.58699999999993</v>
      </c>
      <c r="O46" s="293">
        <f t="shared" si="60"/>
        <v>369.80199999999996</v>
      </c>
      <c r="P46" s="293">
        <f t="shared" si="60"/>
        <v>311.92099999999999</v>
      </c>
      <c r="Q46" s="293">
        <f t="shared" si="60"/>
        <v>398.20799999999991</v>
      </c>
      <c r="R46" s="293">
        <f t="shared" si="60"/>
        <v>312.89999999999992</v>
      </c>
      <c r="S46" s="293">
        <f t="shared" si="60"/>
        <v>298.58200000000005</v>
      </c>
      <c r="T46" s="293">
        <f t="shared" si="60"/>
        <v>269.29699999999997</v>
      </c>
      <c r="U46" s="293">
        <f t="shared" si="60"/>
        <v>218.35999999999996</v>
      </c>
      <c r="V46" s="293">
        <f t="shared" si="60"/>
        <v>192.18299999999999</v>
      </c>
      <c r="W46" s="293">
        <f t="shared" si="60"/>
        <v>171.07000000000005</v>
      </c>
      <c r="X46" s="293">
        <f t="shared" si="60"/>
        <v>118.64500000000001</v>
      </c>
      <c r="Y46" s="293">
        <f t="shared" si="60"/>
        <v>140.233</v>
      </c>
      <c r="Z46" s="293">
        <f t="shared" si="60"/>
        <v>137.37999999999994</v>
      </c>
      <c r="AA46" s="293">
        <f t="shared" si="60"/>
        <v>117.398</v>
      </c>
      <c r="AB46" s="293">
        <f t="shared" si="60"/>
        <v>119.01300000000006</v>
      </c>
      <c r="AC46" s="293">
        <f t="shared" si="60"/>
        <v>93.91500000000002</v>
      </c>
      <c r="AD46" s="293">
        <f t="shared" si="60"/>
        <v>101.81000000000002</v>
      </c>
      <c r="AE46" s="293">
        <f t="shared" si="60"/>
        <v>107.91400000000002</v>
      </c>
      <c r="AF46" s="293">
        <f t="shared" si="60"/>
        <v>98.392999999999972</v>
      </c>
      <c r="AG46" s="293">
        <f t="shared" si="60"/>
        <v>72.222000000000008</v>
      </c>
      <c r="AH46" s="293">
        <f t="shared" si="60"/>
        <v>54.811000000000014</v>
      </c>
      <c r="AI46" s="293">
        <f t="shared" si="60"/>
        <v>20.577000000000005</v>
      </c>
      <c r="AJ46" s="293">
        <f t="shared" si="60"/>
        <v>56.592000000000006</v>
      </c>
      <c r="AK46" s="293">
        <f t="shared" si="60"/>
        <v>68.884999999999991</v>
      </c>
      <c r="AL46" s="293">
        <f t="shared" si="60"/>
        <v>49.271000000000015</v>
      </c>
      <c r="AM46" s="293">
        <f t="shared" si="60"/>
        <v>29.693999999999996</v>
      </c>
      <c r="AN46" s="293">
        <f t="shared" si="60"/>
        <v>62.60599999999998</v>
      </c>
      <c r="AO46" s="293">
        <f t="shared" si="60"/>
        <v>27.761000000000003</v>
      </c>
      <c r="AP46" s="293">
        <f t="shared" si="60"/>
        <v>43.550999999999995</v>
      </c>
      <c r="AQ46" s="293">
        <f t="shared" si="60"/>
        <v>45.527000000000001</v>
      </c>
      <c r="AR46" s="293">
        <f t="shared" si="60"/>
        <v>24.761000000000017</v>
      </c>
      <c r="AS46" s="293">
        <f t="shared" si="60"/>
        <v>25.576000000000001</v>
      </c>
      <c r="AT46" s="293">
        <f t="shared" si="60"/>
        <v>39.078000000000017</v>
      </c>
      <c r="AU46" s="293">
        <f t="shared" si="60"/>
        <v>27.561</v>
      </c>
      <c r="AV46" s="293">
        <f t="shared" si="60"/>
        <v>16.312999999999995</v>
      </c>
      <c r="AW46" s="293">
        <f t="shared" si="60"/>
        <v>34.841000000000001</v>
      </c>
      <c r="AX46" s="293">
        <f t="shared" si="60"/>
        <v>26.868099999999998</v>
      </c>
      <c r="AY46" s="294">
        <f t="shared" si="60"/>
        <v>75.323999999999998</v>
      </c>
      <c r="AZ46" s="122" t="e">
        <f t="shared" si="60"/>
        <v>#N/A</v>
      </c>
      <c r="BA46" s="122" t="e">
        <f t="shared" si="60"/>
        <v>#N/A</v>
      </c>
      <c r="BB46" s="122" t="e">
        <f t="shared" si="60"/>
        <v>#N/A</v>
      </c>
      <c r="BC46" s="122" t="e">
        <f t="shared" si="60"/>
        <v>#N/A</v>
      </c>
      <c r="BD46" s="122" t="e">
        <f t="shared" si="60"/>
        <v>#N/A</v>
      </c>
      <c r="BE46" s="122" t="e">
        <f t="shared" si="60"/>
        <v>#N/A</v>
      </c>
      <c r="BF46" s="122" t="e">
        <f t="shared" si="60"/>
        <v>#N/A</v>
      </c>
      <c r="BG46" s="122" t="e">
        <f t="shared" si="60"/>
        <v>#N/A</v>
      </c>
      <c r="BH46" s="122" t="e">
        <f t="shared" si="60"/>
        <v>#N/A</v>
      </c>
      <c r="BI46" s="122" t="e">
        <f t="shared" si="60"/>
        <v>#N/A</v>
      </c>
      <c r="BJ46" s="122" t="e">
        <f t="shared" si="60"/>
        <v>#N/A</v>
      </c>
      <c r="BK46" s="122" t="e">
        <f t="shared" si="60"/>
        <v>#N/A</v>
      </c>
      <c r="BL46" s="122" t="e">
        <f t="shared" si="60"/>
        <v>#N/A</v>
      </c>
      <c r="BM46" s="122" t="e">
        <f t="shared" si="60"/>
        <v>#N/A</v>
      </c>
      <c r="BN46" s="122" t="e">
        <f t="shared" si="60"/>
        <v>#N/A</v>
      </c>
      <c r="BO46" s="122" t="e">
        <f t="shared" ref="BO46:BR46" si="61">BO49-BO48-BO47</f>
        <v>#N/A</v>
      </c>
      <c r="BP46" s="122" t="e">
        <f t="shared" si="61"/>
        <v>#N/A</v>
      </c>
      <c r="BQ46" s="122" t="e">
        <f t="shared" si="61"/>
        <v>#N/A</v>
      </c>
      <c r="BR46" s="122" t="e">
        <f t="shared" si="61"/>
        <v>#N/A</v>
      </c>
    </row>
    <row r="47" spans="1:70" ht="15">
      <c r="A47" s="292" t="s">
        <v>311</v>
      </c>
      <c r="B47" s="293">
        <v>32.9</v>
      </c>
      <c r="C47" s="293">
        <v>33.199999999999996</v>
      </c>
      <c r="D47" s="293">
        <v>33</v>
      </c>
      <c r="E47" s="293">
        <v>37.5</v>
      </c>
      <c r="F47" s="293">
        <v>38.299999999999997</v>
      </c>
      <c r="G47" s="293">
        <v>39.5</v>
      </c>
      <c r="H47" s="293">
        <v>37.800000000000004</v>
      </c>
      <c r="I47" s="293">
        <v>38.200000000000003</v>
      </c>
      <c r="J47" s="293">
        <v>37</v>
      </c>
      <c r="K47" s="293">
        <v>37.1</v>
      </c>
      <c r="L47" s="293">
        <v>37.299999999999997</v>
      </c>
      <c r="M47" s="293">
        <v>35.726999999999997</v>
      </c>
      <c r="N47" s="293">
        <v>38.526000000000003</v>
      </c>
      <c r="O47" s="293">
        <v>37.177</v>
      </c>
      <c r="P47" s="293">
        <v>37.966000000000001</v>
      </c>
      <c r="Q47" s="293">
        <v>38.654000000000003</v>
      </c>
      <c r="R47" s="293">
        <v>38.052</v>
      </c>
      <c r="S47" s="293">
        <v>37.241999999999997</v>
      </c>
      <c r="T47" s="293">
        <v>38.333999999999996</v>
      </c>
      <c r="U47" s="293">
        <v>37.423999999999999</v>
      </c>
      <c r="V47" s="293">
        <v>35.758000000000003</v>
      </c>
      <c r="W47" s="293">
        <v>36.473999999999997</v>
      </c>
      <c r="X47" s="293">
        <v>36.208999999999996</v>
      </c>
      <c r="Y47" s="293">
        <v>37.122</v>
      </c>
      <c r="Z47" s="293">
        <v>36.378</v>
      </c>
      <c r="AA47" s="293">
        <v>36.080999999999996</v>
      </c>
      <c r="AB47" s="293">
        <v>34.749000000000002</v>
      </c>
      <c r="AC47" s="293">
        <v>34.695</v>
      </c>
      <c r="AD47" s="293">
        <v>34.984999999999999</v>
      </c>
      <c r="AE47" s="293">
        <v>34.604999999999997</v>
      </c>
      <c r="AF47" s="293">
        <v>36.506999999999998</v>
      </c>
      <c r="AG47" s="293">
        <v>35.914000000000001</v>
      </c>
      <c r="AH47" s="293">
        <v>41.271999999999998</v>
      </c>
      <c r="AI47" s="293">
        <v>42.911999999999999</v>
      </c>
      <c r="AJ47" s="293">
        <v>42.917999999999999</v>
      </c>
      <c r="AK47" s="293">
        <v>40.335000000000001</v>
      </c>
      <c r="AL47" s="293">
        <v>38.582999999999998</v>
      </c>
      <c r="AM47" s="293">
        <v>36.332000000000001</v>
      </c>
      <c r="AN47" s="293">
        <v>38.963999999999999</v>
      </c>
      <c r="AO47" s="293">
        <v>38.99</v>
      </c>
      <c r="AP47" s="293">
        <v>37.482999999999997</v>
      </c>
      <c r="AQ47" s="293">
        <v>37.478999999999999</v>
      </c>
      <c r="AR47" s="293">
        <v>36.948</v>
      </c>
      <c r="AS47" s="293">
        <v>35.268999999999998</v>
      </c>
      <c r="AT47" s="293">
        <v>35.043999999999997</v>
      </c>
      <c r="AU47" s="293">
        <v>35.643999999999998</v>
      </c>
      <c r="AV47" s="293">
        <v>34.989000000000004</v>
      </c>
      <c r="AW47" s="293">
        <v>31.195</v>
      </c>
      <c r="AX47" s="293">
        <v>30.5</v>
      </c>
      <c r="AY47" s="294">
        <v>0</v>
      </c>
      <c r="AZ47" s="346">
        <v>0</v>
      </c>
      <c r="BA47" s="122" t="e">
        <f t="shared" ref="BA47:BR47" si="62">FORECAST(BA44,AQ47:AZ47,AQ44:AZ44)</f>
        <v>#N/A</v>
      </c>
      <c r="BB47" s="122" t="e">
        <f t="shared" si="62"/>
        <v>#N/A</v>
      </c>
      <c r="BC47" s="122" t="e">
        <f t="shared" si="62"/>
        <v>#N/A</v>
      </c>
      <c r="BD47" s="122" t="e">
        <f t="shared" si="62"/>
        <v>#N/A</v>
      </c>
      <c r="BE47" s="122" t="e">
        <f t="shared" si="62"/>
        <v>#N/A</v>
      </c>
      <c r="BF47" s="122" t="e">
        <f t="shared" si="62"/>
        <v>#N/A</v>
      </c>
      <c r="BG47" s="122" t="e">
        <f t="shared" si="62"/>
        <v>#N/A</v>
      </c>
      <c r="BH47" s="122" t="e">
        <f t="shared" si="62"/>
        <v>#N/A</v>
      </c>
      <c r="BI47" s="122" t="e">
        <f t="shared" si="62"/>
        <v>#N/A</v>
      </c>
      <c r="BJ47" s="122" t="e">
        <f t="shared" si="62"/>
        <v>#N/A</v>
      </c>
      <c r="BK47" s="122" t="e">
        <f t="shared" si="62"/>
        <v>#N/A</v>
      </c>
      <c r="BL47" s="122" t="e">
        <f t="shared" si="62"/>
        <v>#N/A</v>
      </c>
      <c r="BM47" s="122" t="e">
        <f t="shared" si="62"/>
        <v>#N/A</v>
      </c>
      <c r="BN47" s="122" t="e">
        <f t="shared" si="62"/>
        <v>#N/A</v>
      </c>
      <c r="BO47" s="122" t="e">
        <f t="shared" si="62"/>
        <v>#N/A</v>
      </c>
      <c r="BP47" s="122" t="e">
        <f t="shared" si="62"/>
        <v>#N/A</v>
      </c>
      <c r="BQ47" s="122" t="e">
        <f t="shared" si="62"/>
        <v>#N/A</v>
      </c>
      <c r="BR47" s="122" t="e">
        <f t="shared" si="62"/>
        <v>#N/A</v>
      </c>
    </row>
    <row r="48" spans="1:70">
      <c r="A48" s="292" t="s">
        <v>312</v>
      </c>
      <c r="B48" s="293">
        <f>SUM(B108:B110)</f>
        <v>0</v>
      </c>
      <c r="C48" s="293">
        <f t="shared" ref="C48:BN48" si="63">SUM(C108:C110)</f>
        <v>0</v>
      </c>
      <c r="D48" s="293">
        <f t="shared" si="63"/>
        <v>0</v>
      </c>
      <c r="E48" s="293">
        <f t="shared" si="63"/>
        <v>0</v>
      </c>
      <c r="F48" s="293">
        <f t="shared" si="63"/>
        <v>0</v>
      </c>
      <c r="G48" s="293">
        <f t="shared" si="63"/>
        <v>0</v>
      </c>
      <c r="H48" s="293">
        <f t="shared" si="63"/>
        <v>0</v>
      </c>
      <c r="I48" s="293">
        <f t="shared" si="63"/>
        <v>0</v>
      </c>
      <c r="J48" s="293">
        <f t="shared" si="63"/>
        <v>0</v>
      </c>
      <c r="K48" s="293">
        <f t="shared" si="63"/>
        <v>0</v>
      </c>
      <c r="L48" s="293">
        <f t="shared" si="63"/>
        <v>0</v>
      </c>
      <c r="M48" s="293">
        <f t="shared" si="63"/>
        <v>0</v>
      </c>
      <c r="N48" s="293">
        <f t="shared" si="63"/>
        <v>0</v>
      </c>
      <c r="O48" s="293">
        <f t="shared" si="63"/>
        <v>0</v>
      </c>
      <c r="P48" s="293">
        <f t="shared" si="63"/>
        <v>0</v>
      </c>
      <c r="Q48" s="293">
        <f t="shared" si="63"/>
        <v>0</v>
      </c>
      <c r="R48" s="293">
        <f t="shared" si="63"/>
        <v>0</v>
      </c>
      <c r="S48" s="293">
        <f t="shared" si="63"/>
        <v>0</v>
      </c>
      <c r="T48" s="293">
        <f t="shared" si="63"/>
        <v>0</v>
      </c>
      <c r="U48" s="293">
        <f t="shared" si="63"/>
        <v>0</v>
      </c>
      <c r="V48" s="293">
        <f t="shared" si="63"/>
        <v>0</v>
      </c>
      <c r="W48" s="293">
        <f t="shared" si="63"/>
        <v>0</v>
      </c>
      <c r="X48" s="293">
        <f t="shared" si="63"/>
        <v>0</v>
      </c>
      <c r="Y48" s="293">
        <f t="shared" si="63"/>
        <v>0</v>
      </c>
      <c r="Z48" s="293">
        <f t="shared" si="63"/>
        <v>0</v>
      </c>
      <c r="AA48" s="293">
        <f t="shared" si="63"/>
        <v>0</v>
      </c>
      <c r="AB48" s="293">
        <f t="shared" si="63"/>
        <v>0</v>
      </c>
      <c r="AC48" s="293">
        <f t="shared" si="63"/>
        <v>0</v>
      </c>
      <c r="AD48" s="293">
        <f t="shared" si="63"/>
        <v>0</v>
      </c>
      <c r="AE48" s="293">
        <f t="shared" si="63"/>
        <v>0</v>
      </c>
      <c r="AF48" s="293">
        <f t="shared" si="63"/>
        <v>0</v>
      </c>
      <c r="AG48" s="293">
        <f t="shared" si="63"/>
        <v>0</v>
      </c>
      <c r="AH48" s="293">
        <f t="shared" si="63"/>
        <v>0</v>
      </c>
      <c r="AI48" s="293">
        <f t="shared" si="63"/>
        <v>0</v>
      </c>
      <c r="AJ48" s="293">
        <f t="shared" si="63"/>
        <v>0</v>
      </c>
      <c r="AK48" s="293">
        <f t="shared" si="63"/>
        <v>0</v>
      </c>
      <c r="AL48" s="293">
        <f t="shared" si="63"/>
        <v>0</v>
      </c>
      <c r="AM48" s="293">
        <f t="shared" si="63"/>
        <v>0</v>
      </c>
      <c r="AN48" s="293">
        <f t="shared" si="63"/>
        <v>0</v>
      </c>
      <c r="AO48" s="293">
        <f t="shared" si="63"/>
        <v>0</v>
      </c>
      <c r="AP48" s="293">
        <f t="shared" si="63"/>
        <v>0</v>
      </c>
      <c r="AQ48" s="293">
        <f t="shared" si="63"/>
        <v>0</v>
      </c>
      <c r="AR48" s="293">
        <f t="shared" si="63"/>
        <v>0</v>
      </c>
      <c r="AS48" s="293">
        <f t="shared" si="63"/>
        <v>0</v>
      </c>
      <c r="AT48" s="293">
        <f t="shared" si="63"/>
        <v>0</v>
      </c>
      <c r="AU48" s="293">
        <f t="shared" si="63"/>
        <v>0</v>
      </c>
      <c r="AV48" s="293">
        <f t="shared" si="63"/>
        <v>0</v>
      </c>
      <c r="AW48" s="293">
        <f t="shared" si="63"/>
        <v>0</v>
      </c>
      <c r="AX48" s="294">
        <f t="shared" si="63"/>
        <v>0</v>
      </c>
      <c r="AY48" s="294">
        <f t="shared" si="63"/>
        <v>0</v>
      </c>
      <c r="AZ48" s="122" t="e">
        <f t="shared" si="63"/>
        <v>#N/A</v>
      </c>
      <c r="BA48" s="122" t="e">
        <f t="shared" si="63"/>
        <v>#N/A</v>
      </c>
      <c r="BB48" s="122" t="e">
        <f t="shared" si="63"/>
        <v>#N/A</v>
      </c>
      <c r="BC48" s="122" t="e">
        <f t="shared" si="63"/>
        <v>#N/A</v>
      </c>
      <c r="BD48" s="122" t="e">
        <f t="shared" si="63"/>
        <v>#N/A</v>
      </c>
      <c r="BE48" s="122" t="e">
        <f t="shared" si="63"/>
        <v>#N/A</v>
      </c>
      <c r="BF48" s="122" t="e">
        <f t="shared" si="63"/>
        <v>#N/A</v>
      </c>
      <c r="BG48" s="122" t="e">
        <f t="shared" si="63"/>
        <v>#N/A</v>
      </c>
      <c r="BH48" s="122" t="e">
        <f t="shared" si="63"/>
        <v>#N/A</v>
      </c>
      <c r="BI48" s="122" t="e">
        <f t="shared" si="63"/>
        <v>#N/A</v>
      </c>
      <c r="BJ48" s="122" t="e">
        <f t="shared" si="63"/>
        <v>#N/A</v>
      </c>
      <c r="BK48" s="122" t="e">
        <f t="shared" si="63"/>
        <v>#N/A</v>
      </c>
      <c r="BL48" s="122" t="e">
        <f t="shared" si="63"/>
        <v>#N/A</v>
      </c>
      <c r="BM48" s="122" t="e">
        <f t="shared" si="63"/>
        <v>#N/A</v>
      </c>
      <c r="BN48" s="122" t="e">
        <f t="shared" si="63"/>
        <v>#N/A</v>
      </c>
      <c r="BO48" s="122" t="e">
        <f t="shared" ref="BO48:BR48" si="64">SUM(BO108:BO110)</f>
        <v>#N/A</v>
      </c>
      <c r="BP48" s="122" t="e">
        <f t="shared" si="64"/>
        <v>#N/A</v>
      </c>
      <c r="BQ48" s="122" t="e">
        <f t="shared" si="64"/>
        <v>#N/A</v>
      </c>
      <c r="BR48" s="122" t="e">
        <f t="shared" si="64"/>
        <v>#N/A</v>
      </c>
    </row>
    <row r="49" spans="1:70">
      <c r="A49" s="292" t="s">
        <v>325</v>
      </c>
      <c r="B49" s="293">
        <f>B44-B50</f>
        <v>107.26700000000005</v>
      </c>
      <c r="C49" s="293">
        <f t="shared" ref="C49:BN49" si="65">C44-C50</f>
        <v>772.09299999999996</v>
      </c>
      <c r="D49" s="293">
        <f t="shared" si="65"/>
        <v>734.67400000000021</v>
      </c>
      <c r="E49" s="293">
        <f t="shared" si="65"/>
        <v>741.75699999999995</v>
      </c>
      <c r="F49" s="293">
        <f t="shared" si="65"/>
        <v>727.44800000000009</v>
      </c>
      <c r="G49" s="293">
        <f t="shared" si="65"/>
        <v>664.19900000000007</v>
      </c>
      <c r="H49" s="293">
        <f t="shared" si="65"/>
        <v>652.52899999999988</v>
      </c>
      <c r="I49" s="293">
        <f t="shared" si="65"/>
        <v>621.47800000000007</v>
      </c>
      <c r="J49" s="293">
        <f t="shared" si="65"/>
        <v>665.37099999999998</v>
      </c>
      <c r="K49" s="293">
        <f t="shared" si="65"/>
        <v>628.16100000000006</v>
      </c>
      <c r="L49" s="293">
        <f t="shared" si="65"/>
        <v>611.39100000000008</v>
      </c>
      <c r="M49" s="293">
        <f t="shared" si="65"/>
        <v>596.90200000000004</v>
      </c>
      <c r="N49" s="293">
        <f t="shared" si="65"/>
        <v>531.11299999999994</v>
      </c>
      <c r="O49" s="293">
        <f t="shared" si="65"/>
        <v>406.97899999999998</v>
      </c>
      <c r="P49" s="293">
        <f t="shared" si="65"/>
        <v>349.887</v>
      </c>
      <c r="Q49" s="293">
        <f t="shared" si="65"/>
        <v>436.86199999999991</v>
      </c>
      <c r="R49" s="293">
        <f t="shared" si="65"/>
        <v>350.95199999999994</v>
      </c>
      <c r="S49" s="293">
        <f t="shared" si="65"/>
        <v>335.82400000000007</v>
      </c>
      <c r="T49" s="293">
        <f t="shared" si="65"/>
        <v>307.63099999999997</v>
      </c>
      <c r="U49" s="293">
        <f t="shared" si="65"/>
        <v>255.78399999999996</v>
      </c>
      <c r="V49" s="293">
        <f t="shared" si="65"/>
        <v>227.941</v>
      </c>
      <c r="W49" s="293">
        <f t="shared" si="65"/>
        <v>207.54400000000004</v>
      </c>
      <c r="X49" s="293">
        <f t="shared" si="65"/>
        <v>154.85400000000001</v>
      </c>
      <c r="Y49" s="293">
        <f t="shared" si="65"/>
        <v>177.35499999999999</v>
      </c>
      <c r="Z49" s="293">
        <f t="shared" si="65"/>
        <v>173.75799999999995</v>
      </c>
      <c r="AA49" s="293">
        <f t="shared" si="65"/>
        <v>153.47899999999998</v>
      </c>
      <c r="AB49" s="293">
        <f t="shared" si="65"/>
        <v>153.76200000000006</v>
      </c>
      <c r="AC49" s="293">
        <f t="shared" si="65"/>
        <v>128.61000000000001</v>
      </c>
      <c r="AD49" s="293">
        <f t="shared" si="65"/>
        <v>136.79500000000002</v>
      </c>
      <c r="AE49" s="293">
        <f t="shared" si="65"/>
        <v>142.51900000000001</v>
      </c>
      <c r="AF49" s="293">
        <f t="shared" si="65"/>
        <v>134.89999999999998</v>
      </c>
      <c r="AG49" s="293">
        <f t="shared" si="65"/>
        <v>108.13600000000001</v>
      </c>
      <c r="AH49" s="293">
        <f t="shared" si="65"/>
        <v>96.083000000000013</v>
      </c>
      <c r="AI49" s="293">
        <f t="shared" si="65"/>
        <v>63.489000000000004</v>
      </c>
      <c r="AJ49" s="293">
        <f t="shared" si="65"/>
        <v>99.51</v>
      </c>
      <c r="AK49" s="293">
        <f t="shared" si="65"/>
        <v>109.22</v>
      </c>
      <c r="AL49" s="293">
        <f t="shared" si="65"/>
        <v>87.854000000000013</v>
      </c>
      <c r="AM49" s="293">
        <f t="shared" si="65"/>
        <v>66.025999999999996</v>
      </c>
      <c r="AN49" s="293">
        <f t="shared" si="65"/>
        <v>101.56999999999998</v>
      </c>
      <c r="AO49" s="293">
        <f t="shared" si="65"/>
        <v>66.751000000000005</v>
      </c>
      <c r="AP49" s="293">
        <f t="shared" si="65"/>
        <v>81.033999999999992</v>
      </c>
      <c r="AQ49" s="293">
        <f t="shared" si="65"/>
        <v>83.006</v>
      </c>
      <c r="AR49" s="293">
        <f t="shared" si="65"/>
        <v>61.709000000000017</v>
      </c>
      <c r="AS49" s="293">
        <f t="shared" si="65"/>
        <v>60.844999999999999</v>
      </c>
      <c r="AT49" s="293">
        <f t="shared" si="65"/>
        <v>74.122000000000014</v>
      </c>
      <c r="AU49" s="293">
        <f t="shared" si="65"/>
        <v>63.204999999999998</v>
      </c>
      <c r="AV49" s="293">
        <f t="shared" si="65"/>
        <v>51.302</v>
      </c>
      <c r="AW49" s="293">
        <f t="shared" si="65"/>
        <v>66.036000000000001</v>
      </c>
      <c r="AX49" s="294">
        <f t="shared" si="65"/>
        <v>57.368099999999998</v>
      </c>
      <c r="AY49" s="294">
        <f t="shared" si="65"/>
        <v>75.323999999999998</v>
      </c>
      <c r="AZ49" s="122" t="e">
        <f t="shared" si="65"/>
        <v>#N/A</v>
      </c>
      <c r="BA49" s="122" t="e">
        <f t="shared" si="65"/>
        <v>#N/A</v>
      </c>
      <c r="BB49" s="122" t="e">
        <f t="shared" si="65"/>
        <v>#N/A</v>
      </c>
      <c r="BC49" s="122" t="e">
        <f t="shared" si="65"/>
        <v>#N/A</v>
      </c>
      <c r="BD49" s="122" t="e">
        <f t="shared" si="65"/>
        <v>#N/A</v>
      </c>
      <c r="BE49" s="122" t="e">
        <f t="shared" si="65"/>
        <v>#N/A</v>
      </c>
      <c r="BF49" s="122" t="e">
        <f t="shared" si="65"/>
        <v>#N/A</v>
      </c>
      <c r="BG49" s="122" t="e">
        <f t="shared" si="65"/>
        <v>#N/A</v>
      </c>
      <c r="BH49" s="122" t="e">
        <f t="shared" si="65"/>
        <v>#N/A</v>
      </c>
      <c r="BI49" s="122" t="e">
        <f t="shared" si="65"/>
        <v>#N/A</v>
      </c>
      <c r="BJ49" s="122" t="e">
        <f t="shared" si="65"/>
        <v>#N/A</v>
      </c>
      <c r="BK49" s="122" t="e">
        <f t="shared" si="65"/>
        <v>#N/A</v>
      </c>
      <c r="BL49" s="122" t="e">
        <f t="shared" si="65"/>
        <v>#N/A</v>
      </c>
      <c r="BM49" s="122" t="e">
        <f t="shared" si="65"/>
        <v>#N/A</v>
      </c>
      <c r="BN49" s="122" t="e">
        <f t="shared" si="65"/>
        <v>#N/A</v>
      </c>
      <c r="BO49" s="122" t="e">
        <f t="shared" ref="BO49:BR49" si="66">BO44-BO50</f>
        <v>#N/A</v>
      </c>
      <c r="BP49" s="122" t="e">
        <f t="shared" si="66"/>
        <v>#N/A</v>
      </c>
      <c r="BQ49" s="122" t="e">
        <f t="shared" si="66"/>
        <v>#N/A</v>
      </c>
      <c r="BR49" s="122" t="e">
        <f t="shared" si="66"/>
        <v>#N/A</v>
      </c>
    </row>
    <row r="50" spans="1:70" ht="15">
      <c r="A50" s="292" t="s">
        <v>314</v>
      </c>
      <c r="B50" s="293">
        <v>531.69399999999996</v>
      </c>
      <c r="C50" s="293">
        <v>447.6</v>
      </c>
      <c r="D50" s="293">
        <v>602.79999999999995</v>
      </c>
      <c r="E50" s="293">
        <v>578.1</v>
      </c>
      <c r="F50" s="293">
        <v>505.3</v>
      </c>
      <c r="G50" s="293">
        <v>421.8</v>
      </c>
      <c r="H50" s="293">
        <v>395.1</v>
      </c>
      <c r="I50" s="293">
        <v>486.8</v>
      </c>
      <c r="J50" s="293">
        <v>416.9</v>
      </c>
      <c r="K50" s="293">
        <v>397</v>
      </c>
      <c r="L50" s="293">
        <v>424.8</v>
      </c>
      <c r="M50" s="293">
        <v>342.2</v>
      </c>
      <c r="N50" s="293">
        <v>294.10000000000002</v>
      </c>
      <c r="O50" s="293">
        <v>204.2</v>
      </c>
      <c r="P50" s="293">
        <v>287.3</v>
      </c>
      <c r="Q50" s="293">
        <v>294.09800000000001</v>
      </c>
      <c r="R50" s="293">
        <v>244.608</v>
      </c>
      <c r="S50" s="293">
        <v>242.49199999999999</v>
      </c>
      <c r="T50" s="293">
        <v>193.71700000000001</v>
      </c>
      <c r="U50" s="293">
        <v>192.06399999999999</v>
      </c>
      <c r="V50" s="293">
        <v>153.00399999999999</v>
      </c>
      <c r="W50" s="293">
        <v>125.86799999999999</v>
      </c>
      <c r="X50" s="293">
        <v>144.251</v>
      </c>
      <c r="Y50" s="293">
        <v>143.33500000000001</v>
      </c>
      <c r="Z50" s="293">
        <v>133.672</v>
      </c>
      <c r="AA50" s="293">
        <v>144.137</v>
      </c>
      <c r="AB50" s="293">
        <v>114.217</v>
      </c>
      <c r="AC50" s="293">
        <v>103.78400000000001</v>
      </c>
      <c r="AD50" s="293">
        <v>119.3</v>
      </c>
      <c r="AE50" s="293">
        <v>104.913</v>
      </c>
      <c r="AF50" s="293">
        <v>95.716999999999999</v>
      </c>
      <c r="AG50" s="293">
        <v>98.888999999999996</v>
      </c>
      <c r="AH50" s="293">
        <v>94.430999999999997</v>
      </c>
      <c r="AI50" s="293">
        <v>114.922</v>
      </c>
      <c r="AJ50" s="293">
        <v>110.629</v>
      </c>
      <c r="AK50" s="293">
        <v>101.011</v>
      </c>
      <c r="AL50" s="293">
        <v>78.843999999999994</v>
      </c>
      <c r="AM50" s="293">
        <v>73.150999999999996</v>
      </c>
      <c r="AN50" s="293">
        <v>48.043999999999997</v>
      </c>
      <c r="AO50" s="293">
        <v>66.97</v>
      </c>
      <c r="AP50" s="293">
        <v>82.730999999999995</v>
      </c>
      <c r="AQ50" s="293">
        <v>75.488</v>
      </c>
      <c r="AR50" s="293">
        <v>66.465999999999994</v>
      </c>
      <c r="AS50" s="293">
        <v>67.274000000000001</v>
      </c>
      <c r="AT50" s="293">
        <v>53.908999999999999</v>
      </c>
      <c r="AU50" s="293">
        <v>62.542000000000002</v>
      </c>
      <c r="AV50" s="293">
        <v>55.401000000000003</v>
      </c>
      <c r="AW50" s="293">
        <v>53.695</v>
      </c>
      <c r="AX50" s="293">
        <v>62.2239</v>
      </c>
      <c r="AY50" s="294">
        <v>0</v>
      </c>
      <c r="AZ50" s="346">
        <v>0</v>
      </c>
      <c r="BA50" s="122" t="e">
        <f t="shared" ref="BA50:BR50" si="67">FORECAST(BA44,AQ50:AZ50,AQ44:AZ44)</f>
        <v>#N/A</v>
      </c>
      <c r="BB50" s="122" t="e">
        <f t="shared" si="67"/>
        <v>#N/A</v>
      </c>
      <c r="BC50" s="122" t="e">
        <f t="shared" si="67"/>
        <v>#N/A</v>
      </c>
      <c r="BD50" s="122" t="e">
        <f t="shared" si="67"/>
        <v>#N/A</v>
      </c>
      <c r="BE50" s="122" t="e">
        <f t="shared" si="67"/>
        <v>#N/A</v>
      </c>
      <c r="BF50" s="122" t="e">
        <f t="shared" si="67"/>
        <v>#N/A</v>
      </c>
      <c r="BG50" s="122" t="e">
        <f t="shared" si="67"/>
        <v>#N/A</v>
      </c>
      <c r="BH50" s="122" t="e">
        <f t="shared" si="67"/>
        <v>#N/A</v>
      </c>
      <c r="BI50" s="122" t="e">
        <f t="shared" si="67"/>
        <v>#N/A</v>
      </c>
      <c r="BJ50" s="122" t="e">
        <f t="shared" si="67"/>
        <v>#N/A</v>
      </c>
      <c r="BK50" s="122" t="e">
        <f t="shared" si="67"/>
        <v>#N/A</v>
      </c>
      <c r="BL50" s="122" t="e">
        <f t="shared" si="67"/>
        <v>#N/A</v>
      </c>
      <c r="BM50" s="122" t="e">
        <f t="shared" si="67"/>
        <v>#N/A</v>
      </c>
      <c r="BN50" s="122" t="e">
        <f t="shared" si="67"/>
        <v>#N/A</v>
      </c>
      <c r="BO50" s="122" t="e">
        <f t="shared" si="67"/>
        <v>#N/A</v>
      </c>
      <c r="BP50" s="122" t="e">
        <f t="shared" si="67"/>
        <v>#N/A</v>
      </c>
      <c r="BQ50" s="122" t="e">
        <f t="shared" si="67"/>
        <v>#N/A</v>
      </c>
      <c r="BR50" s="122" t="e">
        <f t="shared" si="67"/>
        <v>#N/A</v>
      </c>
    </row>
    <row r="51" spans="1:70">
      <c r="A51" s="292" t="s">
        <v>315</v>
      </c>
      <c r="B51" s="293">
        <f>B50-B52</f>
        <v>38.913999999999987</v>
      </c>
      <c r="C51" s="293">
        <f t="shared" ref="C51:BN51" si="68">C50-C52</f>
        <v>36.990999999999985</v>
      </c>
      <c r="D51" s="293">
        <f t="shared" si="68"/>
        <v>34.826000000000022</v>
      </c>
      <c r="E51" s="293">
        <f t="shared" si="68"/>
        <v>31.315000000000055</v>
      </c>
      <c r="F51" s="293">
        <f t="shared" si="68"/>
        <v>28.475999999999999</v>
      </c>
      <c r="G51" s="293">
        <f t="shared" si="68"/>
        <v>30.685000000000002</v>
      </c>
      <c r="H51" s="293">
        <f t="shared" si="68"/>
        <v>29.867000000000019</v>
      </c>
      <c r="I51" s="293">
        <f t="shared" si="68"/>
        <v>33.504000000000019</v>
      </c>
      <c r="J51" s="293">
        <f t="shared" si="68"/>
        <v>38.368999999999971</v>
      </c>
      <c r="K51" s="293">
        <f t="shared" si="68"/>
        <v>38.941000000000031</v>
      </c>
      <c r="L51" s="293">
        <f t="shared" si="68"/>
        <v>45.16700000000003</v>
      </c>
      <c r="M51" s="293">
        <f t="shared" si="68"/>
        <v>342.2</v>
      </c>
      <c r="N51" s="293">
        <f t="shared" si="68"/>
        <v>294.10000000000002</v>
      </c>
      <c r="O51" s="293">
        <f t="shared" si="68"/>
        <v>204.2</v>
      </c>
      <c r="P51" s="293">
        <f t="shared" si="68"/>
        <v>287.3</v>
      </c>
      <c r="Q51" s="293">
        <f t="shared" si="68"/>
        <v>0</v>
      </c>
      <c r="R51" s="293">
        <f t="shared" si="68"/>
        <v>0</v>
      </c>
      <c r="S51" s="293">
        <f t="shared" si="68"/>
        <v>0</v>
      </c>
      <c r="T51" s="293">
        <f t="shared" si="68"/>
        <v>0</v>
      </c>
      <c r="U51" s="293">
        <f t="shared" si="68"/>
        <v>0</v>
      </c>
      <c r="V51" s="293">
        <f t="shared" si="68"/>
        <v>0</v>
      </c>
      <c r="W51" s="293">
        <f t="shared" si="68"/>
        <v>0</v>
      </c>
      <c r="X51" s="293">
        <f t="shared" si="68"/>
        <v>0</v>
      </c>
      <c r="Y51" s="293">
        <f t="shared" si="68"/>
        <v>0</v>
      </c>
      <c r="Z51" s="293">
        <f t="shared" si="68"/>
        <v>0</v>
      </c>
      <c r="AA51" s="293">
        <f t="shared" si="68"/>
        <v>0</v>
      </c>
      <c r="AB51" s="293">
        <f t="shared" si="68"/>
        <v>0</v>
      </c>
      <c r="AC51" s="293">
        <f t="shared" si="68"/>
        <v>0</v>
      </c>
      <c r="AD51" s="293">
        <f t="shared" si="68"/>
        <v>0</v>
      </c>
      <c r="AE51" s="293">
        <f t="shared" si="68"/>
        <v>0</v>
      </c>
      <c r="AF51" s="293">
        <f t="shared" si="68"/>
        <v>0</v>
      </c>
      <c r="AG51" s="293">
        <f t="shared" si="68"/>
        <v>0</v>
      </c>
      <c r="AH51" s="293">
        <f t="shared" si="68"/>
        <v>0</v>
      </c>
      <c r="AI51" s="293">
        <f t="shared" si="68"/>
        <v>0</v>
      </c>
      <c r="AJ51" s="293">
        <f t="shared" si="68"/>
        <v>0</v>
      </c>
      <c r="AK51" s="293">
        <f t="shared" si="68"/>
        <v>0</v>
      </c>
      <c r="AL51" s="293">
        <f t="shared" si="68"/>
        <v>0</v>
      </c>
      <c r="AM51" s="293">
        <f t="shared" si="68"/>
        <v>0</v>
      </c>
      <c r="AN51" s="293">
        <f t="shared" si="68"/>
        <v>0</v>
      </c>
      <c r="AO51" s="293">
        <f t="shared" si="68"/>
        <v>0</v>
      </c>
      <c r="AP51" s="293">
        <f t="shared" si="68"/>
        <v>0</v>
      </c>
      <c r="AQ51" s="293">
        <f t="shared" si="68"/>
        <v>0</v>
      </c>
      <c r="AR51" s="293">
        <f t="shared" si="68"/>
        <v>0</v>
      </c>
      <c r="AS51" s="293">
        <f t="shared" si="68"/>
        <v>0</v>
      </c>
      <c r="AT51" s="293">
        <f t="shared" si="68"/>
        <v>0</v>
      </c>
      <c r="AU51" s="293">
        <f t="shared" si="68"/>
        <v>0</v>
      </c>
      <c r="AV51" s="293">
        <f t="shared" si="68"/>
        <v>0</v>
      </c>
      <c r="AW51" s="293">
        <f t="shared" si="68"/>
        <v>0</v>
      </c>
      <c r="AX51" s="293">
        <f t="shared" si="68"/>
        <v>-1.0000000000331966E-4</v>
      </c>
      <c r="AY51" s="294">
        <f t="shared" si="68"/>
        <v>0</v>
      </c>
      <c r="AZ51" s="122">
        <f t="shared" si="68"/>
        <v>0</v>
      </c>
      <c r="BA51" s="122" t="e">
        <f t="shared" si="68"/>
        <v>#N/A</v>
      </c>
      <c r="BB51" s="122" t="e">
        <f t="shared" si="68"/>
        <v>#N/A</v>
      </c>
      <c r="BC51" s="122" t="e">
        <f t="shared" si="68"/>
        <v>#N/A</v>
      </c>
      <c r="BD51" s="122" t="e">
        <f t="shared" si="68"/>
        <v>#N/A</v>
      </c>
      <c r="BE51" s="122" t="e">
        <f t="shared" si="68"/>
        <v>#N/A</v>
      </c>
      <c r="BF51" s="122" t="e">
        <f t="shared" si="68"/>
        <v>#N/A</v>
      </c>
      <c r="BG51" s="122" t="e">
        <f t="shared" si="68"/>
        <v>#N/A</v>
      </c>
      <c r="BH51" s="122" t="e">
        <f t="shared" si="68"/>
        <v>#N/A</v>
      </c>
      <c r="BI51" s="122" t="e">
        <f t="shared" si="68"/>
        <v>#N/A</v>
      </c>
      <c r="BJ51" s="122" t="e">
        <f t="shared" si="68"/>
        <v>#N/A</v>
      </c>
      <c r="BK51" s="122" t="e">
        <f t="shared" si="68"/>
        <v>#N/A</v>
      </c>
      <c r="BL51" s="122" t="e">
        <f t="shared" si="68"/>
        <v>#N/A</v>
      </c>
      <c r="BM51" s="122" t="e">
        <f t="shared" si="68"/>
        <v>#N/A</v>
      </c>
      <c r="BN51" s="122" t="e">
        <f t="shared" si="68"/>
        <v>#N/A</v>
      </c>
      <c r="BO51" s="122" t="e">
        <f t="shared" ref="BO51:DP51" si="69">BO50-BO52</f>
        <v>#N/A</v>
      </c>
      <c r="BP51" s="122" t="e">
        <f t="shared" si="69"/>
        <v>#N/A</v>
      </c>
      <c r="BQ51" s="122" t="e">
        <f t="shared" si="69"/>
        <v>#N/A</v>
      </c>
      <c r="BR51" s="122" t="e">
        <f t="shared" si="69"/>
        <v>#N/A</v>
      </c>
    </row>
    <row r="52" spans="1:70">
      <c r="A52" s="292" t="s">
        <v>326</v>
      </c>
      <c r="B52" s="305">
        <f>SUM(B53:B54)</f>
        <v>492.78</v>
      </c>
      <c r="C52" s="305">
        <f t="shared" ref="C52:AX52" si="70">SUM(C53:C54)</f>
        <v>410.60900000000004</v>
      </c>
      <c r="D52" s="305">
        <f t="shared" si="70"/>
        <v>567.97399999999993</v>
      </c>
      <c r="E52" s="305">
        <f t="shared" si="70"/>
        <v>546.78499999999997</v>
      </c>
      <c r="F52" s="305">
        <f t="shared" si="70"/>
        <v>476.82400000000001</v>
      </c>
      <c r="G52" s="305">
        <f t="shared" si="70"/>
        <v>391.11500000000001</v>
      </c>
      <c r="H52" s="305">
        <f t="shared" si="70"/>
        <v>365.233</v>
      </c>
      <c r="I52" s="305">
        <f t="shared" si="70"/>
        <v>453.29599999999999</v>
      </c>
      <c r="J52" s="305">
        <f t="shared" si="70"/>
        <v>378.53100000000001</v>
      </c>
      <c r="K52" s="305">
        <f t="shared" si="70"/>
        <v>358.05899999999997</v>
      </c>
      <c r="L52" s="305">
        <f t="shared" si="70"/>
        <v>379.63299999999998</v>
      </c>
      <c r="M52" s="305">
        <f t="shared" si="70"/>
        <v>0</v>
      </c>
      <c r="N52" s="305">
        <f t="shared" si="70"/>
        <v>0</v>
      </c>
      <c r="O52" s="305">
        <f t="shared" si="70"/>
        <v>0</v>
      </c>
      <c r="P52" s="305">
        <f t="shared" si="70"/>
        <v>0</v>
      </c>
      <c r="Q52" s="305">
        <f t="shared" si="70"/>
        <v>294.09799999999996</v>
      </c>
      <c r="R52" s="305">
        <f t="shared" si="70"/>
        <v>244.608</v>
      </c>
      <c r="S52" s="305">
        <f t="shared" si="70"/>
        <v>242.49199999999999</v>
      </c>
      <c r="T52" s="305">
        <f t="shared" si="70"/>
        <v>193.71699999999998</v>
      </c>
      <c r="U52" s="305">
        <f t="shared" si="70"/>
        <v>192.06400000000002</v>
      </c>
      <c r="V52" s="305">
        <f t="shared" si="70"/>
        <v>153.00400000000002</v>
      </c>
      <c r="W52" s="305">
        <f t="shared" si="70"/>
        <v>125.86800000000001</v>
      </c>
      <c r="X52" s="305">
        <f t="shared" si="70"/>
        <v>144.251</v>
      </c>
      <c r="Y52" s="305">
        <f t="shared" si="70"/>
        <v>143.33500000000001</v>
      </c>
      <c r="Z52" s="305">
        <f t="shared" si="70"/>
        <v>133.672</v>
      </c>
      <c r="AA52" s="305">
        <f t="shared" si="70"/>
        <v>144.137</v>
      </c>
      <c r="AB52" s="305">
        <f t="shared" si="70"/>
        <v>114.217</v>
      </c>
      <c r="AC52" s="305">
        <f t="shared" si="70"/>
        <v>103.78399999999999</v>
      </c>
      <c r="AD52" s="305">
        <f t="shared" si="70"/>
        <v>119.30000000000001</v>
      </c>
      <c r="AE52" s="305">
        <f t="shared" si="70"/>
        <v>104.913</v>
      </c>
      <c r="AF52" s="305">
        <f t="shared" si="70"/>
        <v>95.716999999999999</v>
      </c>
      <c r="AG52" s="305">
        <f t="shared" si="70"/>
        <v>98.88900000000001</v>
      </c>
      <c r="AH52" s="305">
        <f t="shared" si="70"/>
        <v>94.431000000000012</v>
      </c>
      <c r="AI52" s="305">
        <f t="shared" si="70"/>
        <v>114.922</v>
      </c>
      <c r="AJ52" s="305">
        <f t="shared" si="70"/>
        <v>110.629</v>
      </c>
      <c r="AK52" s="305">
        <f t="shared" si="70"/>
        <v>101.011</v>
      </c>
      <c r="AL52" s="305">
        <f t="shared" si="70"/>
        <v>78.843999999999994</v>
      </c>
      <c r="AM52" s="305">
        <f t="shared" si="70"/>
        <v>73.15100000000001</v>
      </c>
      <c r="AN52" s="305">
        <f t="shared" si="70"/>
        <v>48.043999999999997</v>
      </c>
      <c r="AO52" s="305">
        <f t="shared" si="70"/>
        <v>66.97</v>
      </c>
      <c r="AP52" s="305">
        <f t="shared" si="70"/>
        <v>82.730999999999995</v>
      </c>
      <c r="AQ52" s="305">
        <f t="shared" si="70"/>
        <v>75.488</v>
      </c>
      <c r="AR52" s="305">
        <f t="shared" si="70"/>
        <v>66.465999999999994</v>
      </c>
      <c r="AS52" s="305">
        <f t="shared" si="70"/>
        <v>67.274000000000001</v>
      </c>
      <c r="AT52" s="305">
        <f t="shared" si="70"/>
        <v>53.908999999999999</v>
      </c>
      <c r="AU52" s="305">
        <f t="shared" si="70"/>
        <v>62.542000000000002</v>
      </c>
      <c r="AV52" s="305">
        <f t="shared" si="70"/>
        <v>55.401000000000003</v>
      </c>
      <c r="AW52" s="305">
        <f t="shared" si="70"/>
        <v>53.695</v>
      </c>
      <c r="AX52" s="305">
        <f t="shared" si="70"/>
        <v>62.224000000000004</v>
      </c>
      <c r="AY52" s="294">
        <f t="shared" ref="AY52:BR52" si="71">AY50</f>
        <v>0</v>
      </c>
      <c r="AZ52" s="122">
        <f t="shared" si="71"/>
        <v>0</v>
      </c>
      <c r="BA52" s="122" t="e">
        <f t="shared" si="71"/>
        <v>#N/A</v>
      </c>
      <c r="BB52" s="122" t="e">
        <f t="shared" si="71"/>
        <v>#N/A</v>
      </c>
      <c r="BC52" s="122" t="e">
        <f t="shared" si="71"/>
        <v>#N/A</v>
      </c>
      <c r="BD52" s="122" t="e">
        <f t="shared" si="71"/>
        <v>#N/A</v>
      </c>
      <c r="BE52" s="122" t="e">
        <f t="shared" si="71"/>
        <v>#N/A</v>
      </c>
      <c r="BF52" s="122" t="e">
        <f t="shared" si="71"/>
        <v>#N/A</v>
      </c>
      <c r="BG52" s="122" t="e">
        <f t="shared" si="71"/>
        <v>#N/A</v>
      </c>
      <c r="BH52" s="122" t="e">
        <f t="shared" si="71"/>
        <v>#N/A</v>
      </c>
      <c r="BI52" s="122" t="e">
        <f t="shared" si="71"/>
        <v>#N/A</v>
      </c>
      <c r="BJ52" s="122" t="e">
        <f t="shared" si="71"/>
        <v>#N/A</v>
      </c>
      <c r="BK52" s="122" t="e">
        <f t="shared" si="71"/>
        <v>#N/A</v>
      </c>
      <c r="BL52" s="122" t="e">
        <f t="shared" si="71"/>
        <v>#N/A</v>
      </c>
      <c r="BM52" s="122" t="e">
        <f t="shared" si="71"/>
        <v>#N/A</v>
      </c>
      <c r="BN52" s="122" t="e">
        <f t="shared" si="71"/>
        <v>#N/A</v>
      </c>
      <c r="BO52" s="122" t="e">
        <f t="shared" si="71"/>
        <v>#N/A</v>
      </c>
      <c r="BP52" s="122" t="e">
        <f t="shared" si="71"/>
        <v>#N/A</v>
      </c>
      <c r="BQ52" s="122" t="e">
        <f t="shared" si="71"/>
        <v>#N/A</v>
      </c>
      <c r="BR52" s="122" t="e">
        <f t="shared" si="71"/>
        <v>#N/A</v>
      </c>
    </row>
    <row r="53" spans="1:70">
      <c r="A53" s="292" t="s">
        <v>317</v>
      </c>
      <c r="B53" s="293">
        <v>398.68799999999999</v>
      </c>
      <c r="C53" s="293">
        <v>337.13200000000001</v>
      </c>
      <c r="D53" s="293">
        <v>485.267</v>
      </c>
      <c r="E53" s="293">
        <v>465.76900000000001</v>
      </c>
      <c r="F53" s="293">
        <v>400.81700000000001</v>
      </c>
      <c r="G53" s="293">
        <v>329.39499999999998</v>
      </c>
      <c r="H53" s="293">
        <v>314.13200000000001</v>
      </c>
      <c r="I53" s="293">
        <v>378.834</v>
      </c>
      <c r="J53" s="293">
        <v>322.12700000000001</v>
      </c>
      <c r="K53" s="293">
        <v>300.33199999999999</v>
      </c>
      <c r="L53" s="293">
        <v>311.20699999999999</v>
      </c>
      <c r="M53" s="293">
        <v>0</v>
      </c>
      <c r="N53" s="293">
        <v>0</v>
      </c>
      <c r="O53" s="293">
        <v>0</v>
      </c>
      <c r="P53" s="293">
        <v>0</v>
      </c>
      <c r="Q53" s="293">
        <v>194.7</v>
      </c>
      <c r="R53" s="293">
        <v>148.1</v>
      </c>
      <c r="S53" s="293">
        <v>161.19999999999999</v>
      </c>
      <c r="T53" s="293">
        <v>124.2</v>
      </c>
      <c r="U53" s="293">
        <v>113.4</v>
      </c>
      <c r="V53" s="293">
        <v>87.2</v>
      </c>
      <c r="W53" s="293">
        <v>80.650000000000006</v>
      </c>
      <c r="X53" s="293">
        <v>83.2</v>
      </c>
      <c r="Y53" s="293">
        <v>81.5</v>
      </c>
      <c r="Z53" s="293">
        <v>79.8</v>
      </c>
      <c r="AA53" s="293">
        <v>86.9</v>
      </c>
      <c r="AB53" s="293">
        <v>58.1</v>
      </c>
      <c r="AC53" s="293">
        <v>52.5</v>
      </c>
      <c r="AD53" s="293">
        <v>64.400000000000006</v>
      </c>
      <c r="AE53" s="293">
        <v>60.4</v>
      </c>
      <c r="AF53" s="293">
        <v>60.1</v>
      </c>
      <c r="AG53" s="293">
        <v>53</v>
      </c>
      <c r="AH53" s="293">
        <v>43.1</v>
      </c>
      <c r="AI53" s="293">
        <v>42.6</v>
      </c>
      <c r="AJ53" s="293">
        <v>43</v>
      </c>
      <c r="AK53" s="293">
        <v>34.1</v>
      </c>
      <c r="AL53" s="293">
        <v>24.6</v>
      </c>
      <c r="AM53" s="293">
        <v>26.1</v>
      </c>
      <c r="AN53" s="293">
        <v>25.65</v>
      </c>
      <c r="AO53" s="293">
        <v>31.3</v>
      </c>
      <c r="AP53" s="293">
        <v>36.75</v>
      </c>
      <c r="AQ53" s="293">
        <v>30.43</v>
      </c>
      <c r="AR53" s="293">
        <v>23.3</v>
      </c>
      <c r="AS53" s="293">
        <v>25.41</v>
      </c>
      <c r="AT53" s="293">
        <v>24.77</v>
      </c>
      <c r="AU53" s="293">
        <v>28.83</v>
      </c>
      <c r="AV53" s="293">
        <v>18.53</v>
      </c>
      <c r="AW53" s="293">
        <v>24.18</v>
      </c>
      <c r="AX53" s="293">
        <v>24.03</v>
      </c>
      <c r="AY53" s="293">
        <v>0</v>
      </c>
      <c r="AZ53" s="122">
        <f t="shared" ref="AZ53:BR53" si="72">FORECAST(AZ52,AP53:AY53,AP52:AY52)</f>
        <v>-0.22453062251455691</v>
      </c>
      <c r="BA53" s="122" t="e">
        <f t="shared" si="72"/>
        <v>#N/A</v>
      </c>
      <c r="BB53" s="122" t="e">
        <f t="shared" si="72"/>
        <v>#N/A</v>
      </c>
      <c r="BC53" s="122" t="e">
        <f t="shared" si="72"/>
        <v>#N/A</v>
      </c>
      <c r="BD53" s="122" t="e">
        <f t="shared" si="72"/>
        <v>#N/A</v>
      </c>
      <c r="BE53" s="122" t="e">
        <f t="shared" si="72"/>
        <v>#N/A</v>
      </c>
      <c r="BF53" s="122" t="e">
        <f t="shared" si="72"/>
        <v>#N/A</v>
      </c>
      <c r="BG53" s="122" t="e">
        <f t="shared" si="72"/>
        <v>#N/A</v>
      </c>
      <c r="BH53" s="122" t="e">
        <f t="shared" si="72"/>
        <v>#N/A</v>
      </c>
      <c r="BI53" s="122" t="e">
        <f t="shared" si="72"/>
        <v>#N/A</v>
      </c>
      <c r="BJ53" s="122" t="e">
        <f t="shared" si="72"/>
        <v>#N/A</v>
      </c>
      <c r="BK53" s="122" t="e">
        <f t="shared" si="72"/>
        <v>#N/A</v>
      </c>
      <c r="BL53" s="122" t="e">
        <f t="shared" si="72"/>
        <v>#N/A</v>
      </c>
      <c r="BM53" s="122" t="e">
        <f t="shared" si="72"/>
        <v>#N/A</v>
      </c>
      <c r="BN53" s="122" t="e">
        <f t="shared" si="72"/>
        <v>#N/A</v>
      </c>
      <c r="BO53" s="122" t="e">
        <f t="shared" si="72"/>
        <v>#N/A</v>
      </c>
      <c r="BP53" s="122" t="e">
        <f t="shared" si="72"/>
        <v>#N/A</v>
      </c>
      <c r="BQ53" s="122" t="e">
        <f t="shared" si="72"/>
        <v>#N/A</v>
      </c>
      <c r="BR53" s="122" t="e">
        <f t="shared" si="72"/>
        <v>#N/A</v>
      </c>
    </row>
    <row r="54" spans="1:70">
      <c r="A54" s="292" t="s">
        <v>318</v>
      </c>
      <c r="B54" s="293">
        <v>94.091999999999999</v>
      </c>
      <c r="C54" s="293">
        <v>73.477000000000004</v>
      </c>
      <c r="D54" s="293">
        <v>82.706999999999994</v>
      </c>
      <c r="E54" s="293">
        <v>81.016000000000005</v>
      </c>
      <c r="F54" s="293">
        <v>76.007000000000005</v>
      </c>
      <c r="G54" s="293">
        <v>61.72</v>
      </c>
      <c r="H54" s="293">
        <v>51.100999999999999</v>
      </c>
      <c r="I54" s="293">
        <v>74.462000000000003</v>
      </c>
      <c r="J54" s="293">
        <v>56.404000000000003</v>
      </c>
      <c r="K54" s="293">
        <v>57.726999999999997</v>
      </c>
      <c r="L54" s="293">
        <v>68.426000000000002</v>
      </c>
      <c r="M54" s="293">
        <v>0</v>
      </c>
      <c r="N54" s="293">
        <v>0</v>
      </c>
      <c r="O54" s="293">
        <v>0</v>
      </c>
      <c r="P54" s="293">
        <v>0</v>
      </c>
      <c r="Q54" s="293">
        <v>99.397999999999996</v>
      </c>
      <c r="R54" s="293">
        <v>96.507999999999996</v>
      </c>
      <c r="S54" s="293">
        <v>81.292000000000002</v>
      </c>
      <c r="T54" s="293">
        <v>69.516999999999996</v>
      </c>
      <c r="U54" s="293">
        <v>78.664000000000001</v>
      </c>
      <c r="V54" s="293">
        <v>65.804000000000002</v>
      </c>
      <c r="W54" s="293">
        <v>45.218000000000004</v>
      </c>
      <c r="X54" s="293">
        <v>61.051000000000002</v>
      </c>
      <c r="Y54" s="293">
        <v>61.835000000000001</v>
      </c>
      <c r="Z54" s="293">
        <v>53.872</v>
      </c>
      <c r="AA54" s="293">
        <v>57.237000000000002</v>
      </c>
      <c r="AB54" s="293">
        <v>56.116999999999997</v>
      </c>
      <c r="AC54" s="293">
        <v>51.283999999999999</v>
      </c>
      <c r="AD54" s="293">
        <v>54.9</v>
      </c>
      <c r="AE54" s="293">
        <v>44.512999999999998</v>
      </c>
      <c r="AF54" s="293">
        <v>35.616999999999997</v>
      </c>
      <c r="AG54" s="293">
        <v>45.889000000000003</v>
      </c>
      <c r="AH54" s="293">
        <v>51.331000000000003</v>
      </c>
      <c r="AI54" s="293">
        <v>72.322000000000003</v>
      </c>
      <c r="AJ54" s="293">
        <v>67.629000000000005</v>
      </c>
      <c r="AK54" s="293">
        <v>66.911000000000001</v>
      </c>
      <c r="AL54" s="293">
        <v>54.244</v>
      </c>
      <c r="AM54" s="293">
        <v>47.051000000000002</v>
      </c>
      <c r="AN54" s="293">
        <v>22.393999999999998</v>
      </c>
      <c r="AO54" s="293">
        <v>35.67</v>
      </c>
      <c r="AP54" s="293">
        <v>45.981000000000002</v>
      </c>
      <c r="AQ54" s="293">
        <v>45.058</v>
      </c>
      <c r="AR54" s="293">
        <v>43.165999999999997</v>
      </c>
      <c r="AS54" s="293">
        <v>41.863999999999997</v>
      </c>
      <c r="AT54" s="293">
        <v>29.138999999999999</v>
      </c>
      <c r="AU54" s="293">
        <v>33.712000000000003</v>
      </c>
      <c r="AV54" s="293">
        <v>36.871000000000002</v>
      </c>
      <c r="AW54" s="293">
        <v>29.515000000000001</v>
      </c>
      <c r="AX54" s="293">
        <v>38.194000000000003</v>
      </c>
      <c r="AY54" s="293">
        <v>0</v>
      </c>
      <c r="AZ54" s="122">
        <f t="shared" ref="AZ54:BR54" si="73">AZ52-AZ53</f>
        <v>0.22453062251455691</v>
      </c>
      <c r="BA54" s="122" t="e">
        <f t="shared" si="73"/>
        <v>#N/A</v>
      </c>
      <c r="BB54" s="122" t="e">
        <f t="shared" si="73"/>
        <v>#N/A</v>
      </c>
      <c r="BC54" s="122" t="e">
        <f t="shared" si="73"/>
        <v>#N/A</v>
      </c>
      <c r="BD54" s="122" t="e">
        <f t="shared" si="73"/>
        <v>#N/A</v>
      </c>
      <c r="BE54" s="122" t="e">
        <f t="shared" si="73"/>
        <v>#N/A</v>
      </c>
      <c r="BF54" s="122" t="e">
        <f t="shared" si="73"/>
        <v>#N/A</v>
      </c>
      <c r="BG54" s="122" t="e">
        <f t="shared" si="73"/>
        <v>#N/A</v>
      </c>
      <c r="BH54" s="122" t="e">
        <f t="shared" si="73"/>
        <v>#N/A</v>
      </c>
      <c r="BI54" s="122" t="e">
        <f t="shared" si="73"/>
        <v>#N/A</v>
      </c>
      <c r="BJ54" s="122" t="e">
        <f t="shared" si="73"/>
        <v>#N/A</v>
      </c>
      <c r="BK54" s="122" t="e">
        <f t="shared" si="73"/>
        <v>#N/A</v>
      </c>
      <c r="BL54" s="122" t="e">
        <f t="shared" si="73"/>
        <v>#N/A</v>
      </c>
      <c r="BM54" s="122" t="e">
        <f t="shared" si="73"/>
        <v>#N/A</v>
      </c>
      <c r="BN54" s="122" t="e">
        <f t="shared" si="73"/>
        <v>#N/A</v>
      </c>
      <c r="BO54" s="122" t="e">
        <f t="shared" si="73"/>
        <v>#N/A</v>
      </c>
      <c r="BP54" s="122" t="e">
        <f t="shared" si="73"/>
        <v>#N/A</v>
      </c>
      <c r="BQ54" s="122" t="e">
        <f t="shared" si="73"/>
        <v>#N/A</v>
      </c>
      <c r="BR54" s="122" t="e">
        <f t="shared" si="73"/>
        <v>#N/A</v>
      </c>
    </row>
    <row r="55" spans="1:70" ht="13.5" thickBot="1">
      <c r="A55" s="296" t="s">
        <v>27</v>
      </c>
      <c r="B55" s="297">
        <f>MROUND(SUMPRODUCT(B162:B164,B222:B224),0.01)</f>
        <v>0</v>
      </c>
      <c r="C55" s="297">
        <f t="shared" ref="C55:BN55" si="74">MROUND(SUMPRODUCT(C162:C164,C222:C224),0.01)</f>
        <v>0</v>
      </c>
      <c r="D55" s="297">
        <f t="shared" si="74"/>
        <v>0</v>
      </c>
      <c r="E55" s="297">
        <f t="shared" si="74"/>
        <v>0</v>
      </c>
      <c r="F55" s="297">
        <f t="shared" si="74"/>
        <v>0</v>
      </c>
      <c r="G55" s="297">
        <f t="shared" si="74"/>
        <v>0</v>
      </c>
      <c r="H55" s="297">
        <f t="shared" si="74"/>
        <v>0</v>
      </c>
      <c r="I55" s="297">
        <f t="shared" si="74"/>
        <v>0</v>
      </c>
      <c r="J55" s="297">
        <f t="shared" si="74"/>
        <v>0</v>
      </c>
      <c r="K55" s="297">
        <f t="shared" si="74"/>
        <v>0</v>
      </c>
      <c r="L55" s="297">
        <f t="shared" si="74"/>
        <v>0</v>
      </c>
      <c r="M55" s="297">
        <f t="shared" si="74"/>
        <v>0</v>
      </c>
      <c r="N55" s="297">
        <f t="shared" si="74"/>
        <v>0</v>
      </c>
      <c r="O55" s="297">
        <f t="shared" si="74"/>
        <v>0</v>
      </c>
      <c r="P55" s="297">
        <f t="shared" si="74"/>
        <v>0</v>
      </c>
      <c r="Q55" s="297">
        <f t="shared" si="74"/>
        <v>0</v>
      </c>
      <c r="R55" s="297">
        <f t="shared" si="74"/>
        <v>0</v>
      </c>
      <c r="S55" s="297">
        <f t="shared" si="74"/>
        <v>0</v>
      </c>
      <c r="T55" s="297">
        <f t="shared" si="74"/>
        <v>0</v>
      </c>
      <c r="U55" s="297">
        <f t="shared" si="74"/>
        <v>0</v>
      </c>
      <c r="V55" s="297">
        <f t="shared" si="74"/>
        <v>0</v>
      </c>
      <c r="W55" s="297">
        <f t="shared" si="74"/>
        <v>0</v>
      </c>
      <c r="X55" s="297">
        <f t="shared" si="74"/>
        <v>0</v>
      </c>
      <c r="Y55" s="297">
        <f t="shared" si="74"/>
        <v>0</v>
      </c>
      <c r="Z55" s="297">
        <f t="shared" si="74"/>
        <v>0</v>
      </c>
      <c r="AA55" s="297">
        <f t="shared" si="74"/>
        <v>0</v>
      </c>
      <c r="AB55" s="297">
        <f t="shared" si="74"/>
        <v>0</v>
      </c>
      <c r="AC55" s="297">
        <f t="shared" si="74"/>
        <v>1.7</v>
      </c>
      <c r="AD55" s="297">
        <f t="shared" si="74"/>
        <v>1.44</v>
      </c>
      <c r="AE55" s="297">
        <f t="shared" si="74"/>
        <v>1.37</v>
      </c>
      <c r="AF55" s="297">
        <f t="shared" si="74"/>
        <v>1.55</v>
      </c>
      <c r="AG55" s="297">
        <f t="shared" si="74"/>
        <v>1.73</v>
      </c>
      <c r="AH55" s="297">
        <f t="shared" si="74"/>
        <v>2.31</v>
      </c>
      <c r="AI55" s="297">
        <f t="shared" si="74"/>
        <v>3.3000000000000003</v>
      </c>
      <c r="AJ55" s="297">
        <f t="shared" si="74"/>
        <v>1.97</v>
      </c>
      <c r="AK55" s="297">
        <f t="shared" si="74"/>
        <v>2.1</v>
      </c>
      <c r="AL55" s="297">
        <f t="shared" si="74"/>
        <v>3.27</v>
      </c>
      <c r="AM55" s="297">
        <f t="shared" si="74"/>
        <v>3.7600000000000002</v>
      </c>
      <c r="AN55" s="297">
        <f t="shared" si="74"/>
        <v>3.72</v>
      </c>
      <c r="AO55" s="297">
        <f t="shared" si="74"/>
        <v>3.34</v>
      </c>
      <c r="AP55" s="297">
        <f t="shared" si="74"/>
        <v>2.15</v>
      </c>
      <c r="AQ55" s="297">
        <f t="shared" si="74"/>
        <v>0.97</v>
      </c>
      <c r="AR55" s="297">
        <f t="shared" si="74"/>
        <v>1.1500000000000001</v>
      </c>
      <c r="AS55" s="297">
        <f t="shared" si="74"/>
        <v>0.99</v>
      </c>
      <c r="AT55" s="297">
        <f t="shared" si="74"/>
        <v>1.02</v>
      </c>
      <c r="AU55" s="297">
        <f t="shared" si="74"/>
        <v>1.52</v>
      </c>
      <c r="AV55" s="297">
        <f t="shared" si="74"/>
        <v>1.53</v>
      </c>
      <c r="AW55" s="297">
        <f t="shared" si="74"/>
        <v>5.03</v>
      </c>
      <c r="AX55" s="298" t="e">
        <f t="shared" si="74"/>
        <v>#DIV/0!</v>
      </c>
      <c r="AY55" s="298" t="e">
        <f t="shared" si="74"/>
        <v>#DIV/0!</v>
      </c>
      <c r="AZ55" s="214" t="e">
        <f t="shared" si="74"/>
        <v>#N/A</v>
      </c>
      <c r="BA55" s="214" t="e">
        <f t="shared" si="74"/>
        <v>#N/A</v>
      </c>
      <c r="BB55" s="214" t="e">
        <f t="shared" si="74"/>
        <v>#N/A</v>
      </c>
      <c r="BC55" s="214" t="e">
        <f t="shared" si="74"/>
        <v>#N/A</v>
      </c>
      <c r="BD55" s="214" t="e">
        <f t="shared" si="74"/>
        <v>#N/A</v>
      </c>
      <c r="BE55" s="214" t="e">
        <f t="shared" si="74"/>
        <v>#N/A</v>
      </c>
      <c r="BF55" s="214" t="e">
        <f t="shared" si="74"/>
        <v>#N/A</v>
      </c>
      <c r="BG55" s="214" t="e">
        <f t="shared" si="74"/>
        <v>#N/A</v>
      </c>
      <c r="BH55" s="214" t="e">
        <f t="shared" si="74"/>
        <v>#N/A</v>
      </c>
      <c r="BI55" s="214" t="e">
        <f t="shared" si="74"/>
        <v>#N/A</v>
      </c>
      <c r="BJ55" s="214" t="e">
        <f t="shared" si="74"/>
        <v>#N/A</v>
      </c>
      <c r="BK55" s="214" t="e">
        <f t="shared" si="74"/>
        <v>#N/A</v>
      </c>
      <c r="BL55" s="214" t="e">
        <f t="shared" si="74"/>
        <v>#N/A</v>
      </c>
      <c r="BM55" s="214" t="e">
        <f t="shared" si="74"/>
        <v>#N/A</v>
      </c>
      <c r="BN55" s="214" t="e">
        <f t="shared" si="74"/>
        <v>#N/A</v>
      </c>
      <c r="BO55" s="214" t="e">
        <f t="shared" ref="BO55:BR55" si="75">MROUND(SUMPRODUCT(BO162:BO164,BO222:BO224),0.01)</f>
        <v>#N/A</v>
      </c>
      <c r="BP55" s="214" t="e">
        <f t="shared" si="75"/>
        <v>#N/A</v>
      </c>
      <c r="BQ55" s="214" t="e">
        <f t="shared" si="75"/>
        <v>#N/A</v>
      </c>
      <c r="BR55" s="214" t="e">
        <f t="shared" si="75"/>
        <v>#N/A</v>
      </c>
    </row>
    <row r="56" spans="1:70" ht="14.25" thickTop="1" thickBot="1">
      <c r="A56" s="2"/>
      <c r="B56" s="217"/>
      <c r="C56" s="217"/>
      <c r="D56" s="217"/>
      <c r="E56" s="217"/>
      <c r="F56" s="217"/>
      <c r="G56" s="217"/>
      <c r="H56" s="217"/>
      <c r="I56" s="217"/>
      <c r="J56" s="217"/>
      <c r="K56" s="217"/>
      <c r="L56" s="217"/>
      <c r="M56" s="217"/>
      <c r="N56" s="217"/>
      <c r="O56" s="217"/>
      <c r="P56" s="217"/>
      <c r="Q56" s="217"/>
      <c r="R56" s="217"/>
      <c r="S56" s="217"/>
      <c r="T56" s="217"/>
      <c r="U56" s="217"/>
      <c r="V56" s="217"/>
      <c r="W56" s="217"/>
      <c r="X56" s="217"/>
      <c r="Y56" s="217"/>
      <c r="Z56" s="217"/>
      <c r="AA56" s="217"/>
      <c r="AB56" s="217"/>
      <c r="AC56" s="217"/>
      <c r="AD56" s="217"/>
      <c r="AE56" s="217"/>
      <c r="AF56" s="217"/>
      <c r="AG56" s="217"/>
      <c r="AH56" s="217"/>
      <c r="AI56" s="217"/>
      <c r="AJ56" s="217"/>
      <c r="AK56" s="217"/>
      <c r="AL56" s="217"/>
      <c r="AM56" s="217"/>
      <c r="AN56" s="217"/>
      <c r="AO56" s="217"/>
      <c r="AP56" s="217"/>
      <c r="AQ56" s="217"/>
      <c r="AR56" s="217"/>
      <c r="AS56" s="217"/>
      <c r="AT56" s="217"/>
      <c r="AU56" s="217"/>
      <c r="AV56" s="217"/>
      <c r="AW56" s="217"/>
      <c r="AX56" s="149"/>
      <c r="AY56" s="149"/>
      <c r="AZ56" s="214"/>
      <c r="BA56" s="214"/>
      <c r="BB56" s="214"/>
      <c r="BC56" s="214"/>
      <c r="BD56" s="214"/>
      <c r="BE56" s="214"/>
      <c r="BF56" s="214"/>
      <c r="BG56" s="214"/>
      <c r="BH56" s="214"/>
      <c r="BI56" s="214"/>
      <c r="BJ56" s="214"/>
      <c r="BK56" s="214"/>
      <c r="BL56" s="214"/>
      <c r="BM56" s="214"/>
      <c r="BN56" s="214"/>
      <c r="BO56" s="214"/>
      <c r="BP56" s="214"/>
      <c r="BQ56" s="214"/>
      <c r="BR56" s="214"/>
    </row>
    <row r="57" spans="1:70">
      <c r="A57" s="285" t="s">
        <v>327</v>
      </c>
      <c r="B57" s="285"/>
      <c r="C57" s="285"/>
      <c r="D57" s="285"/>
      <c r="E57" s="285"/>
      <c r="F57" s="285"/>
      <c r="G57" s="285"/>
      <c r="H57" s="285"/>
      <c r="I57" s="285"/>
      <c r="J57" s="285"/>
      <c r="K57" s="285"/>
      <c r="L57" s="285"/>
      <c r="M57" s="285"/>
      <c r="N57" s="285"/>
      <c r="O57" s="285"/>
      <c r="P57" s="285"/>
      <c r="Q57" s="285"/>
      <c r="R57" s="285"/>
      <c r="S57" s="285"/>
      <c r="T57" s="285"/>
      <c r="U57" s="285"/>
      <c r="V57" s="285"/>
      <c r="W57" s="285"/>
      <c r="X57" s="285"/>
      <c r="Y57" s="285"/>
      <c r="Z57" s="285"/>
      <c r="AA57" s="285"/>
      <c r="AB57" s="285"/>
      <c r="AC57" s="285"/>
      <c r="AD57" s="285"/>
      <c r="AE57" s="285"/>
      <c r="AF57" s="285"/>
      <c r="AG57" s="285"/>
      <c r="AH57" s="285"/>
      <c r="AI57" s="285"/>
      <c r="AJ57" s="285"/>
      <c r="AK57" s="285"/>
      <c r="AL57" s="285"/>
      <c r="AM57" s="285"/>
      <c r="AN57" s="285"/>
      <c r="AO57" s="285"/>
      <c r="AP57" s="285"/>
      <c r="AQ57" s="285"/>
      <c r="AR57" s="285"/>
      <c r="AS57" s="285"/>
      <c r="AT57" s="285"/>
      <c r="AU57" s="285"/>
      <c r="AV57" s="285"/>
      <c r="AW57" s="285"/>
      <c r="AX57" s="285"/>
      <c r="AY57" s="285"/>
      <c r="AZ57" s="174"/>
      <c r="BA57" s="174"/>
      <c r="BB57" s="174"/>
      <c r="BC57" s="174"/>
      <c r="BD57" s="174"/>
      <c r="BE57" s="174"/>
      <c r="BF57" s="174"/>
      <c r="BG57" s="174"/>
      <c r="BH57" s="174"/>
      <c r="BI57" s="174"/>
      <c r="BJ57" s="174"/>
      <c r="BK57" s="174"/>
      <c r="BL57" s="174"/>
      <c r="BM57" s="174"/>
      <c r="BN57" s="174"/>
      <c r="BO57" s="174"/>
      <c r="BP57" s="174"/>
      <c r="BQ57" s="174"/>
      <c r="BR57" s="174"/>
    </row>
    <row r="58" spans="1:70">
      <c r="A58" s="287" t="s">
        <v>328</v>
      </c>
      <c r="B58" s="263">
        <f t="shared" ref="B58:BM58" si="76">B50</f>
        <v>531.69399999999996</v>
      </c>
      <c r="C58" s="263">
        <f t="shared" si="76"/>
        <v>447.6</v>
      </c>
      <c r="D58" s="263">
        <f t="shared" si="76"/>
        <v>602.79999999999995</v>
      </c>
      <c r="E58" s="263">
        <f t="shared" si="76"/>
        <v>578.1</v>
      </c>
      <c r="F58" s="263">
        <f t="shared" si="76"/>
        <v>505.3</v>
      </c>
      <c r="G58" s="263">
        <f t="shared" si="76"/>
        <v>421.8</v>
      </c>
      <c r="H58" s="263">
        <f t="shared" si="76"/>
        <v>395.1</v>
      </c>
      <c r="I58" s="263">
        <f t="shared" si="76"/>
        <v>486.8</v>
      </c>
      <c r="J58" s="263">
        <f t="shared" si="76"/>
        <v>416.9</v>
      </c>
      <c r="K58" s="263">
        <f t="shared" si="76"/>
        <v>397</v>
      </c>
      <c r="L58" s="263">
        <f t="shared" si="76"/>
        <v>424.8</v>
      </c>
      <c r="M58" s="263">
        <f t="shared" si="76"/>
        <v>342.2</v>
      </c>
      <c r="N58" s="263">
        <f t="shared" si="76"/>
        <v>294.10000000000002</v>
      </c>
      <c r="O58" s="263">
        <f t="shared" si="76"/>
        <v>204.2</v>
      </c>
      <c r="P58" s="263">
        <f t="shared" si="76"/>
        <v>287.3</v>
      </c>
      <c r="Q58" s="263">
        <f t="shared" si="76"/>
        <v>294.09800000000001</v>
      </c>
      <c r="R58" s="263">
        <f t="shared" si="76"/>
        <v>244.608</v>
      </c>
      <c r="S58" s="263">
        <f t="shared" si="76"/>
        <v>242.49199999999999</v>
      </c>
      <c r="T58" s="263">
        <f t="shared" si="76"/>
        <v>193.71700000000001</v>
      </c>
      <c r="U58" s="263">
        <f t="shared" si="76"/>
        <v>192.06399999999999</v>
      </c>
      <c r="V58" s="263">
        <f t="shared" si="76"/>
        <v>153.00399999999999</v>
      </c>
      <c r="W58" s="263">
        <f t="shared" si="76"/>
        <v>125.86799999999999</v>
      </c>
      <c r="X58" s="263">
        <f t="shared" si="76"/>
        <v>144.251</v>
      </c>
      <c r="Y58" s="263">
        <f t="shared" si="76"/>
        <v>143.33500000000001</v>
      </c>
      <c r="Z58" s="263">
        <f t="shared" si="76"/>
        <v>133.672</v>
      </c>
      <c r="AA58" s="263">
        <f t="shared" si="76"/>
        <v>144.137</v>
      </c>
      <c r="AB58" s="263">
        <f t="shared" si="76"/>
        <v>114.217</v>
      </c>
      <c r="AC58" s="263">
        <f t="shared" si="76"/>
        <v>103.78400000000001</v>
      </c>
      <c r="AD58" s="263">
        <f t="shared" si="76"/>
        <v>119.3</v>
      </c>
      <c r="AE58" s="263">
        <f t="shared" si="76"/>
        <v>104.913</v>
      </c>
      <c r="AF58" s="263">
        <f t="shared" si="76"/>
        <v>95.716999999999999</v>
      </c>
      <c r="AG58" s="263">
        <f t="shared" si="76"/>
        <v>98.888999999999996</v>
      </c>
      <c r="AH58" s="263">
        <f t="shared" si="76"/>
        <v>94.430999999999997</v>
      </c>
      <c r="AI58" s="263">
        <f t="shared" si="76"/>
        <v>114.922</v>
      </c>
      <c r="AJ58" s="263">
        <f t="shared" si="76"/>
        <v>110.629</v>
      </c>
      <c r="AK58" s="263">
        <f t="shared" si="76"/>
        <v>101.011</v>
      </c>
      <c r="AL58" s="263">
        <f t="shared" si="76"/>
        <v>78.843999999999994</v>
      </c>
      <c r="AM58" s="263">
        <f t="shared" si="76"/>
        <v>73.150999999999996</v>
      </c>
      <c r="AN58" s="263">
        <f t="shared" si="76"/>
        <v>48.043999999999997</v>
      </c>
      <c r="AO58" s="263">
        <f t="shared" si="76"/>
        <v>66.97</v>
      </c>
      <c r="AP58" s="263">
        <f t="shared" si="76"/>
        <v>82.730999999999995</v>
      </c>
      <c r="AQ58" s="263">
        <f t="shared" si="76"/>
        <v>75.488</v>
      </c>
      <c r="AR58" s="263">
        <f t="shared" si="76"/>
        <v>66.465999999999994</v>
      </c>
      <c r="AS58" s="263">
        <f t="shared" si="76"/>
        <v>67.274000000000001</v>
      </c>
      <c r="AT58" s="263">
        <f t="shared" si="76"/>
        <v>53.908999999999999</v>
      </c>
      <c r="AU58" s="263">
        <f t="shared" si="76"/>
        <v>62.542000000000002</v>
      </c>
      <c r="AV58" s="263">
        <f t="shared" si="76"/>
        <v>55.401000000000003</v>
      </c>
      <c r="AW58" s="263">
        <f t="shared" si="76"/>
        <v>53.695</v>
      </c>
      <c r="AX58" s="263">
        <f t="shared" si="76"/>
        <v>62.2239</v>
      </c>
      <c r="AY58" s="264">
        <f t="shared" si="76"/>
        <v>0</v>
      </c>
      <c r="AZ58" s="122">
        <f t="shared" si="76"/>
        <v>0</v>
      </c>
      <c r="BA58" s="122" t="e">
        <f t="shared" si="76"/>
        <v>#N/A</v>
      </c>
      <c r="BB58" s="122" t="e">
        <f t="shared" si="76"/>
        <v>#N/A</v>
      </c>
      <c r="BC58" s="122" t="e">
        <f t="shared" si="76"/>
        <v>#N/A</v>
      </c>
      <c r="BD58" s="122" t="e">
        <f t="shared" si="76"/>
        <v>#N/A</v>
      </c>
      <c r="BE58" s="122" t="e">
        <f t="shared" si="76"/>
        <v>#N/A</v>
      </c>
      <c r="BF58" s="122" t="e">
        <f t="shared" si="76"/>
        <v>#N/A</v>
      </c>
      <c r="BG58" s="122" t="e">
        <f t="shared" si="76"/>
        <v>#N/A</v>
      </c>
      <c r="BH58" s="122" t="e">
        <f t="shared" si="76"/>
        <v>#N/A</v>
      </c>
      <c r="BI58" s="122" t="e">
        <f t="shared" si="76"/>
        <v>#N/A</v>
      </c>
      <c r="BJ58" s="122" t="e">
        <f t="shared" si="76"/>
        <v>#N/A</v>
      </c>
      <c r="BK58" s="122" t="e">
        <f t="shared" si="76"/>
        <v>#N/A</v>
      </c>
      <c r="BL58" s="122" t="e">
        <f t="shared" si="76"/>
        <v>#N/A</v>
      </c>
      <c r="BM58" s="122" t="e">
        <f t="shared" si="76"/>
        <v>#N/A</v>
      </c>
      <c r="BN58" s="122" t="e">
        <f t="shared" ref="BN58:CX58" si="77">BN50</f>
        <v>#N/A</v>
      </c>
      <c r="BO58" s="122" t="e">
        <f t="shared" si="77"/>
        <v>#N/A</v>
      </c>
      <c r="BP58" s="122" t="e">
        <f t="shared" si="77"/>
        <v>#N/A</v>
      </c>
      <c r="BQ58" s="122" t="e">
        <f t="shared" si="77"/>
        <v>#N/A</v>
      </c>
      <c r="BR58" s="122" t="e">
        <f t="shared" si="77"/>
        <v>#N/A</v>
      </c>
    </row>
    <row r="59" spans="1:70">
      <c r="A59" s="288" t="s">
        <v>308</v>
      </c>
      <c r="B59" s="263">
        <f>SUM(B95:B97)</f>
        <v>0</v>
      </c>
      <c r="C59" s="263">
        <f t="shared" ref="C59:BN59" si="78">SUM(C95:C97)</f>
        <v>0</v>
      </c>
      <c r="D59" s="263">
        <f t="shared" si="78"/>
        <v>0</v>
      </c>
      <c r="E59" s="263">
        <f t="shared" si="78"/>
        <v>0</v>
      </c>
      <c r="F59" s="263">
        <f t="shared" si="78"/>
        <v>0</v>
      </c>
      <c r="G59" s="263">
        <f t="shared" si="78"/>
        <v>1E-3</v>
      </c>
      <c r="H59" s="263">
        <f t="shared" si="78"/>
        <v>0</v>
      </c>
      <c r="I59" s="263">
        <f t="shared" si="78"/>
        <v>3.0000000000000001E-3</v>
      </c>
      <c r="J59" s="263">
        <f t="shared" si="78"/>
        <v>0</v>
      </c>
      <c r="K59" s="263">
        <f t="shared" si="78"/>
        <v>0.121</v>
      </c>
      <c r="L59" s="263">
        <f t="shared" si="78"/>
        <v>0</v>
      </c>
      <c r="M59" s="263">
        <f t="shared" si="78"/>
        <v>0</v>
      </c>
      <c r="N59" s="263">
        <f t="shared" si="78"/>
        <v>0</v>
      </c>
      <c r="O59" s="263">
        <f t="shared" si="78"/>
        <v>1.4999999999999999E-2</v>
      </c>
      <c r="P59" s="263">
        <f t="shared" si="78"/>
        <v>0</v>
      </c>
      <c r="Q59" s="263">
        <f t="shared" si="78"/>
        <v>0</v>
      </c>
      <c r="R59" s="263">
        <f t="shared" si="78"/>
        <v>1.1810475E-4</v>
      </c>
      <c r="S59" s="263">
        <f t="shared" si="78"/>
        <v>4.6493903249999998E-3</v>
      </c>
      <c r="T59" s="263">
        <f t="shared" si="78"/>
        <v>0</v>
      </c>
      <c r="U59" s="263">
        <f t="shared" si="78"/>
        <v>0</v>
      </c>
      <c r="V59" s="263">
        <f t="shared" si="78"/>
        <v>0</v>
      </c>
      <c r="W59" s="263">
        <f t="shared" si="78"/>
        <v>0</v>
      </c>
      <c r="X59" s="263">
        <f t="shared" si="78"/>
        <v>0</v>
      </c>
      <c r="Y59" s="263">
        <f t="shared" si="78"/>
        <v>0</v>
      </c>
      <c r="Z59" s="263">
        <f t="shared" si="78"/>
        <v>0</v>
      </c>
      <c r="AA59" s="263">
        <f t="shared" si="78"/>
        <v>0</v>
      </c>
      <c r="AB59" s="263">
        <f t="shared" si="78"/>
        <v>0</v>
      </c>
      <c r="AC59" s="263">
        <f t="shared" si="78"/>
        <v>0</v>
      </c>
      <c r="AD59" s="263">
        <f t="shared" si="78"/>
        <v>0</v>
      </c>
      <c r="AE59" s="263">
        <f t="shared" si="78"/>
        <v>0</v>
      </c>
      <c r="AF59" s="263">
        <f t="shared" si="78"/>
        <v>0</v>
      </c>
      <c r="AG59" s="263">
        <f t="shared" si="78"/>
        <v>0</v>
      </c>
      <c r="AH59" s="263">
        <f t="shared" si="78"/>
        <v>0</v>
      </c>
      <c r="AI59" s="263">
        <f t="shared" si="78"/>
        <v>0</v>
      </c>
      <c r="AJ59" s="263">
        <f t="shared" si="78"/>
        <v>0</v>
      </c>
      <c r="AK59" s="263">
        <f t="shared" si="78"/>
        <v>0</v>
      </c>
      <c r="AL59" s="263">
        <f t="shared" si="78"/>
        <v>0</v>
      </c>
      <c r="AM59" s="263">
        <f t="shared" si="78"/>
        <v>0</v>
      </c>
      <c r="AN59" s="263">
        <f t="shared" si="78"/>
        <v>0</v>
      </c>
      <c r="AO59" s="263">
        <f t="shared" si="78"/>
        <v>0</v>
      </c>
      <c r="AP59" s="263">
        <f t="shared" si="78"/>
        <v>0</v>
      </c>
      <c r="AQ59" s="263">
        <f t="shared" si="78"/>
        <v>0</v>
      </c>
      <c r="AR59" s="263">
        <f t="shared" si="78"/>
        <v>0</v>
      </c>
      <c r="AS59" s="263">
        <f t="shared" si="78"/>
        <v>0</v>
      </c>
      <c r="AT59" s="263">
        <f t="shared" si="78"/>
        <v>0</v>
      </c>
      <c r="AU59" s="263">
        <f t="shared" si="78"/>
        <v>0</v>
      </c>
      <c r="AV59" s="263">
        <f t="shared" si="78"/>
        <v>0</v>
      </c>
      <c r="AW59" s="264">
        <f t="shared" si="78"/>
        <v>0</v>
      </c>
      <c r="AX59" s="264">
        <f t="shared" si="78"/>
        <v>0</v>
      </c>
      <c r="AY59" s="264">
        <f t="shared" si="78"/>
        <v>0</v>
      </c>
      <c r="AZ59" s="122">
        <f t="shared" si="78"/>
        <v>0</v>
      </c>
      <c r="BA59" s="122">
        <f t="shared" si="78"/>
        <v>0</v>
      </c>
      <c r="BB59" s="122">
        <f t="shared" si="78"/>
        <v>0</v>
      </c>
      <c r="BC59" s="122">
        <f t="shared" si="78"/>
        <v>0</v>
      </c>
      <c r="BD59" s="122">
        <f t="shared" si="78"/>
        <v>0</v>
      </c>
      <c r="BE59" s="122">
        <f t="shared" si="78"/>
        <v>0</v>
      </c>
      <c r="BF59" s="122">
        <f t="shared" si="78"/>
        <v>0</v>
      </c>
      <c r="BG59" s="122">
        <f t="shared" si="78"/>
        <v>0</v>
      </c>
      <c r="BH59" s="122">
        <f t="shared" si="78"/>
        <v>0</v>
      </c>
      <c r="BI59" s="122">
        <f t="shared" si="78"/>
        <v>0</v>
      </c>
      <c r="BJ59" s="122">
        <f t="shared" si="78"/>
        <v>0</v>
      </c>
      <c r="BK59" s="122">
        <f t="shared" si="78"/>
        <v>0</v>
      </c>
      <c r="BL59" s="122">
        <f t="shared" si="78"/>
        <v>0</v>
      </c>
      <c r="BM59" s="122">
        <f t="shared" si="78"/>
        <v>0</v>
      </c>
      <c r="BN59" s="122">
        <f t="shared" si="78"/>
        <v>0</v>
      </c>
      <c r="BO59" s="122">
        <f t="shared" ref="BO59:BR59" si="79">SUM(BO95:BO97)</f>
        <v>0</v>
      </c>
      <c r="BP59" s="122">
        <f t="shared" si="79"/>
        <v>0</v>
      </c>
      <c r="BQ59" s="122">
        <f t="shared" si="79"/>
        <v>0</v>
      </c>
      <c r="BR59" s="122">
        <f t="shared" si="79"/>
        <v>0</v>
      </c>
    </row>
    <row r="60" spans="1:70">
      <c r="A60" s="288" t="s">
        <v>329</v>
      </c>
      <c r="B60" s="263">
        <f>B58+B59</f>
        <v>531.69399999999996</v>
      </c>
      <c r="C60" s="263">
        <f t="shared" ref="C60:BN60" si="80">C58+C59</f>
        <v>447.6</v>
      </c>
      <c r="D60" s="263">
        <f t="shared" si="80"/>
        <v>602.79999999999995</v>
      </c>
      <c r="E60" s="263">
        <f t="shared" si="80"/>
        <v>578.1</v>
      </c>
      <c r="F60" s="263">
        <f t="shared" si="80"/>
        <v>505.3</v>
      </c>
      <c r="G60" s="263">
        <f t="shared" si="80"/>
        <v>421.80099999999999</v>
      </c>
      <c r="H60" s="263">
        <f t="shared" si="80"/>
        <v>395.1</v>
      </c>
      <c r="I60" s="263">
        <f t="shared" si="80"/>
        <v>486.803</v>
      </c>
      <c r="J60" s="263">
        <f t="shared" si="80"/>
        <v>416.9</v>
      </c>
      <c r="K60" s="263">
        <f t="shared" si="80"/>
        <v>397.12099999999998</v>
      </c>
      <c r="L60" s="263">
        <f t="shared" si="80"/>
        <v>424.8</v>
      </c>
      <c r="M60" s="263">
        <f t="shared" si="80"/>
        <v>342.2</v>
      </c>
      <c r="N60" s="263">
        <f t="shared" si="80"/>
        <v>294.10000000000002</v>
      </c>
      <c r="O60" s="263">
        <f t="shared" si="80"/>
        <v>204.21499999999997</v>
      </c>
      <c r="P60" s="263">
        <f t="shared" si="80"/>
        <v>287.3</v>
      </c>
      <c r="Q60" s="263">
        <f t="shared" si="80"/>
        <v>294.09800000000001</v>
      </c>
      <c r="R60" s="263">
        <f t="shared" si="80"/>
        <v>244.60811810474999</v>
      </c>
      <c r="S60" s="263">
        <f t="shared" si="80"/>
        <v>242.49664939032499</v>
      </c>
      <c r="T60" s="263">
        <f t="shared" si="80"/>
        <v>193.71700000000001</v>
      </c>
      <c r="U60" s="263">
        <f t="shared" si="80"/>
        <v>192.06399999999999</v>
      </c>
      <c r="V60" s="263">
        <f t="shared" si="80"/>
        <v>153.00399999999999</v>
      </c>
      <c r="W60" s="263">
        <f t="shared" si="80"/>
        <v>125.86799999999999</v>
      </c>
      <c r="X60" s="263">
        <f t="shared" si="80"/>
        <v>144.251</v>
      </c>
      <c r="Y60" s="263">
        <f t="shared" si="80"/>
        <v>143.33500000000001</v>
      </c>
      <c r="Z60" s="263">
        <f t="shared" si="80"/>
        <v>133.672</v>
      </c>
      <c r="AA60" s="263">
        <f t="shared" si="80"/>
        <v>144.137</v>
      </c>
      <c r="AB60" s="263">
        <f t="shared" si="80"/>
        <v>114.217</v>
      </c>
      <c r="AC60" s="263">
        <f t="shared" si="80"/>
        <v>103.78400000000001</v>
      </c>
      <c r="AD60" s="263">
        <f t="shared" si="80"/>
        <v>119.3</v>
      </c>
      <c r="AE60" s="263">
        <f t="shared" si="80"/>
        <v>104.913</v>
      </c>
      <c r="AF60" s="263">
        <f t="shared" si="80"/>
        <v>95.716999999999999</v>
      </c>
      <c r="AG60" s="263">
        <f t="shared" si="80"/>
        <v>98.888999999999996</v>
      </c>
      <c r="AH60" s="263">
        <f t="shared" si="80"/>
        <v>94.430999999999997</v>
      </c>
      <c r="AI60" s="263">
        <f t="shared" si="80"/>
        <v>114.922</v>
      </c>
      <c r="AJ60" s="263">
        <f t="shared" si="80"/>
        <v>110.629</v>
      </c>
      <c r="AK60" s="263">
        <f t="shared" si="80"/>
        <v>101.011</v>
      </c>
      <c r="AL60" s="263">
        <f t="shared" si="80"/>
        <v>78.843999999999994</v>
      </c>
      <c r="AM60" s="263">
        <f t="shared" si="80"/>
        <v>73.150999999999996</v>
      </c>
      <c r="AN60" s="263">
        <f t="shared" si="80"/>
        <v>48.043999999999997</v>
      </c>
      <c r="AO60" s="263">
        <f t="shared" si="80"/>
        <v>66.97</v>
      </c>
      <c r="AP60" s="263">
        <f t="shared" si="80"/>
        <v>82.730999999999995</v>
      </c>
      <c r="AQ60" s="263">
        <f t="shared" si="80"/>
        <v>75.488</v>
      </c>
      <c r="AR60" s="263">
        <f t="shared" si="80"/>
        <v>66.465999999999994</v>
      </c>
      <c r="AS60" s="263">
        <f t="shared" si="80"/>
        <v>67.274000000000001</v>
      </c>
      <c r="AT60" s="263">
        <f t="shared" si="80"/>
        <v>53.908999999999999</v>
      </c>
      <c r="AU60" s="263">
        <f t="shared" si="80"/>
        <v>62.542000000000002</v>
      </c>
      <c r="AV60" s="263">
        <f t="shared" si="80"/>
        <v>55.401000000000003</v>
      </c>
      <c r="AW60" s="264">
        <f t="shared" si="80"/>
        <v>53.695</v>
      </c>
      <c r="AX60" s="264">
        <f t="shared" si="80"/>
        <v>62.2239</v>
      </c>
      <c r="AY60" s="264">
        <f t="shared" si="80"/>
        <v>0</v>
      </c>
      <c r="AZ60" s="122">
        <f t="shared" si="80"/>
        <v>0</v>
      </c>
      <c r="BA60" s="122" t="e">
        <f t="shared" si="80"/>
        <v>#N/A</v>
      </c>
      <c r="BB60" s="122" t="e">
        <f t="shared" si="80"/>
        <v>#N/A</v>
      </c>
      <c r="BC60" s="122" t="e">
        <f t="shared" si="80"/>
        <v>#N/A</v>
      </c>
      <c r="BD60" s="122" t="e">
        <f t="shared" si="80"/>
        <v>#N/A</v>
      </c>
      <c r="BE60" s="122" t="e">
        <f t="shared" si="80"/>
        <v>#N/A</v>
      </c>
      <c r="BF60" s="122" t="e">
        <f t="shared" si="80"/>
        <v>#N/A</v>
      </c>
      <c r="BG60" s="122" t="e">
        <f t="shared" si="80"/>
        <v>#N/A</v>
      </c>
      <c r="BH60" s="122" t="e">
        <f t="shared" si="80"/>
        <v>#N/A</v>
      </c>
      <c r="BI60" s="122" t="e">
        <f t="shared" si="80"/>
        <v>#N/A</v>
      </c>
      <c r="BJ60" s="122" t="e">
        <f t="shared" si="80"/>
        <v>#N/A</v>
      </c>
      <c r="BK60" s="122" t="e">
        <f t="shared" si="80"/>
        <v>#N/A</v>
      </c>
      <c r="BL60" s="122" t="e">
        <f t="shared" si="80"/>
        <v>#N/A</v>
      </c>
      <c r="BM60" s="122" t="e">
        <f t="shared" si="80"/>
        <v>#N/A</v>
      </c>
      <c r="BN60" s="122" t="e">
        <f t="shared" si="80"/>
        <v>#N/A</v>
      </c>
      <c r="BO60" s="122" t="e">
        <f t="shared" ref="BO60:BR60" si="81">BO58+BO59</f>
        <v>#N/A</v>
      </c>
      <c r="BP60" s="122" t="e">
        <f t="shared" si="81"/>
        <v>#N/A</v>
      </c>
      <c r="BQ60" s="122" t="e">
        <f t="shared" si="81"/>
        <v>#N/A</v>
      </c>
      <c r="BR60" s="122" t="e">
        <f t="shared" si="81"/>
        <v>#N/A</v>
      </c>
    </row>
    <row r="61" spans="1:70">
      <c r="A61" s="289" t="s">
        <v>330</v>
      </c>
      <c r="B61" s="290"/>
      <c r="C61" s="290"/>
      <c r="D61" s="290"/>
      <c r="E61" s="290"/>
      <c r="F61" s="290"/>
      <c r="G61" s="290"/>
      <c r="H61" s="290"/>
      <c r="I61" s="290"/>
      <c r="J61" s="290"/>
      <c r="K61" s="290"/>
      <c r="L61" s="290"/>
      <c r="M61" s="290"/>
      <c r="N61" s="290"/>
      <c r="O61" s="290"/>
      <c r="P61" s="290"/>
      <c r="Q61" s="290"/>
      <c r="R61" s="290"/>
      <c r="S61" s="290"/>
      <c r="T61" s="290"/>
      <c r="U61" s="290"/>
      <c r="V61" s="290"/>
      <c r="W61" s="290"/>
      <c r="X61" s="290"/>
      <c r="Y61" s="290"/>
      <c r="Z61" s="290"/>
      <c r="AA61" s="290"/>
      <c r="AB61" s="290"/>
      <c r="AC61" s="290"/>
      <c r="AD61" s="290"/>
      <c r="AE61" s="290"/>
      <c r="AF61" s="290"/>
      <c r="AG61" s="290"/>
      <c r="AH61" s="290"/>
      <c r="AI61" s="290"/>
      <c r="AJ61" s="290"/>
      <c r="AK61" s="290"/>
      <c r="AL61" s="290"/>
      <c r="AM61" s="290"/>
      <c r="AN61" s="290"/>
      <c r="AO61" s="290"/>
      <c r="AP61" s="290"/>
      <c r="AQ61" s="290"/>
      <c r="AR61" s="290"/>
      <c r="AS61" s="290"/>
      <c r="AT61" s="290"/>
      <c r="AU61" s="290"/>
      <c r="AV61" s="290"/>
      <c r="AW61" s="291"/>
      <c r="AX61" s="291"/>
      <c r="AY61" s="291"/>
    </row>
    <row r="62" spans="1:70">
      <c r="A62" s="292" t="s">
        <v>310</v>
      </c>
      <c r="B62" s="293">
        <f>B65-B64-B63</f>
        <v>122.13899999999995</v>
      </c>
      <c r="C62" s="293">
        <f t="shared" ref="C62:BN62" si="82">C65-C64-C63</f>
        <v>102.70000000000005</v>
      </c>
      <c r="D62" s="293">
        <f t="shared" si="82"/>
        <v>95.999999999999943</v>
      </c>
      <c r="E62" s="293">
        <f t="shared" si="82"/>
        <v>101.50000000000003</v>
      </c>
      <c r="F62" s="293">
        <f t="shared" si="82"/>
        <v>79.40000000000002</v>
      </c>
      <c r="G62" s="293">
        <f t="shared" si="82"/>
        <v>78.400999999999968</v>
      </c>
      <c r="H62" s="293">
        <f t="shared" si="82"/>
        <v>74.30000000000004</v>
      </c>
      <c r="I62" s="293">
        <f t="shared" si="82"/>
        <v>81.302999999999969</v>
      </c>
      <c r="J62" s="293">
        <f t="shared" si="82"/>
        <v>76.699999999999974</v>
      </c>
      <c r="K62" s="293">
        <f t="shared" si="82"/>
        <v>64.020999999999958</v>
      </c>
      <c r="L62" s="293">
        <f t="shared" si="82"/>
        <v>74.900000000000034</v>
      </c>
      <c r="M62" s="293">
        <f t="shared" si="82"/>
        <v>56.166999999999987</v>
      </c>
      <c r="N62" s="293">
        <f t="shared" si="82"/>
        <v>44.600000000000037</v>
      </c>
      <c r="O62" s="293">
        <f t="shared" si="82"/>
        <v>7.7259999999999849</v>
      </c>
      <c r="P62" s="293">
        <f t="shared" si="82"/>
        <v>34.902000000000015</v>
      </c>
      <c r="Q62" s="293">
        <f t="shared" si="82"/>
        <v>26.346000000000025</v>
      </c>
      <c r="R62" s="293">
        <f t="shared" si="82"/>
        <v>33.304118104750003</v>
      </c>
      <c r="S62" s="293">
        <f t="shared" si="82"/>
        <v>30.324649390324993</v>
      </c>
      <c r="T62" s="293">
        <f t="shared" si="82"/>
        <v>11.950000000000017</v>
      </c>
      <c r="U62" s="293">
        <f t="shared" si="82"/>
        <v>5.4579999999999984</v>
      </c>
      <c r="V62" s="293">
        <f t="shared" si="82"/>
        <v>6.4879999999999995</v>
      </c>
      <c r="W62" s="293">
        <f t="shared" si="82"/>
        <v>-6.8020000000000067</v>
      </c>
      <c r="X62" s="293">
        <f t="shared" si="82"/>
        <v>-3.0670000000000002</v>
      </c>
      <c r="Y62" s="293">
        <f t="shared" si="82"/>
        <v>-4.9079999999999941</v>
      </c>
      <c r="Z62" s="293">
        <f t="shared" si="82"/>
        <v>-4.1660000000000039</v>
      </c>
      <c r="AA62" s="293">
        <f t="shared" si="82"/>
        <v>-1.0659999999999954</v>
      </c>
      <c r="AB62" s="293">
        <f t="shared" si="82"/>
        <v>-14.590000000000003</v>
      </c>
      <c r="AC62" s="293">
        <f>AC65-AC64-AC63</f>
        <v>-13.223999999999997</v>
      </c>
      <c r="AD62" s="293">
        <f t="shared" si="82"/>
        <v>-10.315999999999995</v>
      </c>
      <c r="AE62" s="293">
        <f t="shared" si="82"/>
        <v>-12.264000000000003</v>
      </c>
      <c r="AF62" s="293">
        <f t="shared" si="82"/>
        <v>-15.827000000000005</v>
      </c>
      <c r="AG62" s="293">
        <f t="shared" si="82"/>
        <v>-9.3370000000000175</v>
      </c>
      <c r="AH62" s="293">
        <f t="shared" si="82"/>
        <v>-25.117000000000004</v>
      </c>
      <c r="AI62" s="293">
        <f t="shared" si="82"/>
        <v>-23.498000000000005</v>
      </c>
      <c r="AJ62" s="293">
        <f t="shared" si="82"/>
        <v>-28.275999999999996</v>
      </c>
      <c r="AK62" s="293">
        <f t="shared" si="82"/>
        <v>-20.683000000000014</v>
      </c>
      <c r="AL62" s="293">
        <f t="shared" si="82"/>
        <v>-34.092999999999996</v>
      </c>
      <c r="AM62" s="293">
        <f t="shared" si="82"/>
        <v>-14.624000000000002</v>
      </c>
      <c r="AN62" s="293">
        <f t="shared" si="82"/>
        <v>-24.399000000000001</v>
      </c>
      <c r="AO62" s="293">
        <f t="shared" si="82"/>
        <v>-29.058999999999997</v>
      </c>
      <c r="AP62" s="293">
        <f t="shared" si="82"/>
        <v>-28.573999999999998</v>
      </c>
      <c r="AQ62" s="293">
        <f t="shared" si="82"/>
        <v>-22.963000000000001</v>
      </c>
      <c r="AR62" s="293">
        <f t="shared" si="82"/>
        <v>-22.39500000000001</v>
      </c>
      <c r="AS62" s="293">
        <f t="shared" si="82"/>
        <v>-17.331999999999994</v>
      </c>
      <c r="AT62" s="293">
        <f t="shared" si="82"/>
        <v>-27.380000000000003</v>
      </c>
      <c r="AU62" s="293">
        <f t="shared" si="82"/>
        <v>-24.103000000000002</v>
      </c>
      <c r="AV62" s="293">
        <f t="shared" si="82"/>
        <v>-18.639999999999993</v>
      </c>
      <c r="AW62" s="293">
        <f t="shared" si="82"/>
        <v>-18.718</v>
      </c>
      <c r="AX62" s="294">
        <f t="shared" si="82"/>
        <v>-18.210100000000004</v>
      </c>
      <c r="AY62" s="294">
        <f t="shared" si="82"/>
        <v>0</v>
      </c>
      <c r="AZ62" s="122" t="e">
        <f t="shared" si="82"/>
        <v>#N/A</v>
      </c>
      <c r="BA62" s="122" t="e">
        <f t="shared" si="82"/>
        <v>#N/A</v>
      </c>
      <c r="BB62" s="122" t="e">
        <f t="shared" si="82"/>
        <v>#N/A</v>
      </c>
      <c r="BC62" s="122" t="e">
        <f t="shared" si="82"/>
        <v>#N/A</v>
      </c>
      <c r="BD62" s="122" t="e">
        <f t="shared" si="82"/>
        <v>#N/A</v>
      </c>
      <c r="BE62" s="122" t="e">
        <f t="shared" si="82"/>
        <v>#N/A</v>
      </c>
      <c r="BF62" s="122" t="e">
        <f t="shared" si="82"/>
        <v>#N/A</v>
      </c>
      <c r="BG62" s="122" t="e">
        <f t="shared" si="82"/>
        <v>#N/A</v>
      </c>
      <c r="BH62" s="122" t="e">
        <f t="shared" si="82"/>
        <v>#N/A</v>
      </c>
      <c r="BI62" s="122" t="e">
        <f t="shared" si="82"/>
        <v>#N/A</v>
      </c>
      <c r="BJ62" s="122" t="e">
        <f t="shared" si="82"/>
        <v>#N/A</v>
      </c>
      <c r="BK62" s="122" t="e">
        <f t="shared" si="82"/>
        <v>#N/A</v>
      </c>
      <c r="BL62" s="122" t="e">
        <f t="shared" si="82"/>
        <v>#N/A</v>
      </c>
      <c r="BM62" s="122" t="e">
        <f t="shared" si="82"/>
        <v>#N/A</v>
      </c>
      <c r="BN62" s="122" t="e">
        <f t="shared" si="82"/>
        <v>#N/A</v>
      </c>
      <c r="BO62" s="122" t="e">
        <f t="shared" ref="BO62:BR62" si="83">BO65-BO64-BO63</f>
        <v>#N/A</v>
      </c>
      <c r="BP62" s="122" t="e">
        <f t="shared" si="83"/>
        <v>#N/A</v>
      </c>
      <c r="BQ62" s="122" t="e">
        <f t="shared" si="83"/>
        <v>#N/A</v>
      </c>
      <c r="BR62" s="122" t="e">
        <f t="shared" si="83"/>
        <v>#N/A</v>
      </c>
    </row>
    <row r="63" spans="1:70" ht="15">
      <c r="A63" s="292" t="s">
        <v>311</v>
      </c>
      <c r="B63" s="293">
        <v>30.5</v>
      </c>
      <c r="C63" s="293">
        <v>32</v>
      </c>
      <c r="D63" s="293">
        <v>33.5</v>
      </c>
      <c r="E63" s="293">
        <v>36.6</v>
      </c>
      <c r="F63" s="293">
        <v>38.200000000000003</v>
      </c>
      <c r="G63" s="293">
        <v>37.799999999999997</v>
      </c>
      <c r="H63" s="293">
        <v>37.9</v>
      </c>
      <c r="I63" s="293">
        <v>37.9</v>
      </c>
      <c r="J63" s="293">
        <v>36.700000000000003</v>
      </c>
      <c r="K63" s="293">
        <v>36.800000000000004</v>
      </c>
      <c r="L63" s="293">
        <v>37.5</v>
      </c>
      <c r="M63" s="293">
        <v>37.533000000000001</v>
      </c>
      <c r="N63" s="293">
        <v>37.299999999999997</v>
      </c>
      <c r="O63" s="293">
        <v>36.789000000000001</v>
      </c>
      <c r="P63" s="293">
        <v>37.649000000000001</v>
      </c>
      <c r="Q63" s="293">
        <v>38.493000000000002</v>
      </c>
      <c r="R63" s="293">
        <v>36.418999999999997</v>
      </c>
      <c r="S63" s="293">
        <v>37.046999999999997</v>
      </c>
      <c r="T63" s="293">
        <v>35.215000000000003</v>
      </c>
      <c r="U63" s="293">
        <v>37.631</v>
      </c>
      <c r="V63" s="293">
        <v>33.897999999999996</v>
      </c>
      <c r="W63" s="293">
        <v>37.14</v>
      </c>
      <c r="X63" s="293">
        <v>36.1</v>
      </c>
      <c r="Y63" s="293">
        <v>35.693000000000005</v>
      </c>
      <c r="Z63" s="293">
        <v>36.038000000000004</v>
      </c>
      <c r="AA63" s="293">
        <v>35.274999999999999</v>
      </c>
      <c r="AB63" s="293">
        <v>35.448999999999998</v>
      </c>
      <c r="AC63" s="293">
        <v>34.128999999999998</v>
      </c>
      <c r="AD63" s="293">
        <v>34.601999999999997</v>
      </c>
      <c r="AE63" s="293">
        <v>34.731000000000002</v>
      </c>
      <c r="AF63" s="293">
        <v>36.670999999999999</v>
      </c>
      <c r="AG63" s="293">
        <v>37.168000000000006</v>
      </c>
      <c r="AH63" s="293">
        <v>40.56</v>
      </c>
      <c r="AI63" s="293">
        <v>42.97</v>
      </c>
      <c r="AJ63" s="293">
        <v>40.914000000000001</v>
      </c>
      <c r="AK63" s="293">
        <v>35.383000000000003</v>
      </c>
      <c r="AL63" s="293">
        <v>38.342999999999996</v>
      </c>
      <c r="AM63" s="293">
        <v>35.149000000000001</v>
      </c>
      <c r="AN63" s="293">
        <v>37.32</v>
      </c>
      <c r="AO63" s="293">
        <v>36.61</v>
      </c>
      <c r="AP63" s="293">
        <v>36.075999999999993</v>
      </c>
      <c r="AQ63" s="293">
        <v>35.246000000000002</v>
      </c>
      <c r="AR63" s="293">
        <v>33.922000000000004</v>
      </c>
      <c r="AS63" s="293">
        <v>34.323999999999998</v>
      </c>
      <c r="AT63" s="293">
        <v>33.597000000000001</v>
      </c>
      <c r="AU63" s="293">
        <v>35.18</v>
      </c>
      <c r="AV63" s="293">
        <v>31.036999999999999</v>
      </c>
      <c r="AW63" s="293">
        <v>29.504000000000001</v>
      </c>
      <c r="AX63" s="293">
        <v>28.85</v>
      </c>
      <c r="AY63" s="294">
        <v>0</v>
      </c>
      <c r="AZ63" s="346">
        <v>0</v>
      </c>
      <c r="BA63" s="122" t="e">
        <f t="shared" ref="BA63:BR63" si="84">FORECAST(BA60,AQ63:AZ63,AQ60:AZ60)</f>
        <v>#N/A</v>
      </c>
      <c r="BB63" s="122" t="e">
        <f t="shared" si="84"/>
        <v>#N/A</v>
      </c>
      <c r="BC63" s="122" t="e">
        <f t="shared" si="84"/>
        <v>#N/A</v>
      </c>
      <c r="BD63" s="122" t="e">
        <f t="shared" si="84"/>
        <v>#N/A</v>
      </c>
      <c r="BE63" s="122" t="e">
        <f t="shared" si="84"/>
        <v>#N/A</v>
      </c>
      <c r="BF63" s="122" t="e">
        <f t="shared" si="84"/>
        <v>#N/A</v>
      </c>
      <c r="BG63" s="122" t="e">
        <f t="shared" si="84"/>
        <v>#N/A</v>
      </c>
      <c r="BH63" s="122" t="e">
        <f t="shared" si="84"/>
        <v>#N/A</v>
      </c>
      <c r="BI63" s="122" t="e">
        <f t="shared" si="84"/>
        <v>#N/A</v>
      </c>
      <c r="BJ63" s="122" t="e">
        <f t="shared" si="84"/>
        <v>#N/A</v>
      </c>
      <c r="BK63" s="122" t="e">
        <f t="shared" si="84"/>
        <v>#N/A</v>
      </c>
      <c r="BL63" s="122" t="e">
        <f t="shared" si="84"/>
        <v>#N/A</v>
      </c>
      <c r="BM63" s="122" t="e">
        <f t="shared" si="84"/>
        <v>#N/A</v>
      </c>
      <c r="BN63" s="122" t="e">
        <f t="shared" si="84"/>
        <v>#N/A</v>
      </c>
      <c r="BO63" s="122" t="e">
        <f t="shared" si="84"/>
        <v>#N/A</v>
      </c>
      <c r="BP63" s="122" t="e">
        <f t="shared" si="84"/>
        <v>#N/A</v>
      </c>
      <c r="BQ63" s="122" t="e">
        <f t="shared" si="84"/>
        <v>#N/A</v>
      </c>
      <c r="BR63" s="122" t="e">
        <f t="shared" si="84"/>
        <v>#N/A</v>
      </c>
    </row>
    <row r="64" spans="1:70">
      <c r="A64" s="292" t="s">
        <v>312</v>
      </c>
      <c r="B64" s="293">
        <f>SUM(B111:B113)</f>
        <v>0</v>
      </c>
      <c r="C64" s="293">
        <f t="shared" ref="C64:BN64" si="85">SUM(C111:C113)</f>
        <v>0</v>
      </c>
      <c r="D64" s="293">
        <f t="shared" si="85"/>
        <v>0</v>
      </c>
      <c r="E64" s="293">
        <f t="shared" si="85"/>
        <v>0</v>
      </c>
      <c r="F64" s="293">
        <f t="shared" si="85"/>
        <v>0</v>
      </c>
      <c r="G64" s="293">
        <f t="shared" si="85"/>
        <v>0</v>
      </c>
      <c r="H64" s="293">
        <f t="shared" si="85"/>
        <v>0</v>
      </c>
      <c r="I64" s="293">
        <f t="shared" si="85"/>
        <v>0</v>
      </c>
      <c r="J64" s="293">
        <f t="shared" si="85"/>
        <v>0</v>
      </c>
      <c r="K64" s="293">
        <f t="shared" si="85"/>
        <v>0</v>
      </c>
      <c r="L64" s="293">
        <f t="shared" si="85"/>
        <v>0</v>
      </c>
      <c r="M64" s="293">
        <f t="shared" si="85"/>
        <v>0</v>
      </c>
      <c r="N64" s="293">
        <f t="shared" si="85"/>
        <v>0</v>
      </c>
      <c r="O64" s="293">
        <f t="shared" si="85"/>
        <v>0</v>
      </c>
      <c r="P64" s="293">
        <f t="shared" si="85"/>
        <v>0</v>
      </c>
      <c r="Q64" s="293">
        <f t="shared" si="85"/>
        <v>0</v>
      </c>
      <c r="R64" s="293">
        <f t="shared" si="85"/>
        <v>0</v>
      </c>
      <c r="S64" s="293">
        <f t="shared" si="85"/>
        <v>0</v>
      </c>
      <c r="T64" s="293">
        <f t="shared" si="85"/>
        <v>0</v>
      </c>
      <c r="U64" s="293">
        <f t="shared" si="85"/>
        <v>0</v>
      </c>
      <c r="V64" s="293">
        <f t="shared" si="85"/>
        <v>0</v>
      </c>
      <c r="W64" s="293">
        <f t="shared" si="85"/>
        <v>0</v>
      </c>
      <c r="X64" s="293">
        <f t="shared" si="85"/>
        <v>0</v>
      </c>
      <c r="Y64" s="293">
        <f t="shared" si="85"/>
        <v>0</v>
      </c>
      <c r="Z64" s="293">
        <f t="shared" si="85"/>
        <v>0</v>
      </c>
      <c r="AA64" s="293">
        <f t="shared" si="85"/>
        <v>0</v>
      </c>
      <c r="AB64" s="293">
        <f t="shared" si="85"/>
        <v>0</v>
      </c>
      <c r="AC64" s="293">
        <f t="shared" si="85"/>
        <v>0</v>
      </c>
      <c r="AD64" s="293">
        <f t="shared" si="85"/>
        <v>0</v>
      </c>
      <c r="AE64" s="293">
        <f t="shared" si="85"/>
        <v>0</v>
      </c>
      <c r="AF64" s="293">
        <f t="shared" si="85"/>
        <v>0</v>
      </c>
      <c r="AG64" s="293">
        <f t="shared" si="85"/>
        <v>0</v>
      </c>
      <c r="AH64" s="293">
        <f t="shared" si="85"/>
        <v>0</v>
      </c>
      <c r="AI64" s="293">
        <f t="shared" si="85"/>
        <v>0</v>
      </c>
      <c r="AJ64" s="293">
        <f t="shared" si="85"/>
        <v>0</v>
      </c>
      <c r="AK64" s="293">
        <f t="shared" si="85"/>
        <v>0</v>
      </c>
      <c r="AL64" s="293">
        <f t="shared" si="85"/>
        <v>0</v>
      </c>
      <c r="AM64" s="293">
        <f t="shared" si="85"/>
        <v>0</v>
      </c>
      <c r="AN64" s="293">
        <f t="shared" si="85"/>
        <v>0</v>
      </c>
      <c r="AO64" s="293">
        <f t="shared" si="85"/>
        <v>0</v>
      </c>
      <c r="AP64" s="293">
        <f t="shared" si="85"/>
        <v>0</v>
      </c>
      <c r="AQ64" s="293">
        <f t="shared" si="85"/>
        <v>0</v>
      </c>
      <c r="AR64" s="293">
        <f t="shared" si="85"/>
        <v>0</v>
      </c>
      <c r="AS64" s="293">
        <f t="shared" si="85"/>
        <v>0</v>
      </c>
      <c r="AT64" s="293">
        <f t="shared" si="85"/>
        <v>0</v>
      </c>
      <c r="AU64" s="293">
        <f t="shared" si="85"/>
        <v>0</v>
      </c>
      <c r="AV64" s="293">
        <f t="shared" si="85"/>
        <v>0</v>
      </c>
      <c r="AW64" s="294">
        <f t="shared" si="85"/>
        <v>0</v>
      </c>
      <c r="AX64" s="294">
        <f t="shared" si="85"/>
        <v>0</v>
      </c>
      <c r="AY64" s="294">
        <f t="shared" si="85"/>
        <v>0</v>
      </c>
      <c r="AZ64" s="122" t="e">
        <f t="shared" si="85"/>
        <v>#N/A</v>
      </c>
      <c r="BA64" s="122" t="e">
        <f t="shared" si="85"/>
        <v>#N/A</v>
      </c>
      <c r="BB64" s="122" t="e">
        <f t="shared" si="85"/>
        <v>#N/A</v>
      </c>
      <c r="BC64" s="122" t="e">
        <f t="shared" si="85"/>
        <v>#N/A</v>
      </c>
      <c r="BD64" s="122" t="e">
        <f t="shared" si="85"/>
        <v>#N/A</v>
      </c>
      <c r="BE64" s="122" t="e">
        <f t="shared" si="85"/>
        <v>#N/A</v>
      </c>
      <c r="BF64" s="122" t="e">
        <f t="shared" si="85"/>
        <v>#N/A</v>
      </c>
      <c r="BG64" s="122" t="e">
        <f t="shared" si="85"/>
        <v>#N/A</v>
      </c>
      <c r="BH64" s="122" t="e">
        <f t="shared" si="85"/>
        <v>#N/A</v>
      </c>
      <c r="BI64" s="122" t="e">
        <f t="shared" si="85"/>
        <v>#N/A</v>
      </c>
      <c r="BJ64" s="122" t="e">
        <f t="shared" si="85"/>
        <v>#N/A</v>
      </c>
      <c r="BK64" s="122" t="e">
        <f t="shared" si="85"/>
        <v>#N/A</v>
      </c>
      <c r="BL64" s="122" t="e">
        <f t="shared" si="85"/>
        <v>#N/A</v>
      </c>
      <c r="BM64" s="122" t="e">
        <f t="shared" si="85"/>
        <v>#N/A</v>
      </c>
      <c r="BN64" s="122" t="e">
        <f t="shared" si="85"/>
        <v>#N/A</v>
      </c>
      <c r="BO64" s="122" t="e">
        <f t="shared" ref="BO64:BR64" si="86">SUM(BO111:BO113)</f>
        <v>#N/A</v>
      </c>
      <c r="BP64" s="122" t="e">
        <f t="shared" si="86"/>
        <v>#N/A</v>
      </c>
      <c r="BQ64" s="122" t="e">
        <f t="shared" si="86"/>
        <v>#N/A</v>
      </c>
      <c r="BR64" s="122" t="e">
        <f t="shared" si="86"/>
        <v>#N/A</v>
      </c>
    </row>
    <row r="65" spans="1:70">
      <c r="A65" s="292" t="s">
        <v>331</v>
      </c>
      <c r="B65" s="293">
        <f>B60-B66</f>
        <v>152.63899999999995</v>
      </c>
      <c r="C65" s="293">
        <f t="shared" ref="C65:AV65" si="87">C60-C66</f>
        <v>134.70000000000005</v>
      </c>
      <c r="D65" s="293">
        <f t="shared" si="87"/>
        <v>129.49999999999994</v>
      </c>
      <c r="E65" s="293">
        <f t="shared" si="87"/>
        <v>138.10000000000002</v>
      </c>
      <c r="F65" s="293">
        <f t="shared" si="87"/>
        <v>117.60000000000002</v>
      </c>
      <c r="G65" s="293">
        <f t="shared" si="87"/>
        <v>116.20099999999996</v>
      </c>
      <c r="H65" s="293">
        <f t="shared" si="87"/>
        <v>112.20000000000005</v>
      </c>
      <c r="I65" s="293">
        <f t="shared" si="87"/>
        <v>119.20299999999997</v>
      </c>
      <c r="J65" s="293">
        <f t="shared" si="87"/>
        <v>113.39999999999998</v>
      </c>
      <c r="K65" s="293">
        <f t="shared" si="87"/>
        <v>100.82099999999997</v>
      </c>
      <c r="L65" s="293">
        <f t="shared" si="87"/>
        <v>112.40000000000003</v>
      </c>
      <c r="M65" s="293">
        <f t="shared" si="87"/>
        <v>93.699999999999989</v>
      </c>
      <c r="N65" s="293">
        <f t="shared" si="87"/>
        <v>81.900000000000034</v>
      </c>
      <c r="O65" s="293">
        <f t="shared" si="87"/>
        <v>44.514999999999986</v>
      </c>
      <c r="P65" s="293">
        <f t="shared" si="87"/>
        <v>72.551000000000016</v>
      </c>
      <c r="Q65" s="293">
        <f t="shared" si="87"/>
        <v>64.839000000000027</v>
      </c>
      <c r="R65" s="293">
        <f t="shared" si="87"/>
        <v>69.72311810475</v>
      </c>
      <c r="S65" s="293">
        <f t="shared" si="87"/>
        <v>67.37164939032499</v>
      </c>
      <c r="T65" s="293">
        <f t="shared" si="87"/>
        <v>47.16500000000002</v>
      </c>
      <c r="U65" s="293">
        <f t="shared" si="87"/>
        <v>43.088999999999999</v>
      </c>
      <c r="V65" s="293">
        <f t="shared" si="87"/>
        <v>40.385999999999996</v>
      </c>
      <c r="W65" s="293">
        <f t="shared" si="87"/>
        <v>30.337999999999994</v>
      </c>
      <c r="X65" s="293">
        <f t="shared" si="87"/>
        <v>33.033000000000001</v>
      </c>
      <c r="Y65" s="293">
        <f t="shared" si="87"/>
        <v>30.785000000000011</v>
      </c>
      <c r="Z65" s="293">
        <f t="shared" si="87"/>
        <v>31.872</v>
      </c>
      <c r="AA65" s="293">
        <f t="shared" si="87"/>
        <v>34.209000000000003</v>
      </c>
      <c r="AB65" s="293">
        <f t="shared" si="87"/>
        <v>20.858999999999995</v>
      </c>
      <c r="AC65" s="293">
        <f t="shared" si="87"/>
        <v>20.905000000000001</v>
      </c>
      <c r="AD65" s="293">
        <f t="shared" si="87"/>
        <v>24.286000000000001</v>
      </c>
      <c r="AE65" s="293">
        <f t="shared" si="87"/>
        <v>22.466999999999999</v>
      </c>
      <c r="AF65" s="293">
        <f t="shared" si="87"/>
        <v>20.843999999999994</v>
      </c>
      <c r="AG65" s="293">
        <f t="shared" si="87"/>
        <v>27.830999999999989</v>
      </c>
      <c r="AH65" s="293">
        <f t="shared" si="87"/>
        <v>15.442999999999998</v>
      </c>
      <c r="AI65" s="293">
        <f t="shared" si="87"/>
        <v>19.471999999999994</v>
      </c>
      <c r="AJ65" s="293">
        <f t="shared" si="87"/>
        <v>12.638000000000005</v>
      </c>
      <c r="AK65" s="293">
        <f t="shared" si="87"/>
        <v>14.699999999999989</v>
      </c>
      <c r="AL65" s="293">
        <f t="shared" si="87"/>
        <v>4.25</v>
      </c>
      <c r="AM65" s="293">
        <f t="shared" si="87"/>
        <v>20.524999999999999</v>
      </c>
      <c r="AN65" s="293">
        <f t="shared" si="87"/>
        <v>12.920999999999999</v>
      </c>
      <c r="AO65" s="293">
        <f t="shared" si="87"/>
        <v>7.5510000000000019</v>
      </c>
      <c r="AP65" s="293">
        <f t="shared" si="87"/>
        <v>7.5019999999999953</v>
      </c>
      <c r="AQ65" s="293">
        <f t="shared" si="87"/>
        <v>12.283000000000001</v>
      </c>
      <c r="AR65" s="293">
        <f t="shared" si="87"/>
        <v>11.526999999999994</v>
      </c>
      <c r="AS65" s="293">
        <f t="shared" si="87"/>
        <v>16.992000000000004</v>
      </c>
      <c r="AT65" s="293">
        <f t="shared" si="87"/>
        <v>6.2169999999999987</v>
      </c>
      <c r="AU65" s="293">
        <f t="shared" si="87"/>
        <v>11.076999999999998</v>
      </c>
      <c r="AV65" s="293">
        <f t="shared" si="87"/>
        <v>12.397000000000006</v>
      </c>
      <c r="AW65" s="294">
        <f>AW60-AW66</f>
        <v>10.786000000000001</v>
      </c>
      <c r="AX65" s="294">
        <f t="shared" ref="AX65:BR65" si="88">AX60-AX66</f>
        <v>10.639899999999997</v>
      </c>
      <c r="AY65" s="294">
        <f t="shared" si="88"/>
        <v>0</v>
      </c>
      <c r="AZ65" s="122">
        <f t="shared" si="88"/>
        <v>0</v>
      </c>
      <c r="BA65" s="122" t="e">
        <f t="shared" si="88"/>
        <v>#N/A</v>
      </c>
      <c r="BB65" s="122" t="e">
        <f t="shared" si="88"/>
        <v>#N/A</v>
      </c>
      <c r="BC65" s="122" t="e">
        <f t="shared" si="88"/>
        <v>#N/A</v>
      </c>
      <c r="BD65" s="122" t="e">
        <f t="shared" si="88"/>
        <v>#N/A</v>
      </c>
      <c r="BE65" s="122" t="e">
        <f t="shared" si="88"/>
        <v>#N/A</v>
      </c>
      <c r="BF65" s="122" t="e">
        <f t="shared" si="88"/>
        <v>#N/A</v>
      </c>
      <c r="BG65" s="122" t="e">
        <f t="shared" si="88"/>
        <v>#N/A</v>
      </c>
      <c r="BH65" s="122" t="e">
        <f t="shared" si="88"/>
        <v>#N/A</v>
      </c>
      <c r="BI65" s="122" t="e">
        <f t="shared" si="88"/>
        <v>#N/A</v>
      </c>
      <c r="BJ65" s="122" t="e">
        <f t="shared" si="88"/>
        <v>#N/A</v>
      </c>
      <c r="BK65" s="122" t="e">
        <f t="shared" si="88"/>
        <v>#N/A</v>
      </c>
      <c r="BL65" s="122" t="e">
        <f t="shared" si="88"/>
        <v>#N/A</v>
      </c>
      <c r="BM65" s="122" t="e">
        <f t="shared" si="88"/>
        <v>#N/A</v>
      </c>
      <c r="BN65" s="122" t="e">
        <f t="shared" si="88"/>
        <v>#N/A</v>
      </c>
      <c r="BO65" s="122" t="e">
        <f t="shared" si="88"/>
        <v>#N/A</v>
      </c>
      <c r="BP65" s="122" t="e">
        <f t="shared" si="88"/>
        <v>#N/A</v>
      </c>
      <c r="BQ65" s="122" t="e">
        <f t="shared" si="88"/>
        <v>#N/A</v>
      </c>
      <c r="BR65" s="122" t="e">
        <f t="shared" si="88"/>
        <v>#N/A</v>
      </c>
    </row>
    <row r="66" spans="1:70" ht="15">
      <c r="A66" s="292" t="s">
        <v>314</v>
      </c>
      <c r="B66" s="293">
        <v>379.05500000000001</v>
      </c>
      <c r="C66" s="293">
        <v>312.89999999999998</v>
      </c>
      <c r="D66" s="293">
        <v>473.3</v>
      </c>
      <c r="E66" s="293">
        <v>440</v>
      </c>
      <c r="F66" s="293">
        <v>387.7</v>
      </c>
      <c r="G66" s="293">
        <v>305.60000000000002</v>
      </c>
      <c r="H66" s="293">
        <v>282.89999999999998</v>
      </c>
      <c r="I66" s="293">
        <v>367.6</v>
      </c>
      <c r="J66" s="293">
        <v>303.5</v>
      </c>
      <c r="K66" s="293">
        <v>296.3</v>
      </c>
      <c r="L66" s="293">
        <v>312.39999999999998</v>
      </c>
      <c r="M66" s="293">
        <v>248.5</v>
      </c>
      <c r="N66" s="293">
        <v>212.2</v>
      </c>
      <c r="O66" s="293">
        <v>159.69999999999999</v>
      </c>
      <c r="P66" s="293">
        <v>214.749</v>
      </c>
      <c r="Q66" s="293">
        <v>229.25899999999999</v>
      </c>
      <c r="R66" s="293">
        <v>174.88499999999999</v>
      </c>
      <c r="S66" s="293">
        <v>175.125</v>
      </c>
      <c r="T66" s="293">
        <v>146.55199999999999</v>
      </c>
      <c r="U66" s="293">
        <v>148.97499999999999</v>
      </c>
      <c r="V66" s="293">
        <v>112.61799999999999</v>
      </c>
      <c r="W66" s="293">
        <v>95.53</v>
      </c>
      <c r="X66" s="293">
        <v>111.218</v>
      </c>
      <c r="Y66" s="293">
        <v>112.55</v>
      </c>
      <c r="Z66" s="293">
        <v>101.8</v>
      </c>
      <c r="AA66" s="293">
        <v>109.928</v>
      </c>
      <c r="AB66" s="293">
        <v>93.358000000000004</v>
      </c>
      <c r="AC66" s="293">
        <v>82.879000000000005</v>
      </c>
      <c r="AD66" s="293">
        <v>95.013999999999996</v>
      </c>
      <c r="AE66" s="293">
        <v>82.445999999999998</v>
      </c>
      <c r="AF66" s="293">
        <v>74.873000000000005</v>
      </c>
      <c r="AG66" s="293">
        <v>71.058000000000007</v>
      </c>
      <c r="AH66" s="293">
        <v>78.988</v>
      </c>
      <c r="AI66" s="293">
        <v>95.45</v>
      </c>
      <c r="AJ66" s="293">
        <v>97.991</v>
      </c>
      <c r="AK66" s="293">
        <v>86.311000000000007</v>
      </c>
      <c r="AL66" s="293">
        <v>74.593999999999994</v>
      </c>
      <c r="AM66" s="293">
        <v>52.625999999999998</v>
      </c>
      <c r="AN66" s="293">
        <v>35.122999999999998</v>
      </c>
      <c r="AO66" s="293">
        <v>59.418999999999997</v>
      </c>
      <c r="AP66" s="293">
        <v>75.228999999999999</v>
      </c>
      <c r="AQ66" s="293">
        <v>63.204999999999998</v>
      </c>
      <c r="AR66" s="293">
        <v>54.939</v>
      </c>
      <c r="AS66" s="293">
        <v>50.281999999999996</v>
      </c>
      <c r="AT66" s="293">
        <v>47.692</v>
      </c>
      <c r="AU66" s="293">
        <v>51.465000000000003</v>
      </c>
      <c r="AV66" s="293">
        <v>43.003999999999998</v>
      </c>
      <c r="AW66" s="293">
        <v>42.908999999999999</v>
      </c>
      <c r="AX66" s="293">
        <v>51.584000000000003</v>
      </c>
      <c r="AY66" s="294">
        <v>0</v>
      </c>
      <c r="AZ66" s="346">
        <v>0</v>
      </c>
      <c r="BA66" s="122" t="e">
        <f t="shared" ref="BA66:BR66" si="89">FORECAST(BA60,AQ66:AZ66,AQ60:AZ60)</f>
        <v>#N/A</v>
      </c>
      <c r="BB66" s="122" t="e">
        <f t="shared" si="89"/>
        <v>#N/A</v>
      </c>
      <c r="BC66" s="122" t="e">
        <f t="shared" si="89"/>
        <v>#N/A</v>
      </c>
      <c r="BD66" s="122" t="e">
        <f t="shared" si="89"/>
        <v>#N/A</v>
      </c>
      <c r="BE66" s="122" t="e">
        <f t="shared" si="89"/>
        <v>#N/A</v>
      </c>
      <c r="BF66" s="122" t="e">
        <f t="shared" si="89"/>
        <v>#N/A</v>
      </c>
      <c r="BG66" s="122" t="e">
        <f t="shared" si="89"/>
        <v>#N/A</v>
      </c>
      <c r="BH66" s="122" t="e">
        <f t="shared" si="89"/>
        <v>#N/A</v>
      </c>
      <c r="BI66" s="122" t="e">
        <f t="shared" si="89"/>
        <v>#N/A</v>
      </c>
      <c r="BJ66" s="122" t="e">
        <f t="shared" si="89"/>
        <v>#N/A</v>
      </c>
      <c r="BK66" s="122" t="e">
        <f t="shared" si="89"/>
        <v>#N/A</v>
      </c>
      <c r="BL66" s="122" t="e">
        <f t="shared" si="89"/>
        <v>#N/A</v>
      </c>
      <c r="BM66" s="122" t="e">
        <f t="shared" si="89"/>
        <v>#N/A</v>
      </c>
      <c r="BN66" s="122" t="e">
        <f t="shared" si="89"/>
        <v>#N/A</v>
      </c>
      <c r="BO66" s="122" t="e">
        <f t="shared" si="89"/>
        <v>#N/A</v>
      </c>
      <c r="BP66" s="122" t="e">
        <f t="shared" si="89"/>
        <v>#N/A</v>
      </c>
      <c r="BQ66" s="122" t="e">
        <f t="shared" si="89"/>
        <v>#N/A</v>
      </c>
      <c r="BR66" s="122" t="e">
        <f t="shared" si="89"/>
        <v>#N/A</v>
      </c>
    </row>
    <row r="67" spans="1:70">
      <c r="A67" s="292" t="s">
        <v>315</v>
      </c>
      <c r="B67" s="293">
        <f t="shared" ref="B67:BM67" si="90">B66-B68</f>
        <v>55.87700000000001</v>
      </c>
      <c r="C67" s="293">
        <f t="shared" si="90"/>
        <v>-4.375</v>
      </c>
      <c r="D67" s="293">
        <f t="shared" si="90"/>
        <v>215.19200000000001</v>
      </c>
      <c r="E67" s="293">
        <f t="shared" si="90"/>
        <v>18.166999999999973</v>
      </c>
      <c r="F67" s="293">
        <f t="shared" si="90"/>
        <v>6.1019999999999754</v>
      </c>
      <c r="G67" s="293">
        <f t="shared" si="90"/>
        <v>-34.003999999999962</v>
      </c>
      <c r="H67" s="293">
        <f t="shared" si="90"/>
        <v>26.66599999999994</v>
      </c>
      <c r="I67" s="293">
        <f t="shared" si="90"/>
        <v>132.14900000000003</v>
      </c>
      <c r="J67" s="293">
        <f t="shared" si="90"/>
        <v>-15.514999999999986</v>
      </c>
      <c r="K67" s="293">
        <f t="shared" si="90"/>
        <v>26.447000000000003</v>
      </c>
      <c r="L67" s="293">
        <f t="shared" si="90"/>
        <v>56.048000000000002</v>
      </c>
      <c r="M67" s="293">
        <f t="shared" si="90"/>
        <v>248.5</v>
      </c>
      <c r="N67" s="293">
        <f t="shared" si="90"/>
        <v>212.2</v>
      </c>
      <c r="O67" s="293">
        <f t="shared" si="90"/>
        <v>159.69999999999999</v>
      </c>
      <c r="P67" s="293">
        <f t="shared" si="90"/>
        <v>214.749</v>
      </c>
      <c r="Q67" s="293">
        <f t="shared" si="90"/>
        <v>14.509999999999991</v>
      </c>
      <c r="R67" s="293">
        <f t="shared" si="90"/>
        <v>-54.374000000000024</v>
      </c>
      <c r="S67" s="293">
        <f t="shared" si="90"/>
        <v>0.24000000000000909</v>
      </c>
      <c r="T67" s="293">
        <f t="shared" si="90"/>
        <v>-28.573000000000008</v>
      </c>
      <c r="U67" s="293">
        <f t="shared" si="90"/>
        <v>2.4230000000000018</v>
      </c>
      <c r="V67" s="293">
        <f t="shared" si="90"/>
        <v>-36.357000000000028</v>
      </c>
      <c r="W67" s="293">
        <f t="shared" si="90"/>
        <v>-17.087999999999994</v>
      </c>
      <c r="X67" s="293">
        <f t="shared" si="90"/>
        <v>15.688000000000002</v>
      </c>
      <c r="Y67" s="293">
        <f t="shared" si="90"/>
        <v>1.3320000000000078</v>
      </c>
      <c r="Z67" s="293">
        <f t="shared" si="90"/>
        <v>-10.750000000000014</v>
      </c>
      <c r="AA67" s="293">
        <f t="shared" si="90"/>
        <v>8.1280000000000001</v>
      </c>
      <c r="AB67" s="293">
        <f t="shared" si="90"/>
        <v>-16.569999999999993</v>
      </c>
      <c r="AC67" s="293">
        <f t="shared" si="90"/>
        <v>-10.478999999999999</v>
      </c>
      <c r="AD67" s="293">
        <f t="shared" si="90"/>
        <v>12.135000000000005</v>
      </c>
      <c r="AE67" s="293">
        <f t="shared" si="90"/>
        <v>-12.568000000000012</v>
      </c>
      <c r="AF67" s="293">
        <f t="shared" si="90"/>
        <v>-7.5729999999999933</v>
      </c>
      <c r="AG67" s="293">
        <f t="shared" si="90"/>
        <v>-3.8149999999999977</v>
      </c>
      <c r="AH67" s="293">
        <f t="shared" si="90"/>
        <v>7.9300000000000068</v>
      </c>
      <c r="AI67" s="293">
        <f t="shared" si="90"/>
        <v>16.462000000000003</v>
      </c>
      <c r="AJ67" s="293">
        <f t="shared" si="90"/>
        <v>2.5409999999999968</v>
      </c>
      <c r="AK67" s="293">
        <f t="shared" si="90"/>
        <v>-11.679999999999978</v>
      </c>
      <c r="AL67" s="293">
        <f t="shared" si="90"/>
        <v>-11.716999999999999</v>
      </c>
      <c r="AM67" s="293">
        <f t="shared" si="90"/>
        <v>-21.967999999999996</v>
      </c>
      <c r="AN67" s="293">
        <f t="shared" si="90"/>
        <v>-17.503</v>
      </c>
      <c r="AO67" s="293">
        <f t="shared" si="90"/>
        <v>24.295999999999992</v>
      </c>
      <c r="AP67" s="293">
        <f t="shared" si="90"/>
        <v>15.810000000000002</v>
      </c>
      <c r="AQ67" s="293">
        <f t="shared" si="90"/>
        <v>-12.024000000000001</v>
      </c>
      <c r="AR67" s="293">
        <f t="shared" si="90"/>
        <v>-8.2659999999999982</v>
      </c>
      <c r="AS67" s="293">
        <f t="shared" si="90"/>
        <v>-4.6569999999999965</v>
      </c>
      <c r="AT67" s="293">
        <f t="shared" si="90"/>
        <v>-2.5899999999999963</v>
      </c>
      <c r="AU67" s="293">
        <f t="shared" si="90"/>
        <v>3.7730000000000032</v>
      </c>
      <c r="AV67" s="293">
        <f t="shared" si="90"/>
        <v>-8.4610000000000056</v>
      </c>
      <c r="AW67" s="293">
        <f t="shared" si="90"/>
        <v>-9.4999999999998863E-2</v>
      </c>
      <c r="AX67" s="294">
        <f t="shared" si="90"/>
        <v>8.6750000000000043</v>
      </c>
      <c r="AY67" s="294">
        <f t="shared" si="90"/>
        <v>-166.89</v>
      </c>
      <c r="AZ67" s="122">
        <f t="shared" si="90"/>
        <v>0</v>
      </c>
      <c r="BA67" s="122" t="e">
        <f t="shared" si="90"/>
        <v>#N/A</v>
      </c>
      <c r="BB67" s="122" t="e">
        <f t="shared" si="90"/>
        <v>#N/A</v>
      </c>
      <c r="BC67" s="122" t="e">
        <f t="shared" si="90"/>
        <v>#N/A</v>
      </c>
      <c r="BD67" s="122" t="e">
        <f t="shared" si="90"/>
        <v>#N/A</v>
      </c>
      <c r="BE67" s="122" t="e">
        <f t="shared" si="90"/>
        <v>#N/A</v>
      </c>
      <c r="BF67" s="122" t="e">
        <f t="shared" si="90"/>
        <v>#N/A</v>
      </c>
      <c r="BG67" s="122" t="e">
        <f t="shared" si="90"/>
        <v>#N/A</v>
      </c>
      <c r="BH67" s="122" t="e">
        <f t="shared" si="90"/>
        <v>#N/A</v>
      </c>
      <c r="BI67" s="122" t="e">
        <f t="shared" si="90"/>
        <v>#N/A</v>
      </c>
      <c r="BJ67" s="122" t="e">
        <f t="shared" si="90"/>
        <v>#N/A</v>
      </c>
      <c r="BK67" s="122" t="e">
        <f t="shared" si="90"/>
        <v>#N/A</v>
      </c>
      <c r="BL67" s="122" t="e">
        <f t="shared" si="90"/>
        <v>#N/A</v>
      </c>
      <c r="BM67" s="122" t="e">
        <f t="shared" si="90"/>
        <v>#N/A</v>
      </c>
      <c r="BN67" s="122" t="e">
        <f t="shared" ref="BN67:DO67" si="91">BN66-BN68</f>
        <v>#N/A</v>
      </c>
      <c r="BO67" s="122" t="e">
        <f t="shared" si="91"/>
        <v>#N/A</v>
      </c>
      <c r="BP67" s="122" t="e">
        <f t="shared" si="91"/>
        <v>#N/A</v>
      </c>
      <c r="BQ67" s="122" t="e">
        <f t="shared" si="91"/>
        <v>#N/A</v>
      </c>
      <c r="BR67" s="122" t="e">
        <f t="shared" si="91"/>
        <v>#N/A</v>
      </c>
    </row>
    <row r="68" spans="1:70">
      <c r="A68" s="292" t="s">
        <v>332</v>
      </c>
      <c r="B68" s="307">
        <f>SUM(B69:B70)</f>
        <v>323.178</v>
      </c>
      <c r="C68" s="307">
        <f t="shared" ref="C68:AX68" si="92">SUM(C69:C70)</f>
        <v>317.27499999999998</v>
      </c>
      <c r="D68" s="307">
        <f t="shared" si="92"/>
        <v>258.108</v>
      </c>
      <c r="E68" s="307">
        <f t="shared" si="92"/>
        <v>421.83300000000003</v>
      </c>
      <c r="F68" s="307">
        <f t="shared" si="92"/>
        <v>381.59800000000001</v>
      </c>
      <c r="G68" s="307">
        <f t="shared" si="92"/>
        <v>339.60399999999998</v>
      </c>
      <c r="H68" s="307">
        <f t="shared" si="92"/>
        <v>256.23400000000004</v>
      </c>
      <c r="I68" s="307">
        <f t="shared" si="92"/>
        <v>235.45099999999999</v>
      </c>
      <c r="J68" s="307">
        <f t="shared" si="92"/>
        <v>319.01499999999999</v>
      </c>
      <c r="K68" s="307">
        <f t="shared" si="92"/>
        <v>269.85300000000001</v>
      </c>
      <c r="L68" s="307">
        <f t="shared" si="92"/>
        <v>256.35199999999998</v>
      </c>
      <c r="M68" s="307">
        <f t="shared" si="92"/>
        <v>0</v>
      </c>
      <c r="N68" s="307">
        <f t="shared" si="92"/>
        <v>0</v>
      </c>
      <c r="O68" s="307">
        <f t="shared" si="92"/>
        <v>0</v>
      </c>
      <c r="P68" s="307">
        <f t="shared" si="92"/>
        <v>0</v>
      </c>
      <c r="Q68" s="307">
        <f t="shared" si="92"/>
        <v>214.749</v>
      </c>
      <c r="R68" s="307">
        <f t="shared" si="92"/>
        <v>229.25900000000001</v>
      </c>
      <c r="S68" s="307">
        <f t="shared" si="92"/>
        <v>174.88499999999999</v>
      </c>
      <c r="T68" s="307">
        <f t="shared" si="92"/>
        <v>175.125</v>
      </c>
      <c r="U68" s="307">
        <f t="shared" si="92"/>
        <v>146.55199999999999</v>
      </c>
      <c r="V68" s="307">
        <f t="shared" si="92"/>
        <v>148.97500000000002</v>
      </c>
      <c r="W68" s="307">
        <f t="shared" si="92"/>
        <v>112.61799999999999</v>
      </c>
      <c r="X68" s="307">
        <f t="shared" si="92"/>
        <v>95.53</v>
      </c>
      <c r="Y68" s="307">
        <f t="shared" si="92"/>
        <v>111.21799999999999</v>
      </c>
      <c r="Z68" s="307">
        <f t="shared" si="92"/>
        <v>112.55000000000001</v>
      </c>
      <c r="AA68" s="307">
        <f t="shared" si="92"/>
        <v>101.8</v>
      </c>
      <c r="AB68" s="307">
        <f t="shared" si="92"/>
        <v>109.928</v>
      </c>
      <c r="AC68" s="307">
        <f t="shared" si="92"/>
        <v>93.358000000000004</v>
      </c>
      <c r="AD68" s="307">
        <f t="shared" si="92"/>
        <v>82.878999999999991</v>
      </c>
      <c r="AE68" s="307">
        <f t="shared" si="92"/>
        <v>95.01400000000001</v>
      </c>
      <c r="AF68" s="307">
        <f t="shared" si="92"/>
        <v>82.445999999999998</v>
      </c>
      <c r="AG68" s="307">
        <f t="shared" si="92"/>
        <v>74.873000000000005</v>
      </c>
      <c r="AH68" s="307">
        <f t="shared" si="92"/>
        <v>71.057999999999993</v>
      </c>
      <c r="AI68" s="307">
        <f t="shared" si="92"/>
        <v>78.988</v>
      </c>
      <c r="AJ68" s="307">
        <f t="shared" si="92"/>
        <v>95.45</v>
      </c>
      <c r="AK68" s="307">
        <f t="shared" si="92"/>
        <v>97.990999999999985</v>
      </c>
      <c r="AL68" s="307">
        <f t="shared" si="92"/>
        <v>86.310999999999993</v>
      </c>
      <c r="AM68" s="307">
        <f t="shared" si="92"/>
        <v>74.593999999999994</v>
      </c>
      <c r="AN68" s="307">
        <f t="shared" si="92"/>
        <v>52.625999999999998</v>
      </c>
      <c r="AO68" s="307">
        <f t="shared" si="92"/>
        <v>35.123000000000005</v>
      </c>
      <c r="AP68" s="307">
        <f t="shared" si="92"/>
        <v>59.418999999999997</v>
      </c>
      <c r="AQ68" s="307">
        <f t="shared" si="92"/>
        <v>75.228999999999999</v>
      </c>
      <c r="AR68" s="307">
        <f t="shared" si="92"/>
        <v>63.204999999999998</v>
      </c>
      <c r="AS68" s="307">
        <f t="shared" si="92"/>
        <v>54.938999999999993</v>
      </c>
      <c r="AT68" s="307">
        <f t="shared" si="92"/>
        <v>50.281999999999996</v>
      </c>
      <c r="AU68" s="307">
        <f t="shared" si="92"/>
        <v>47.692</v>
      </c>
      <c r="AV68" s="307">
        <f t="shared" si="92"/>
        <v>51.465000000000003</v>
      </c>
      <c r="AW68" s="307">
        <f t="shared" si="92"/>
        <v>43.003999999999998</v>
      </c>
      <c r="AX68" s="307">
        <f t="shared" si="92"/>
        <v>42.908999999999999</v>
      </c>
      <c r="AY68" s="307">
        <v>166.89</v>
      </c>
      <c r="AZ68" s="122">
        <f t="shared" ref="AZ68:BR68" si="93">AZ66</f>
        <v>0</v>
      </c>
      <c r="BA68" s="122" t="e">
        <f t="shared" si="93"/>
        <v>#N/A</v>
      </c>
      <c r="BB68" s="122" t="e">
        <f t="shared" si="93"/>
        <v>#N/A</v>
      </c>
      <c r="BC68" s="122" t="e">
        <f t="shared" si="93"/>
        <v>#N/A</v>
      </c>
      <c r="BD68" s="122" t="e">
        <f t="shared" si="93"/>
        <v>#N/A</v>
      </c>
      <c r="BE68" s="122" t="e">
        <f t="shared" si="93"/>
        <v>#N/A</v>
      </c>
      <c r="BF68" s="122" t="e">
        <f t="shared" si="93"/>
        <v>#N/A</v>
      </c>
      <c r="BG68" s="122" t="e">
        <f t="shared" si="93"/>
        <v>#N/A</v>
      </c>
      <c r="BH68" s="122" t="e">
        <f t="shared" si="93"/>
        <v>#N/A</v>
      </c>
      <c r="BI68" s="122" t="e">
        <f t="shared" si="93"/>
        <v>#N/A</v>
      </c>
      <c r="BJ68" s="122" t="e">
        <f t="shared" si="93"/>
        <v>#N/A</v>
      </c>
      <c r="BK68" s="122" t="e">
        <f t="shared" si="93"/>
        <v>#N/A</v>
      </c>
      <c r="BL68" s="122" t="e">
        <f t="shared" si="93"/>
        <v>#N/A</v>
      </c>
      <c r="BM68" s="122" t="e">
        <f t="shared" si="93"/>
        <v>#N/A</v>
      </c>
      <c r="BN68" s="122" t="e">
        <f t="shared" si="93"/>
        <v>#N/A</v>
      </c>
      <c r="BO68" s="122" t="e">
        <f t="shared" si="93"/>
        <v>#N/A</v>
      </c>
      <c r="BP68" s="122" t="e">
        <f t="shared" si="93"/>
        <v>#N/A</v>
      </c>
      <c r="BQ68" s="122" t="e">
        <f t="shared" si="93"/>
        <v>#N/A</v>
      </c>
      <c r="BR68" s="122" t="e">
        <f t="shared" si="93"/>
        <v>#N/A</v>
      </c>
    </row>
    <row r="69" spans="1:70">
      <c r="A69" s="292" t="s">
        <v>317</v>
      </c>
      <c r="B69" s="293">
        <v>233.31299999999999</v>
      </c>
      <c r="C69" s="293">
        <v>247.17400000000001</v>
      </c>
      <c r="D69" s="293">
        <v>210.649</v>
      </c>
      <c r="E69" s="293">
        <v>360.51600000000002</v>
      </c>
      <c r="F69" s="293">
        <v>317.30700000000002</v>
      </c>
      <c r="G69" s="293">
        <v>284.27999999999997</v>
      </c>
      <c r="H69" s="293">
        <v>211.84100000000001</v>
      </c>
      <c r="I69" s="293">
        <v>199.279</v>
      </c>
      <c r="J69" s="293">
        <v>259.04300000000001</v>
      </c>
      <c r="K69" s="293">
        <v>226.553</v>
      </c>
      <c r="L69" s="293">
        <v>211.67599999999999</v>
      </c>
      <c r="M69" s="293">
        <v>0</v>
      </c>
      <c r="N69" s="293">
        <v>0</v>
      </c>
      <c r="O69" s="293">
        <v>0</v>
      </c>
      <c r="P69" s="293">
        <v>0</v>
      </c>
      <c r="Q69" s="293">
        <v>140</v>
      </c>
      <c r="R69" s="293">
        <v>138.6</v>
      </c>
      <c r="S69" s="293">
        <v>98.15</v>
      </c>
      <c r="T69" s="293">
        <v>110.25</v>
      </c>
      <c r="U69" s="293">
        <v>85.05</v>
      </c>
      <c r="V69" s="293">
        <v>78.400000000000006</v>
      </c>
      <c r="W69" s="293">
        <v>57.35</v>
      </c>
      <c r="X69" s="293">
        <v>56.2</v>
      </c>
      <c r="Y69" s="293">
        <v>58.8</v>
      </c>
      <c r="Z69" s="293">
        <v>61.7</v>
      </c>
      <c r="AA69" s="293">
        <v>53.3</v>
      </c>
      <c r="AB69" s="293">
        <v>55.8</v>
      </c>
      <c r="AC69" s="293">
        <v>40.200000000000003</v>
      </c>
      <c r="AD69" s="293">
        <v>35</v>
      </c>
      <c r="AE69" s="293">
        <v>45.6</v>
      </c>
      <c r="AF69" s="293">
        <v>43.5</v>
      </c>
      <c r="AG69" s="293">
        <v>42.2</v>
      </c>
      <c r="AH69" s="293">
        <v>33.9</v>
      </c>
      <c r="AI69" s="293">
        <v>31</v>
      </c>
      <c r="AJ69" s="293">
        <v>30.2</v>
      </c>
      <c r="AK69" s="293">
        <v>30.9</v>
      </c>
      <c r="AL69" s="293">
        <v>26.95</v>
      </c>
      <c r="AM69" s="293">
        <v>19.55</v>
      </c>
      <c r="AN69" s="293">
        <v>18.899999999999999</v>
      </c>
      <c r="AO69" s="293">
        <v>19.8</v>
      </c>
      <c r="AP69" s="293">
        <v>20.81</v>
      </c>
      <c r="AQ69" s="293">
        <v>26.8</v>
      </c>
      <c r="AR69" s="293">
        <v>22.32</v>
      </c>
      <c r="AS69" s="293">
        <v>17.239999999999998</v>
      </c>
      <c r="AT69" s="293">
        <v>18.05</v>
      </c>
      <c r="AU69" s="293">
        <v>16.97</v>
      </c>
      <c r="AV69" s="293">
        <v>16.88</v>
      </c>
      <c r="AW69" s="293">
        <v>13.56</v>
      </c>
      <c r="AX69" s="293">
        <v>17.13</v>
      </c>
      <c r="AY69" s="293">
        <v>16.28</v>
      </c>
      <c r="AZ69" s="122">
        <f t="shared" ref="AZ69:BR69" si="94">FORECAST(AZ68,AP69:AY69,AP68:AY68)</f>
        <v>18.363820541678809</v>
      </c>
      <c r="BA69" s="122" t="e">
        <f t="shared" si="94"/>
        <v>#N/A</v>
      </c>
      <c r="BB69" s="122" t="e">
        <f t="shared" si="94"/>
        <v>#N/A</v>
      </c>
      <c r="BC69" s="122" t="e">
        <f t="shared" si="94"/>
        <v>#N/A</v>
      </c>
      <c r="BD69" s="122" t="e">
        <f t="shared" si="94"/>
        <v>#N/A</v>
      </c>
      <c r="BE69" s="122" t="e">
        <f t="shared" si="94"/>
        <v>#N/A</v>
      </c>
      <c r="BF69" s="122" t="e">
        <f t="shared" si="94"/>
        <v>#N/A</v>
      </c>
      <c r="BG69" s="122" t="e">
        <f t="shared" si="94"/>
        <v>#N/A</v>
      </c>
      <c r="BH69" s="122" t="e">
        <f t="shared" si="94"/>
        <v>#N/A</v>
      </c>
      <c r="BI69" s="122" t="e">
        <f t="shared" si="94"/>
        <v>#N/A</v>
      </c>
      <c r="BJ69" s="122" t="e">
        <f t="shared" si="94"/>
        <v>#N/A</v>
      </c>
      <c r="BK69" s="122" t="e">
        <f t="shared" si="94"/>
        <v>#N/A</v>
      </c>
      <c r="BL69" s="122" t="e">
        <f t="shared" si="94"/>
        <v>#N/A</v>
      </c>
      <c r="BM69" s="122" t="e">
        <f t="shared" si="94"/>
        <v>#N/A</v>
      </c>
      <c r="BN69" s="122" t="e">
        <f t="shared" si="94"/>
        <v>#N/A</v>
      </c>
      <c r="BO69" s="122" t="e">
        <f t="shared" si="94"/>
        <v>#N/A</v>
      </c>
      <c r="BP69" s="122" t="e">
        <f t="shared" si="94"/>
        <v>#N/A</v>
      </c>
      <c r="BQ69" s="122" t="e">
        <f t="shared" si="94"/>
        <v>#N/A</v>
      </c>
      <c r="BR69" s="122" t="e">
        <f t="shared" si="94"/>
        <v>#N/A</v>
      </c>
    </row>
    <row r="70" spans="1:70">
      <c r="A70" s="292" t="s">
        <v>318</v>
      </c>
      <c r="B70" s="293">
        <v>89.864999999999995</v>
      </c>
      <c r="C70" s="293">
        <v>70.100999999999999</v>
      </c>
      <c r="D70" s="293">
        <v>47.459000000000003</v>
      </c>
      <c r="E70" s="293">
        <v>61.317</v>
      </c>
      <c r="F70" s="293">
        <v>64.290999999999997</v>
      </c>
      <c r="G70" s="293">
        <v>55.323999999999998</v>
      </c>
      <c r="H70" s="293">
        <v>44.393000000000001</v>
      </c>
      <c r="I70" s="293">
        <v>36.171999999999997</v>
      </c>
      <c r="J70" s="293">
        <v>59.972000000000001</v>
      </c>
      <c r="K70" s="293">
        <v>43.3</v>
      </c>
      <c r="L70" s="293">
        <v>44.676000000000002</v>
      </c>
      <c r="M70" s="293">
        <v>0</v>
      </c>
      <c r="N70" s="293">
        <v>0</v>
      </c>
      <c r="O70" s="293">
        <v>0</v>
      </c>
      <c r="P70" s="293">
        <v>0</v>
      </c>
      <c r="Q70" s="293">
        <v>74.748999999999995</v>
      </c>
      <c r="R70" s="293">
        <v>90.659000000000006</v>
      </c>
      <c r="S70" s="293">
        <v>76.734999999999999</v>
      </c>
      <c r="T70" s="293">
        <v>64.875</v>
      </c>
      <c r="U70" s="293">
        <v>61.502000000000002</v>
      </c>
      <c r="V70" s="293">
        <v>70.575000000000003</v>
      </c>
      <c r="W70" s="293">
        <v>55.268000000000001</v>
      </c>
      <c r="X70" s="293">
        <v>39.33</v>
      </c>
      <c r="Y70" s="293">
        <v>52.417999999999999</v>
      </c>
      <c r="Z70" s="293">
        <v>50.85</v>
      </c>
      <c r="AA70" s="293">
        <v>48.5</v>
      </c>
      <c r="AB70" s="293">
        <v>54.128</v>
      </c>
      <c r="AC70" s="293">
        <v>53.158000000000001</v>
      </c>
      <c r="AD70" s="293">
        <v>47.878999999999998</v>
      </c>
      <c r="AE70" s="293">
        <v>49.414000000000001</v>
      </c>
      <c r="AF70" s="293">
        <v>38.945999999999998</v>
      </c>
      <c r="AG70" s="293">
        <v>32.673000000000002</v>
      </c>
      <c r="AH70" s="293">
        <v>37.158000000000001</v>
      </c>
      <c r="AI70" s="293">
        <v>47.988</v>
      </c>
      <c r="AJ70" s="293">
        <v>65.25</v>
      </c>
      <c r="AK70" s="293">
        <v>67.090999999999994</v>
      </c>
      <c r="AL70" s="293">
        <v>59.360999999999997</v>
      </c>
      <c r="AM70" s="293">
        <v>55.043999999999997</v>
      </c>
      <c r="AN70" s="293">
        <v>33.725999999999999</v>
      </c>
      <c r="AO70" s="293">
        <v>15.323</v>
      </c>
      <c r="AP70" s="293">
        <v>38.609000000000002</v>
      </c>
      <c r="AQ70" s="293">
        <v>48.429000000000002</v>
      </c>
      <c r="AR70" s="293">
        <v>40.884999999999998</v>
      </c>
      <c r="AS70" s="293">
        <v>37.698999999999998</v>
      </c>
      <c r="AT70" s="293">
        <v>32.231999999999999</v>
      </c>
      <c r="AU70" s="293">
        <v>30.722000000000001</v>
      </c>
      <c r="AV70" s="293">
        <v>34.585000000000001</v>
      </c>
      <c r="AW70" s="293">
        <v>29.443999999999999</v>
      </c>
      <c r="AX70" s="293">
        <v>25.779</v>
      </c>
      <c r="AY70" s="293">
        <v>35.304000000000002</v>
      </c>
      <c r="AZ70" s="122">
        <f t="shared" ref="AZ70:BR70" si="95">AZ68-AZ69</f>
        <v>-18.363820541678809</v>
      </c>
      <c r="BA70" s="122" t="e">
        <f t="shared" si="95"/>
        <v>#N/A</v>
      </c>
      <c r="BB70" s="122" t="e">
        <f t="shared" si="95"/>
        <v>#N/A</v>
      </c>
      <c r="BC70" s="122" t="e">
        <f t="shared" si="95"/>
        <v>#N/A</v>
      </c>
      <c r="BD70" s="122" t="e">
        <f t="shared" si="95"/>
        <v>#N/A</v>
      </c>
      <c r="BE70" s="122" t="e">
        <f t="shared" si="95"/>
        <v>#N/A</v>
      </c>
      <c r="BF70" s="122" t="e">
        <f t="shared" si="95"/>
        <v>#N/A</v>
      </c>
      <c r="BG70" s="122" t="e">
        <f t="shared" si="95"/>
        <v>#N/A</v>
      </c>
      <c r="BH70" s="122" t="e">
        <f t="shared" si="95"/>
        <v>#N/A</v>
      </c>
      <c r="BI70" s="122" t="e">
        <f t="shared" si="95"/>
        <v>#N/A</v>
      </c>
      <c r="BJ70" s="122" t="e">
        <f t="shared" si="95"/>
        <v>#N/A</v>
      </c>
      <c r="BK70" s="122" t="e">
        <f t="shared" si="95"/>
        <v>#N/A</v>
      </c>
      <c r="BL70" s="122" t="e">
        <f t="shared" si="95"/>
        <v>#N/A</v>
      </c>
      <c r="BM70" s="122" t="e">
        <f t="shared" si="95"/>
        <v>#N/A</v>
      </c>
      <c r="BN70" s="122" t="e">
        <f t="shared" si="95"/>
        <v>#N/A</v>
      </c>
      <c r="BO70" s="122" t="e">
        <f t="shared" si="95"/>
        <v>#N/A</v>
      </c>
      <c r="BP70" s="122" t="e">
        <f t="shared" si="95"/>
        <v>#N/A</v>
      </c>
      <c r="BQ70" s="122" t="e">
        <f t="shared" si="95"/>
        <v>#N/A</v>
      </c>
      <c r="BR70" s="122" t="e">
        <f t="shared" si="95"/>
        <v>#N/A</v>
      </c>
    </row>
    <row r="71" spans="1:70" ht="13.5" thickBot="1">
      <c r="A71" s="296" t="s">
        <v>27</v>
      </c>
      <c r="B71" s="297">
        <f>ROUND(SUMPRODUCT(B165:B167,B226:B228),2)</f>
        <v>0</v>
      </c>
      <c r="C71" s="297">
        <f t="shared" ref="C71:BN71" si="96">ROUND(SUMPRODUCT(C165:C167,C226:C228),2)</f>
        <v>0</v>
      </c>
      <c r="D71" s="297">
        <f t="shared" si="96"/>
        <v>0</v>
      </c>
      <c r="E71" s="297">
        <f t="shared" si="96"/>
        <v>0</v>
      </c>
      <c r="F71" s="297">
        <f t="shared" si="96"/>
        <v>0</v>
      </c>
      <c r="G71" s="297">
        <f t="shared" si="96"/>
        <v>0</v>
      </c>
      <c r="H71" s="297">
        <f t="shared" si="96"/>
        <v>0</v>
      </c>
      <c r="I71" s="297">
        <f t="shared" si="96"/>
        <v>0</v>
      </c>
      <c r="J71" s="297">
        <f t="shared" si="96"/>
        <v>0</v>
      </c>
      <c r="K71" s="297">
        <f t="shared" si="96"/>
        <v>0</v>
      </c>
      <c r="L71" s="297">
        <f t="shared" si="96"/>
        <v>0</v>
      </c>
      <c r="M71" s="297">
        <f t="shared" si="96"/>
        <v>0</v>
      </c>
      <c r="N71" s="297">
        <f t="shared" si="96"/>
        <v>0</v>
      </c>
      <c r="O71" s="297">
        <f t="shared" si="96"/>
        <v>0</v>
      </c>
      <c r="P71" s="297">
        <f t="shared" si="96"/>
        <v>0</v>
      </c>
      <c r="Q71" s="297">
        <f t="shared" si="96"/>
        <v>0</v>
      </c>
      <c r="R71" s="297">
        <f t="shared" si="96"/>
        <v>0</v>
      </c>
      <c r="S71" s="297">
        <f t="shared" si="96"/>
        <v>0</v>
      </c>
      <c r="T71" s="297">
        <f t="shared" si="96"/>
        <v>0</v>
      </c>
      <c r="U71" s="297">
        <f t="shared" si="96"/>
        <v>0</v>
      </c>
      <c r="V71" s="297">
        <f t="shared" si="96"/>
        <v>0</v>
      </c>
      <c r="W71" s="297">
        <f t="shared" si="96"/>
        <v>0</v>
      </c>
      <c r="X71" s="297">
        <f t="shared" si="96"/>
        <v>0</v>
      </c>
      <c r="Y71" s="297">
        <f t="shared" si="96"/>
        <v>0</v>
      </c>
      <c r="Z71" s="297">
        <f t="shared" si="96"/>
        <v>0</v>
      </c>
      <c r="AA71" s="297">
        <f t="shared" si="96"/>
        <v>0</v>
      </c>
      <c r="AB71" s="297">
        <f t="shared" si="96"/>
        <v>0</v>
      </c>
      <c r="AC71" s="297">
        <f t="shared" si="96"/>
        <v>1.82</v>
      </c>
      <c r="AD71" s="297">
        <f t="shared" si="96"/>
        <v>1.39</v>
      </c>
      <c r="AE71" s="297">
        <f t="shared" si="96"/>
        <v>1.44</v>
      </c>
      <c r="AF71" s="297">
        <f t="shared" si="96"/>
        <v>1.58</v>
      </c>
      <c r="AG71" s="297">
        <f t="shared" si="96"/>
        <v>1.82</v>
      </c>
      <c r="AH71" s="297">
        <f t="shared" si="96"/>
        <v>2.5</v>
      </c>
      <c r="AI71" s="297">
        <f t="shared" si="96"/>
        <v>3.23</v>
      </c>
      <c r="AJ71" s="297">
        <f t="shared" si="96"/>
        <v>1.91</v>
      </c>
      <c r="AK71" s="297">
        <f t="shared" si="96"/>
        <v>2.59</v>
      </c>
      <c r="AL71" s="297">
        <f t="shared" si="96"/>
        <v>3.62</v>
      </c>
      <c r="AM71" s="297">
        <f t="shared" si="96"/>
        <v>3.84</v>
      </c>
      <c r="AN71" s="297">
        <f t="shared" si="96"/>
        <v>3.56</v>
      </c>
      <c r="AO71" s="297">
        <f t="shared" si="96"/>
        <v>3.16</v>
      </c>
      <c r="AP71" s="297">
        <f t="shared" si="96"/>
        <v>2.08</v>
      </c>
      <c r="AQ71" s="297">
        <f t="shared" si="96"/>
        <v>2.0299999999999998</v>
      </c>
      <c r="AR71" s="297">
        <f t="shared" si="96"/>
        <v>2.58</v>
      </c>
      <c r="AS71" s="297">
        <f t="shared" si="96"/>
        <v>2.63</v>
      </c>
      <c r="AT71" s="297">
        <f t="shared" si="96"/>
        <v>2.74</v>
      </c>
      <c r="AU71" s="297">
        <f t="shared" si="96"/>
        <v>2.59</v>
      </c>
      <c r="AV71" s="297">
        <f t="shared" si="96"/>
        <v>4.12</v>
      </c>
      <c r="AW71" s="297">
        <f t="shared" si="96"/>
        <v>4.41</v>
      </c>
      <c r="AX71" s="298" t="e">
        <f t="shared" si="96"/>
        <v>#DIV/0!</v>
      </c>
      <c r="AY71" s="298" t="e">
        <f t="shared" si="96"/>
        <v>#DIV/0!</v>
      </c>
      <c r="AZ71" s="214" t="e">
        <f t="shared" si="96"/>
        <v>#N/A</v>
      </c>
      <c r="BA71" s="214" t="e">
        <f t="shared" si="96"/>
        <v>#N/A</v>
      </c>
      <c r="BB71" s="214" t="e">
        <f t="shared" si="96"/>
        <v>#N/A</v>
      </c>
      <c r="BC71" s="214" t="e">
        <f t="shared" si="96"/>
        <v>#N/A</v>
      </c>
      <c r="BD71" s="214" t="e">
        <f t="shared" si="96"/>
        <v>#N/A</v>
      </c>
      <c r="BE71" s="214" t="e">
        <f t="shared" si="96"/>
        <v>#N/A</v>
      </c>
      <c r="BF71" s="214" t="e">
        <f t="shared" si="96"/>
        <v>#N/A</v>
      </c>
      <c r="BG71" s="214" t="e">
        <f t="shared" si="96"/>
        <v>#N/A</v>
      </c>
      <c r="BH71" s="214" t="e">
        <f t="shared" si="96"/>
        <v>#N/A</v>
      </c>
      <c r="BI71" s="214" t="e">
        <f t="shared" si="96"/>
        <v>#N/A</v>
      </c>
      <c r="BJ71" s="214" t="e">
        <f t="shared" si="96"/>
        <v>#N/A</v>
      </c>
      <c r="BK71" s="214" t="e">
        <f t="shared" si="96"/>
        <v>#N/A</v>
      </c>
      <c r="BL71" s="214" t="e">
        <f t="shared" si="96"/>
        <v>#N/A</v>
      </c>
      <c r="BM71" s="214" t="e">
        <f t="shared" si="96"/>
        <v>#N/A</v>
      </c>
      <c r="BN71" s="214" t="e">
        <f t="shared" si="96"/>
        <v>#N/A</v>
      </c>
      <c r="BO71" s="214" t="e">
        <f t="shared" ref="BO71:BR71" si="97">ROUND(SUMPRODUCT(BO165:BO167,BO226:BO228),2)</f>
        <v>#N/A</v>
      </c>
      <c r="BP71" s="214" t="e">
        <f t="shared" si="97"/>
        <v>#N/A</v>
      </c>
      <c r="BQ71" s="214" t="e">
        <f t="shared" si="97"/>
        <v>#N/A</v>
      </c>
      <c r="BR71" s="214" t="e">
        <f t="shared" si="97"/>
        <v>#N/A</v>
      </c>
    </row>
    <row r="72" spans="1:70" ht="14.25" thickTop="1" thickBot="1">
      <c r="A72" s="2"/>
      <c r="B72" s="217"/>
      <c r="C72" s="217"/>
      <c r="D72" s="217"/>
      <c r="E72" s="217"/>
      <c r="F72" s="217"/>
      <c r="G72" s="217"/>
      <c r="H72" s="217"/>
      <c r="I72" s="217"/>
      <c r="J72" s="217"/>
      <c r="K72" s="217"/>
      <c r="L72" s="217"/>
      <c r="M72" s="217"/>
      <c r="N72" s="217"/>
      <c r="O72" s="217"/>
      <c r="P72" s="217"/>
      <c r="Q72" s="217"/>
      <c r="R72" s="217"/>
      <c r="S72" s="217"/>
      <c r="T72" s="217"/>
      <c r="U72" s="217"/>
      <c r="V72" s="217"/>
      <c r="W72" s="217"/>
      <c r="X72" s="217"/>
      <c r="Y72" s="217"/>
      <c r="Z72" s="217"/>
      <c r="AA72" s="217"/>
      <c r="AB72" s="217"/>
      <c r="AC72" s="217"/>
      <c r="AD72" s="217"/>
      <c r="AE72" s="217"/>
      <c r="AF72" s="217"/>
      <c r="AG72" s="217"/>
      <c r="AH72" s="217"/>
      <c r="AI72" s="217"/>
      <c r="AJ72" s="217"/>
      <c r="AK72" s="217"/>
      <c r="AL72" s="217"/>
      <c r="AM72" s="217"/>
      <c r="AN72" s="217"/>
      <c r="AO72" s="217"/>
      <c r="AP72" s="217"/>
      <c r="AQ72" s="217"/>
      <c r="AR72" s="217"/>
      <c r="AS72" s="217"/>
      <c r="AT72" s="217"/>
      <c r="AU72" s="217"/>
      <c r="AV72" s="217"/>
      <c r="AW72" s="217"/>
      <c r="AX72" s="149"/>
      <c r="AY72" s="149"/>
      <c r="AZ72" s="214"/>
      <c r="BA72" s="214"/>
      <c r="BB72" s="214"/>
      <c r="BC72" s="214"/>
      <c r="BD72" s="214"/>
      <c r="BE72" s="214"/>
      <c r="BF72" s="214"/>
      <c r="BG72" s="214"/>
      <c r="BH72" s="214"/>
      <c r="BI72" s="214"/>
      <c r="BJ72" s="214"/>
      <c r="BK72" s="214"/>
      <c r="BL72" s="214"/>
      <c r="BM72" s="214"/>
      <c r="BN72" s="214"/>
      <c r="BO72" s="214"/>
      <c r="BP72" s="214"/>
      <c r="BQ72" s="214"/>
      <c r="BR72" s="214"/>
    </row>
    <row r="73" spans="1:70">
      <c r="A73" s="285" t="s">
        <v>333</v>
      </c>
      <c r="B73" s="285"/>
      <c r="C73" s="285"/>
      <c r="D73" s="285"/>
      <c r="E73" s="285"/>
      <c r="F73" s="285"/>
      <c r="G73" s="285"/>
      <c r="H73" s="285"/>
      <c r="I73" s="285"/>
      <c r="J73" s="285"/>
      <c r="K73" s="285"/>
      <c r="L73" s="285"/>
      <c r="M73" s="285"/>
      <c r="N73" s="285"/>
      <c r="O73" s="285"/>
      <c r="P73" s="285"/>
      <c r="Q73" s="285"/>
      <c r="R73" s="285"/>
      <c r="S73" s="285"/>
      <c r="T73" s="285"/>
      <c r="U73" s="285"/>
      <c r="V73" s="285"/>
      <c r="W73" s="285"/>
      <c r="X73" s="285"/>
      <c r="Y73" s="285"/>
      <c r="Z73" s="285"/>
      <c r="AA73" s="285"/>
      <c r="AB73" s="285"/>
      <c r="AC73" s="285"/>
      <c r="AD73" s="285"/>
      <c r="AE73" s="285"/>
      <c r="AF73" s="285"/>
      <c r="AG73" s="285"/>
      <c r="AH73" s="285"/>
      <c r="AI73" s="285"/>
      <c r="AJ73" s="285"/>
      <c r="AK73" s="285"/>
      <c r="AL73" s="285"/>
      <c r="AM73" s="285"/>
      <c r="AN73" s="285"/>
      <c r="AO73" s="285"/>
      <c r="AP73" s="285"/>
      <c r="AQ73" s="285"/>
      <c r="AR73" s="285"/>
      <c r="AS73" s="285"/>
      <c r="AT73" s="285"/>
      <c r="AU73" s="285"/>
      <c r="AV73" s="285"/>
      <c r="AW73" s="285"/>
      <c r="AX73" s="285"/>
      <c r="AY73" s="285"/>
      <c r="AZ73" s="306"/>
      <c r="BA73" s="306"/>
      <c r="BB73" s="306"/>
      <c r="BC73" s="306"/>
      <c r="BD73" s="306"/>
      <c r="BE73" s="306"/>
      <c r="BF73" s="306"/>
      <c r="BG73" s="306"/>
      <c r="BH73" s="306"/>
      <c r="BI73" s="306"/>
      <c r="BJ73" s="306"/>
      <c r="BK73" s="306"/>
      <c r="BL73" s="306"/>
      <c r="BM73" s="306"/>
      <c r="BN73" s="306"/>
      <c r="BO73" s="306"/>
      <c r="BP73" s="306"/>
      <c r="BQ73" s="306"/>
      <c r="BR73" s="174"/>
    </row>
    <row r="74" spans="1:70">
      <c r="A74" s="287" t="s">
        <v>334</v>
      </c>
      <c r="B74" s="263">
        <f t="shared" ref="B74:BM74" si="98">B66</f>
        <v>379.05500000000001</v>
      </c>
      <c r="C74" s="263">
        <f t="shared" si="98"/>
        <v>312.89999999999998</v>
      </c>
      <c r="D74" s="263">
        <f t="shared" si="98"/>
        <v>473.3</v>
      </c>
      <c r="E74" s="263">
        <f t="shared" si="98"/>
        <v>440</v>
      </c>
      <c r="F74" s="263">
        <f t="shared" si="98"/>
        <v>387.7</v>
      </c>
      <c r="G74" s="263">
        <f t="shared" si="98"/>
        <v>305.60000000000002</v>
      </c>
      <c r="H74" s="263">
        <f t="shared" si="98"/>
        <v>282.89999999999998</v>
      </c>
      <c r="I74" s="263">
        <f t="shared" si="98"/>
        <v>367.6</v>
      </c>
      <c r="J74" s="263">
        <f t="shared" si="98"/>
        <v>303.5</v>
      </c>
      <c r="K74" s="263">
        <f t="shared" si="98"/>
        <v>296.3</v>
      </c>
      <c r="L74" s="263">
        <f t="shared" si="98"/>
        <v>312.39999999999998</v>
      </c>
      <c r="M74" s="263">
        <f t="shared" si="98"/>
        <v>248.5</v>
      </c>
      <c r="N74" s="263">
        <f t="shared" si="98"/>
        <v>212.2</v>
      </c>
      <c r="O74" s="263">
        <f t="shared" si="98"/>
        <v>159.69999999999999</v>
      </c>
      <c r="P74" s="263">
        <f t="shared" si="98"/>
        <v>214.749</v>
      </c>
      <c r="Q74" s="263">
        <f t="shared" si="98"/>
        <v>229.25899999999999</v>
      </c>
      <c r="R74" s="263">
        <f t="shared" si="98"/>
        <v>174.88499999999999</v>
      </c>
      <c r="S74" s="263">
        <f t="shared" si="98"/>
        <v>175.125</v>
      </c>
      <c r="T74" s="263">
        <f t="shared" si="98"/>
        <v>146.55199999999999</v>
      </c>
      <c r="U74" s="263">
        <f t="shared" si="98"/>
        <v>148.97499999999999</v>
      </c>
      <c r="V74" s="263">
        <f t="shared" si="98"/>
        <v>112.61799999999999</v>
      </c>
      <c r="W74" s="263">
        <f t="shared" si="98"/>
        <v>95.53</v>
      </c>
      <c r="X74" s="263">
        <f t="shared" si="98"/>
        <v>111.218</v>
      </c>
      <c r="Y74" s="263">
        <f t="shared" si="98"/>
        <v>112.55</v>
      </c>
      <c r="Z74" s="263">
        <f t="shared" si="98"/>
        <v>101.8</v>
      </c>
      <c r="AA74" s="263">
        <f t="shared" si="98"/>
        <v>109.928</v>
      </c>
      <c r="AB74" s="263">
        <f t="shared" si="98"/>
        <v>93.358000000000004</v>
      </c>
      <c r="AC74" s="263">
        <f t="shared" si="98"/>
        <v>82.879000000000005</v>
      </c>
      <c r="AD74" s="263">
        <f t="shared" si="98"/>
        <v>95.013999999999996</v>
      </c>
      <c r="AE74" s="263">
        <f t="shared" si="98"/>
        <v>82.445999999999998</v>
      </c>
      <c r="AF74" s="263">
        <f t="shared" si="98"/>
        <v>74.873000000000005</v>
      </c>
      <c r="AG74" s="263">
        <f t="shared" si="98"/>
        <v>71.058000000000007</v>
      </c>
      <c r="AH74" s="263">
        <f t="shared" si="98"/>
        <v>78.988</v>
      </c>
      <c r="AI74" s="263">
        <f t="shared" si="98"/>
        <v>95.45</v>
      </c>
      <c r="AJ74" s="263">
        <f t="shared" si="98"/>
        <v>97.991</v>
      </c>
      <c r="AK74" s="263">
        <f t="shared" si="98"/>
        <v>86.311000000000007</v>
      </c>
      <c r="AL74" s="263">
        <f t="shared" si="98"/>
        <v>74.593999999999994</v>
      </c>
      <c r="AM74" s="263">
        <f t="shared" si="98"/>
        <v>52.625999999999998</v>
      </c>
      <c r="AN74" s="263">
        <f t="shared" si="98"/>
        <v>35.122999999999998</v>
      </c>
      <c r="AO74" s="263">
        <f t="shared" si="98"/>
        <v>59.418999999999997</v>
      </c>
      <c r="AP74" s="263">
        <f t="shared" si="98"/>
        <v>75.228999999999999</v>
      </c>
      <c r="AQ74" s="263">
        <f t="shared" si="98"/>
        <v>63.204999999999998</v>
      </c>
      <c r="AR74" s="263">
        <f t="shared" si="98"/>
        <v>54.939</v>
      </c>
      <c r="AS74" s="263">
        <f t="shared" si="98"/>
        <v>50.281999999999996</v>
      </c>
      <c r="AT74" s="263">
        <f t="shared" si="98"/>
        <v>47.692</v>
      </c>
      <c r="AU74" s="263">
        <f t="shared" si="98"/>
        <v>51.465000000000003</v>
      </c>
      <c r="AV74" s="263">
        <f t="shared" si="98"/>
        <v>43.003999999999998</v>
      </c>
      <c r="AW74" s="264">
        <f t="shared" si="98"/>
        <v>42.908999999999999</v>
      </c>
      <c r="AX74" s="264">
        <f t="shared" si="98"/>
        <v>51.584000000000003</v>
      </c>
      <c r="AY74" s="264">
        <f t="shared" si="98"/>
        <v>0</v>
      </c>
      <c r="AZ74" s="264">
        <f t="shared" si="98"/>
        <v>0</v>
      </c>
      <c r="BA74" s="264" t="e">
        <f t="shared" si="98"/>
        <v>#N/A</v>
      </c>
      <c r="BB74" s="264" t="e">
        <f t="shared" si="98"/>
        <v>#N/A</v>
      </c>
      <c r="BC74" s="264" t="e">
        <f t="shared" si="98"/>
        <v>#N/A</v>
      </c>
      <c r="BD74" s="264" t="e">
        <f t="shared" si="98"/>
        <v>#N/A</v>
      </c>
      <c r="BE74" s="264" t="e">
        <f t="shared" si="98"/>
        <v>#N/A</v>
      </c>
      <c r="BF74" s="264" t="e">
        <f t="shared" si="98"/>
        <v>#N/A</v>
      </c>
      <c r="BG74" s="264" t="e">
        <f t="shared" si="98"/>
        <v>#N/A</v>
      </c>
      <c r="BH74" s="264" t="e">
        <f t="shared" si="98"/>
        <v>#N/A</v>
      </c>
      <c r="BI74" s="264" t="e">
        <f t="shared" si="98"/>
        <v>#N/A</v>
      </c>
      <c r="BJ74" s="264" t="e">
        <f t="shared" si="98"/>
        <v>#N/A</v>
      </c>
      <c r="BK74" s="264" t="e">
        <f t="shared" si="98"/>
        <v>#N/A</v>
      </c>
      <c r="BL74" s="264" t="e">
        <f t="shared" si="98"/>
        <v>#N/A</v>
      </c>
      <c r="BM74" s="264" t="e">
        <f t="shared" si="98"/>
        <v>#N/A</v>
      </c>
      <c r="BN74" s="264" t="e">
        <f t="shared" ref="BN74:CX74" si="99">BN66</f>
        <v>#N/A</v>
      </c>
      <c r="BO74" s="264" t="e">
        <f t="shared" si="99"/>
        <v>#N/A</v>
      </c>
      <c r="BP74" s="264" t="e">
        <f t="shared" si="99"/>
        <v>#N/A</v>
      </c>
      <c r="BQ74" s="264" t="e">
        <f t="shared" si="99"/>
        <v>#N/A</v>
      </c>
      <c r="BR74" s="122" t="e">
        <f t="shared" si="99"/>
        <v>#N/A</v>
      </c>
    </row>
    <row r="75" spans="1:70">
      <c r="A75" s="288" t="s">
        <v>308</v>
      </c>
      <c r="B75" s="263">
        <f>SUM(B98:B100)</f>
        <v>0</v>
      </c>
      <c r="C75" s="263">
        <f t="shared" ref="C75:BN75" si="100">SUM(C98:C100)</f>
        <v>0</v>
      </c>
      <c r="D75" s="263">
        <f t="shared" si="100"/>
        <v>0</v>
      </c>
      <c r="E75" s="263">
        <f t="shared" si="100"/>
        <v>2E-3</v>
      </c>
      <c r="F75" s="263">
        <f t="shared" si="100"/>
        <v>2E-3</v>
      </c>
      <c r="G75" s="263">
        <f t="shared" si="100"/>
        <v>1E-3</v>
      </c>
      <c r="H75" s="263">
        <f t="shared" si="100"/>
        <v>0</v>
      </c>
      <c r="I75" s="263">
        <f t="shared" si="100"/>
        <v>0</v>
      </c>
      <c r="J75" s="263">
        <f t="shared" si="100"/>
        <v>0</v>
      </c>
      <c r="K75" s="263">
        <f t="shared" si="100"/>
        <v>0</v>
      </c>
      <c r="L75" s="263">
        <f t="shared" si="100"/>
        <v>1E-3</v>
      </c>
      <c r="M75" s="263">
        <f t="shared" si="100"/>
        <v>0</v>
      </c>
      <c r="N75" s="263">
        <f t="shared" si="100"/>
        <v>0</v>
      </c>
      <c r="O75" s="263">
        <f t="shared" si="100"/>
        <v>0</v>
      </c>
      <c r="P75" s="263">
        <f t="shared" si="100"/>
        <v>0.11799999999999999</v>
      </c>
      <c r="Q75" s="263">
        <f t="shared" si="100"/>
        <v>0.06</v>
      </c>
      <c r="R75" s="263">
        <f t="shared" si="100"/>
        <v>5.2832191500000007E-3</v>
      </c>
      <c r="S75" s="263">
        <f t="shared" si="100"/>
        <v>1.0275113250000001E-3</v>
      </c>
      <c r="T75" s="263">
        <f t="shared" si="100"/>
        <v>0</v>
      </c>
      <c r="U75" s="263">
        <f t="shared" si="100"/>
        <v>0</v>
      </c>
      <c r="V75" s="263">
        <f t="shared" si="100"/>
        <v>0</v>
      </c>
      <c r="W75" s="263">
        <f t="shared" si="100"/>
        <v>0</v>
      </c>
      <c r="X75" s="263">
        <f t="shared" si="100"/>
        <v>0</v>
      </c>
      <c r="Y75" s="263">
        <f t="shared" si="100"/>
        <v>0</v>
      </c>
      <c r="Z75" s="263">
        <f t="shared" si="100"/>
        <v>0</v>
      </c>
      <c r="AA75" s="263">
        <f t="shared" si="100"/>
        <v>0</v>
      </c>
      <c r="AB75" s="263">
        <f t="shared" si="100"/>
        <v>0</v>
      </c>
      <c r="AC75" s="263">
        <f t="shared" si="100"/>
        <v>0</v>
      </c>
      <c r="AD75" s="263">
        <f t="shared" si="100"/>
        <v>0</v>
      </c>
      <c r="AE75" s="263">
        <f t="shared" si="100"/>
        <v>0</v>
      </c>
      <c r="AF75" s="263">
        <f t="shared" si="100"/>
        <v>0</v>
      </c>
      <c r="AG75" s="263">
        <f t="shared" si="100"/>
        <v>0</v>
      </c>
      <c r="AH75" s="263">
        <f t="shared" si="100"/>
        <v>0</v>
      </c>
      <c r="AI75" s="263">
        <f t="shared" si="100"/>
        <v>0</v>
      </c>
      <c r="AJ75" s="263">
        <f t="shared" si="100"/>
        <v>0</v>
      </c>
      <c r="AK75" s="263">
        <f t="shared" si="100"/>
        <v>0</v>
      </c>
      <c r="AL75" s="263">
        <f t="shared" si="100"/>
        <v>0</v>
      </c>
      <c r="AM75" s="263">
        <f t="shared" si="100"/>
        <v>0</v>
      </c>
      <c r="AN75" s="263">
        <f t="shared" si="100"/>
        <v>0</v>
      </c>
      <c r="AO75" s="263">
        <f t="shared" si="100"/>
        <v>0</v>
      </c>
      <c r="AP75" s="263">
        <f t="shared" si="100"/>
        <v>0</v>
      </c>
      <c r="AQ75" s="263">
        <f t="shared" si="100"/>
        <v>0</v>
      </c>
      <c r="AR75" s="263">
        <f t="shared" si="100"/>
        <v>0</v>
      </c>
      <c r="AS75" s="263">
        <f t="shared" si="100"/>
        <v>0</v>
      </c>
      <c r="AT75" s="263">
        <f t="shared" si="100"/>
        <v>0</v>
      </c>
      <c r="AU75" s="263">
        <f t="shared" si="100"/>
        <v>0</v>
      </c>
      <c r="AV75" s="263">
        <f t="shared" si="100"/>
        <v>0</v>
      </c>
      <c r="AW75" s="264">
        <f t="shared" si="100"/>
        <v>0</v>
      </c>
      <c r="AX75" s="264">
        <f t="shared" si="100"/>
        <v>0</v>
      </c>
      <c r="AY75" s="264">
        <f t="shared" si="100"/>
        <v>0</v>
      </c>
      <c r="AZ75" s="264">
        <f t="shared" si="100"/>
        <v>0</v>
      </c>
      <c r="BA75" s="264">
        <f t="shared" si="100"/>
        <v>0</v>
      </c>
      <c r="BB75" s="264">
        <f t="shared" si="100"/>
        <v>0</v>
      </c>
      <c r="BC75" s="264">
        <f t="shared" si="100"/>
        <v>0</v>
      </c>
      <c r="BD75" s="264">
        <f t="shared" si="100"/>
        <v>0</v>
      </c>
      <c r="BE75" s="264">
        <f t="shared" si="100"/>
        <v>0</v>
      </c>
      <c r="BF75" s="264">
        <f t="shared" si="100"/>
        <v>0</v>
      </c>
      <c r="BG75" s="264">
        <f t="shared" si="100"/>
        <v>0</v>
      </c>
      <c r="BH75" s="264">
        <f t="shared" si="100"/>
        <v>0</v>
      </c>
      <c r="BI75" s="264">
        <f t="shared" si="100"/>
        <v>0</v>
      </c>
      <c r="BJ75" s="264">
        <f t="shared" si="100"/>
        <v>0</v>
      </c>
      <c r="BK75" s="264">
        <f t="shared" si="100"/>
        <v>0</v>
      </c>
      <c r="BL75" s="264">
        <f t="shared" si="100"/>
        <v>0</v>
      </c>
      <c r="BM75" s="264">
        <f t="shared" si="100"/>
        <v>0</v>
      </c>
      <c r="BN75" s="264">
        <f t="shared" si="100"/>
        <v>0</v>
      </c>
      <c r="BO75" s="264">
        <f t="shared" ref="BO75:BR75" si="101">SUM(BO98:BO100)</f>
        <v>0</v>
      </c>
      <c r="BP75" s="264">
        <f t="shared" si="101"/>
        <v>0</v>
      </c>
      <c r="BQ75" s="264">
        <f t="shared" si="101"/>
        <v>0</v>
      </c>
      <c r="BR75" s="122">
        <f t="shared" si="101"/>
        <v>0</v>
      </c>
    </row>
    <row r="76" spans="1:70">
      <c r="A76" s="288" t="s">
        <v>335</v>
      </c>
      <c r="B76" s="263">
        <f>SUM(B74:B75)</f>
        <v>379.05500000000001</v>
      </c>
      <c r="C76" s="263">
        <f t="shared" ref="C76:BN76" si="102">SUM(C74:C75)</f>
        <v>312.89999999999998</v>
      </c>
      <c r="D76" s="263">
        <f t="shared" si="102"/>
        <v>473.3</v>
      </c>
      <c r="E76" s="263">
        <f t="shared" si="102"/>
        <v>440.00200000000001</v>
      </c>
      <c r="F76" s="263">
        <f t="shared" si="102"/>
        <v>387.702</v>
      </c>
      <c r="G76" s="263">
        <f t="shared" si="102"/>
        <v>305.601</v>
      </c>
      <c r="H76" s="263">
        <f t="shared" si="102"/>
        <v>282.89999999999998</v>
      </c>
      <c r="I76" s="263">
        <f t="shared" si="102"/>
        <v>367.6</v>
      </c>
      <c r="J76" s="263">
        <f t="shared" si="102"/>
        <v>303.5</v>
      </c>
      <c r="K76" s="263">
        <f t="shared" si="102"/>
        <v>296.3</v>
      </c>
      <c r="L76" s="263">
        <f t="shared" si="102"/>
        <v>312.40099999999995</v>
      </c>
      <c r="M76" s="263">
        <f t="shared" si="102"/>
        <v>248.5</v>
      </c>
      <c r="N76" s="263">
        <f t="shared" si="102"/>
        <v>212.2</v>
      </c>
      <c r="O76" s="263">
        <f t="shared" si="102"/>
        <v>159.69999999999999</v>
      </c>
      <c r="P76" s="263">
        <f t="shared" si="102"/>
        <v>214.86699999999999</v>
      </c>
      <c r="Q76" s="263">
        <f t="shared" si="102"/>
        <v>229.31899999999999</v>
      </c>
      <c r="R76" s="263">
        <f t="shared" si="102"/>
        <v>174.89028321914998</v>
      </c>
      <c r="S76" s="263">
        <f t="shared" si="102"/>
        <v>175.12602751132499</v>
      </c>
      <c r="T76" s="263">
        <f t="shared" si="102"/>
        <v>146.55199999999999</v>
      </c>
      <c r="U76" s="263">
        <f t="shared" si="102"/>
        <v>148.97499999999999</v>
      </c>
      <c r="V76" s="263">
        <f t="shared" si="102"/>
        <v>112.61799999999999</v>
      </c>
      <c r="W76" s="263">
        <f t="shared" si="102"/>
        <v>95.53</v>
      </c>
      <c r="X76" s="263">
        <f t="shared" si="102"/>
        <v>111.218</v>
      </c>
      <c r="Y76" s="263">
        <f t="shared" si="102"/>
        <v>112.55</v>
      </c>
      <c r="Z76" s="263">
        <f t="shared" si="102"/>
        <v>101.8</v>
      </c>
      <c r="AA76" s="263">
        <f t="shared" si="102"/>
        <v>109.928</v>
      </c>
      <c r="AB76" s="263">
        <f t="shared" si="102"/>
        <v>93.358000000000004</v>
      </c>
      <c r="AC76" s="263">
        <f t="shared" si="102"/>
        <v>82.879000000000005</v>
      </c>
      <c r="AD76" s="263">
        <f t="shared" si="102"/>
        <v>95.013999999999996</v>
      </c>
      <c r="AE76" s="263">
        <f t="shared" si="102"/>
        <v>82.445999999999998</v>
      </c>
      <c r="AF76" s="263">
        <f t="shared" si="102"/>
        <v>74.873000000000005</v>
      </c>
      <c r="AG76" s="263">
        <f t="shared" si="102"/>
        <v>71.058000000000007</v>
      </c>
      <c r="AH76" s="263">
        <f t="shared" si="102"/>
        <v>78.988</v>
      </c>
      <c r="AI76" s="263">
        <f t="shared" si="102"/>
        <v>95.45</v>
      </c>
      <c r="AJ76" s="263">
        <f t="shared" si="102"/>
        <v>97.991</v>
      </c>
      <c r="AK76" s="263">
        <f t="shared" si="102"/>
        <v>86.311000000000007</v>
      </c>
      <c r="AL76" s="263">
        <f t="shared" si="102"/>
        <v>74.593999999999994</v>
      </c>
      <c r="AM76" s="263">
        <f t="shared" si="102"/>
        <v>52.625999999999998</v>
      </c>
      <c r="AN76" s="263">
        <f t="shared" si="102"/>
        <v>35.122999999999998</v>
      </c>
      <c r="AO76" s="263">
        <f t="shared" si="102"/>
        <v>59.418999999999997</v>
      </c>
      <c r="AP76" s="263">
        <f t="shared" si="102"/>
        <v>75.228999999999999</v>
      </c>
      <c r="AQ76" s="263">
        <f t="shared" si="102"/>
        <v>63.204999999999998</v>
      </c>
      <c r="AR76" s="263">
        <f t="shared" si="102"/>
        <v>54.939</v>
      </c>
      <c r="AS76" s="263">
        <f t="shared" si="102"/>
        <v>50.281999999999996</v>
      </c>
      <c r="AT76" s="263">
        <f t="shared" si="102"/>
        <v>47.692</v>
      </c>
      <c r="AU76" s="263">
        <f t="shared" si="102"/>
        <v>51.465000000000003</v>
      </c>
      <c r="AV76" s="263">
        <f t="shared" si="102"/>
        <v>43.003999999999998</v>
      </c>
      <c r="AW76" s="264">
        <f t="shared" si="102"/>
        <v>42.908999999999999</v>
      </c>
      <c r="AX76" s="264">
        <f t="shared" si="102"/>
        <v>51.584000000000003</v>
      </c>
      <c r="AY76" s="264">
        <f t="shared" si="102"/>
        <v>0</v>
      </c>
      <c r="AZ76" s="264">
        <f t="shared" si="102"/>
        <v>0</v>
      </c>
      <c r="BA76" s="264" t="e">
        <f t="shared" si="102"/>
        <v>#N/A</v>
      </c>
      <c r="BB76" s="264" t="e">
        <f t="shared" si="102"/>
        <v>#N/A</v>
      </c>
      <c r="BC76" s="264" t="e">
        <f t="shared" si="102"/>
        <v>#N/A</v>
      </c>
      <c r="BD76" s="264" t="e">
        <f t="shared" si="102"/>
        <v>#N/A</v>
      </c>
      <c r="BE76" s="264" t="e">
        <f t="shared" si="102"/>
        <v>#N/A</v>
      </c>
      <c r="BF76" s="264" t="e">
        <f t="shared" si="102"/>
        <v>#N/A</v>
      </c>
      <c r="BG76" s="264" t="e">
        <f t="shared" si="102"/>
        <v>#N/A</v>
      </c>
      <c r="BH76" s="264" t="e">
        <f t="shared" si="102"/>
        <v>#N/A</v>
      </c>
      <c r="BI76" s="264" t="e">
        <f t="shared" si="102"/>
        <v>#N/A</v>
      </c>
      <c r="BJ76" s="264" t="e">
        <f t="shared" si="102"/>
        <v>#N/A</v>
      </c>
      <c r="BK76" s="264" t="e">
        <f t="shared" si="102"/>
        <v>#N/A</v>
      </c>
      <c r="BL76" s="264" t="e">
        <f t="shared" si="102"/>
        <v>#N/A</v>
      </c>
      <c r="BM76" s="264" t="e">
        <f t="shared" si="102"/>
        <v>#N/A</v>
      </c>
      <c r="BN76" s="264" t="e">
        <f t="shared" si="102"/>
        <v>#N/A</v>
      </c>
      <c r="BO76" s="264" t="e">
        <f t="shared" ref="BO76:BR76" si="103">SUM(BO74:BO75)</f>
        <v>#N/A</v>
      </c>
      <c r="BP76" s="264" t="e">
        <f t="shared" si="103"/>
        <v>#N/A</v>
      </c>
      <c r="BQ76" s="264" t="e">
        <f t="shared" si="103"/>
        <v>#N/A</v>
      </c>
      <c r="BR76" s="122" t="e">
        <f t="shared" si="103"/>
        <v>#N/A</v>
      </c>
    </row>
    <row r="77" spans="1:70">
      <c r="A77" s="289" t="s">
        <v>336</v>
      </c>
      <c r="B77" s="290"/>
      <c r="C77" s="290"/>
      <c r="D77" s="290"/>
      <c r="E77" s="290"/>
      <c r="F77" s="290"/>
      <c r="G77" s="290"/>
      <c r="H77" s="290"/>
      <c r="I77" s="290"/>
      <c r="J77" s="290"/>
      <c r="K77" s="290"/>
      <c r="L77" s="290"/>
      <c r="M77" s="290"/>
      <c r="N77" s="290"/>
      <c r="O77" s="290"/>
      <c r="P77" s="290"/>
      <c r="Q77" s="290"/>
      <c r="R77" s="290"/>
      <c r="S77" s="290"/>
      <c r="T77" s="290"/>
      <c r="U77" s="290"/>
      <c r="V77" s="290"/>
      <c r="W77" s="290"/>
      <c r="X77" s="290"/>
      <c r="Y77" s="290"/>
      <c r="Z77" s="290"/>
      <c r="AA77" s="290"/>
      <c r="AB77" s="290"/>
      <c r="AC77" s="290"/>
      <c r="AD77" s="290"/>
      <c r="AE77" s="290"/>
      <c r="AF77" s="290"/>
      <c r="AG77" s="290"/>
      <c r="AH77" s="290"/>
      <c r="AI77" s="290"/>
      <c r="AJ77" s="290"/>
      <c r="AK77" s="290"/>
      <c r="AL77" s="290"/>
      <c r="AM77" s="290"/>
      <c r="AN77" s="290"/>
      <c r="AO77" s="290"/>
      <c r="AP77" s="290"/>
      <c r="AQ77" s="290"/>
      <c r="AR77" s="290"/>
      <c r="AS77" s="290"/>
      <c r="AT77" s="290"/>
      <c r="AU77" s="290"/>
      <c r="AV77" s="290"/>
      <c r="AW77" s="291"/>
      <c r="AX77" s="291"/>
      <c r="AY77" s="291"/>
    </row>
    <row r="78" spans="1:70">
      <c r="A78" s="292" t="s">
        <v>310</v>
      </c>
      <c r="B78" s="293">
        <f>B81-B80-B79</f>
        <v>127.83699999999999</v>
      </c>
      <c r="C78" s="293">
        <f t="shared" ref="C78:BN78" si="104">C81-C80-C79</f>
        <v>96.60499999999999</v>
      </c>
      <c r="D78" s="293">
        <f t="shared" si="104"/>
        <v>107.89600000000003</v>
      </c>
      <c r="E78" s="293">
        <f t="shared" si="104"/>
        <v>108.23199999999999</v>
      </c>
      <c r="F78" s="293">
        <f t="shared" si="104"/>
        <v>97.094000000000008</v>
      </c>
      <c r="G78" s="293">
        <f t="shared" si="104"/>
        <v>72.246999999999986</v>
      </c>
      <c r="H78" s="293">
        <f t="shared" si="104"/>
        <v>75.967999999999989</v>
      </c>
      <c r="I78" s="293">
        <f t="shared" si="104"/>
        <v>91.572000000000017</v>
      </c>
      <c r="J78" s="293">
        <f t="shared" si="104"/>
        <v>65.456000000000017</v>
      </c>
      <c r="K78" s="293">
        <f t="shared" si="104"/>
        <v>56.822000000000031</v>
      </c>
      <c r="L78" s="293">
        <f t="shared" si="104"/>
        <v>67.285999999999945</v>
      </c>
      <c r="M78" s="293">
        <f t="shared" si="104"/>
        <v>58.942999999999998</v>
      </c>
      <c r="N78" s="293">
        <f t="shared" si="104"/>
        <v>44.957999999999998</v>
      </c>
      <c r="O78" s="293">
        <f t="shared" si="104"/>
        <v>5.6949999999999932</v>
      </c>
      <c r="P78" s="293">
        <f t="shared" si="104"/>
        <v>3.4199999999999875</v>
      </c>
      <c r="Q78" s="293">
        <f t="shared" si="104"/>
        <v>3.9079999999999941</v>
      </c>
      <c r="R78" s="293">
        <f t="shared" si="104"/>
        <v>-6.7097167808500231</v>
      </c>
      <c r="S78" s="293">
        <f t="shared" si="104"/>
        <v>6.2920275113249957</v>
      </c>
      <c r="T78" s="293">
        <f t="shared" si="104"/>
        <v>-13.159000000000006</v>
      </c>
      <c r="U78" s="293">
        <f t="shared" si="104"/>
        <v>-3.9160000000000039</v>
      </c>
      <c r="V78" s="293">
        <f t="shared" si="104"/>
        <v>-4.0760000000000076</v>
      </c>
      <c r="W78" s="293">
        <f t="shared" si="104"/>
        <v>-25.641999999999996</v>
      </c>
      <c r="X78" s="293">
        <f t="shared" si="104"/>
        <v>-13.323</v>
      </c>
      <c r="Y78" s="293">
        <f t="shared" si="104"/>
        <v>-17.496000000000009</v>
      </c>
      <c r="Z78" s="293">
        <f t="shared" si="104"/>
        <v>-22.966000000000008</v>
      </c>
      <c r="AA78" s="293">
        <f t="shared" si="104"/>
        <v>-9.7670000000000101</v>
      </c>
      <c r="AB78" s="293">
        <f t="shared" si="104"/>
        <v>-14.655000000000001</v>
      </c>
      <c r="AC78" s="293">
        <f t="shared" si="104"/>
        <v>-12.780999999999999</v>
      </c>
      <c r="AD78" s="293">
        <f t="shared" si="104"/>
        <v>-15.57</v>
      </c>
      <c r="AE78" s="293">
        <f t="shared" si="104"/>
        <v>-22.481000000000002</v>
      </c>
      <c r="AF78" s="293">
        <f t="shared" si="104"/>
        <v>-23.585000000000001</v>
      </c>
      <c r="AG78" s="293">
        <f t="shared" si="104"/>
        <v>-27.774999999999991</v>
      </c>
      <c r="AH78" s="293">
        <f t="shared" si="104"/>
        <v>-29.437000000000005</v>
      </c>
      <c r="AI78" s="293">
        <f t="shared" si="104"/>
        <v>-29.146999999999998</v>
      </c>
      <c r="AJ78" s="293">
        <f t="shared" si="104"/>
        <v>-19.716000000000001</v>
      </c>
      <c r="AK78" s="293">
        <f t="shared" si="104"/>
        <v>-22.618000000000002</v>
      </c>
      <c r="AL78" s="293">
        <f t="shared" si="104"/>
        <v>-16.957000000000008</v>
      </c>
      <c r="AM78" s="293">
        <f t="shared" si="104"/>
        <v>-21.330000000000005</v>
      </c>
      <c r="AN78" s="293">
        <f t="shared" si="104"/>
        <v>-26.907</v>
      </c>
      <c r="AO78" s="293">
        <f t="shared" si="104"/>
        <v>-38.427</v>
      </c>
      <c r="AP78" s="293">
        <f t="shared" si="104"/>
        <v>-25.511000000000003</v>
      </c>
      <c r="AQ78" s="293">
        <f t="shared" si="104"/>
        <v>-30.577000000000005</v>
      </c>
      <c r="AR78" s="293">
        <f t="shared" si="104"/>
        <v>-27.682000000000002</v>
      </c>
      <c r="AS78" s="293">
        <f t="shared" si="104"/>
        <v>-27.260000000000005</v>
      </c>
      <c r="AT78" s="293">
        <f t="shared" si="104"/>
        <v>-24.833999999999996</v>
      </c>
      <c r="AU78" s="293">
        <f t="shared" si="104"/>
        <v>-26.462999999999994</v>
      </c>
      <c r="AV78" s="293">
        <f t="shared" si="104"/>
        <v>-27.219000000000001</v>
      </c>
      <c r="AW78" s="294">
        <f t="shared" si="104"/>
        <v>-27.545000000000002</v>
      </c>
      <c r="AX78" s="294">
        <f t="shared" si="104"/>
        <v>51.584000000000003</v>
      </c>
      <c r="AY78" s="294">
        <f t="shared" si="104"/>
        <v>0</v>
      </c>
      <c r="AZ78" s="122" t="e">
        <f t="shared" si="104"/>
        <v>#N/A</v>
      </c>
      <c r="BA78" s="122" t="e">
        <f t="shared" si="104"/>
        <v>#N/A</v>
      </c>
      <c r="BB78" s="122" t="e">
        <f t="shared" si="104"/>
        <v>#N/A</v>
      </c>
      <c r="BC78" s="122" t="e">
        <f t="shared" si="104"/>
        <v>#N/A</v>
      </c>
      <c r="BD78" s="122" t="e">
        <f t="shared" si="104"/>
        <v>#N/A</v>
      </c>
      <c r="BE78" s="122" t="e">
        <f t="shared" si="104"/>
        <v>#N/A</v>
      </c>
      <c r="BF78" s="122" t="e">
        <f t="shared" si="104"/>
        <v>#N/A</v>
      </c>
      <c r="BG78" s="122" t="e">
        <f t="shared" si="104"/>
        <v>#N/A</v>
      </c>
      <c r="BH78" s="122" t="e">
        <f t="shared" si="104"/>
        <v>#N/A</v>
      </c>
      <c r="BI78" s="122" t="e">
        <f t="shared" si="104"/>
        <v>#N/A</v>
      </c>
      <c r="BJ78" s="122" t="e">
        <f t="shared" si="104"/>
        <v>#N/A</v>
      </c>
      <c r="BK78" s="122" t="e">
        <f t="shared" si="104"/>
        <v>#N/A</v>
      </c>
      <c r="BL78" s="122" t="e">
        <f t="shared" si="104"/>
        <v>#N/A</v>
      </c>
      <c r="BM78" s="122" t="e">
        <f t="shared" si="104"/>
        <v>#N/A</v>
      </c>
      <c r="BN78" s="122" t="e">
        <f t="shared" si="104"/>
        <v>#N/A</v>
      </c>
      <c r="BO78" s="122" t="e">
        <f t="shared" ref="BO78:BR78" si="105">BO81-BO80-BO79</f>
        <v>#N/A</v>
      </c>
      <c r="BP78" s="122" t="e">
        <f t="shared" si="105"/>
        <v>#N/A</v>
      </c>
      <c r="BQ78" s="122" t="e">
        <f t="shared" si="105"/>
        <v>#N/A</v>
      </c>
      <c r="BR78" s="122" t="e">
        <f t="shared" si="105"/>
        <v>#N/A</v>
      </c>
    </row>
    <row r="79" spans="1:70" ht="15">
      <c r="A79" s="292" t="s">
        <v>311</v>
      </c>
      <c r="B79" s="293">
        <v>46.400000000000006</v>
      </c>
      <c r="C79" s="293">
        <v>52</v>
      </c>
      <c r="D79" s="293">
        <v>52.3</v>
      </c>
      <c r="E79" s="293">
        <v>51.8</v>
      </c>
      <c r="F79" s="293">
        <v>54.2</v>
      </c>
      <c r="G79" s="293">
        <v>56.4</v>
      </c>
      <c r="H79" s="293">
        <v>55</v>
      </c>
      <c r="I79" s="293">
        <v>56.2</v>
      </c>
      <c r="J79" s="293">
        <v>57.1</v>
      </c>
      <c r="K79" s="293">
        <v>59.599999999999994</v>
      </c>
      <c r="L79" s="293">
        <v>61.4</v>
      </c>
      <c r="M79" s="293">
        <v>56.810999999999993</v>
      </c>
      <c r="N79" s="293">
        <v>55.212999999999994</v>
      </c>
      <c r="O79" s="293">
        <v>55.670999999999992</v>
      </c>
      <c r="P79" s="293">
        <v>54.534999999999997</v>
      </c>
      <c r="Q79" s="293">
        <v>54.18</v>
      </c>
      <c r="R79" s="293">
        <v>53.878999999999998</v>
      </c>
      <c r="S79" s="293">
        <v>55.640999999999998</v>
      </c>
      <c r="T79" s="293">
        <v>54.188000000000002</v>
      </c>
      <c r="U79" s="293">
        <v>52.292999999999999</v>
      </c>
      <c r="V79" s="293">
        <v>50.385999999999996</v>
      </c>
      <c r="W79" s="293">
        <v>54.495999999999995</v>
      </c>
      <c r="X79" s="293">
        <v>50.542999999999999</v>
      </c>
      <c r="Y79" s="293">
        <v>48.668000000000006</v>
      </c>
      <c r="Z79" s="293">
        <v>48.734999999999999</v>
      </c>
      <c r="AA79" s="293">
        <v>46.968000000000004</v>
      </c>
      <c r="AB79" s="293">
        <v>44.811000000000007</v>
      </c>
      <c r="AC79" s="293">
        <v>45.827000000000005</v>
      </c>
      <c r="AD79" s="293">
        <v>45.735999999999997</v>
      </c>
      <c r="AE79" s="293">
        <v>46.984999999999999</v>
      </c>
      <c r="AF79" s="293">
        <v>45.892000000000003</v>
      </c>
      <c r="AG79" s="293">
        <v>48.234999999999999</v>
      </c>
      <c r="AH79" s="293">
        <v>41.651000000000003</v>
      </c>
      <c r="AI79" s="293">
        <v>40.497999999999998</v>
      </c>
      <c r="AJ79" s="293">
        <v>37.390999999999998</v>
      </c>
      <c r="AK79" s="293">
        <v>41.300000000000004</v>
      </c>
      <c r="AL79" s="293">
        <v>36.612000000000002</v>
      </c>
      <c r="AM79" s="293">
        <v>37.619</v>
      </c>
      <c r="AN79" s="293">
        <v>37.290999999999997</v>
      </c>
      <c r="AO79" s="293">
        <v>44.100999999999999</v>
      </c>
      <c r="AP79" s="293">
        <v>43.938000000000002</v>
      </c>
      <c r="AQ79" s="293">
        <v>43.452000000000005</v>
      </c>
      <c r="AR79" s="293">
        <v>41.605000000000004</v>
      </c>
      <c r="AS79" s="293">
        <v>39.728000000000002</v>
      </c>
      <c r="AT79" s="293">
        <v>35.762999999999998</v>
      </c>
      <c r="AU79" s="293">
        <v>39.875</v>
      </c>
      <c r="AV79" s="293">
        <v>37.57</v>
      </c>
      <c r="AW79" s="293">
        <v>35.646999999999998</v>
      </c>
      <c r="AX79" s="293">
        <v>0</v>
      </c>
      <c r="AY79" s="294">
        <v>0</v>
      </c>
      <c r="AZ79" s="346">
        <v>0</v>
      </c>
      <c r="BA79" s="122" t="e">
        <f t="shared" ref="BA79:BR79" si="106">FORECAST(BA76,AQ79:AZ79,AQ76:AZ76)</f>
        <v>#N/A</v>
      </c>
      <c r="BB79" s="122" t="e">
        <f t="shared" si="106"/>
        <v>#N/A</v>
      </c>
      <c r="BC79" s="122" t="e">
        <f t="shared" si="106"/>
        <v>#N/A</v>
      </c>
      <c r="BD79" s="122" t="e">
        <f t="shared" si="106"/>
        <v>#N/A</v>
      </c>
      <c r="BE79" s="122" t="e">
        <f t="shared" si="106"/>
        <v>#N/A</v>
      </c>
      <c r="BF79" s="122" t="e">
        <f t="shared" si="106"/>
        <v>#N/A</v>
      </c>
      <c r="BG79" s="122" t="e">
        <f t="shared" si="106"/>
        <v>#N/A</v>
      </c>
      <c r="BH79" s="122" t="e">
        <f t="shared" si="106"/>
        <v>#N/A</v>
      </c>
      <c r="BI79" s="122" t="e">
        <f t="shared" si="106"/>
        <v>#N/A</v>
      </c>
      <c r="BJ79" s="122" t="e">
        <f t="shared" si="106"/>
        <v>#N/A</v>
      </c>
      <c r="BK79" s="122" t="e">
        <f t="shared" si="106"/>
        <v>#N/A</v>
      </c>
      <c r="BL79" s="122" t="e">
        <f t="shared" si="106"/>
        <v>#N/A</v>
      </c>
      <c r="BM79" s="122" t="e">
        <f t="shared" si="106"/>
        <v>#N/A</v>
      </c>
      <c r="BN79" s="122" t="e">
        <f t="shared" si="106"/>
        <v>#N/A</v>
      </c>
      <c r="BO79" s="122" t="e">
        <f t="shared" si="106"/>
        <v>#N/A</v>
      </c>
      <c r="BP79" s="122" t="e">
        <f t="shared" si="106"/>
        <v>#N/A</v>
      </c>
      <c r="BQ79" s="122" t="e">
        <f t="shared" si="106"/>
        <v>#N/A</v>
      </c>
      <c r="BR79" s="122" t="e">
        <f t="shared" si="106"/>
        <v>#N/A</v>
      </c>
    </row>
    <row r="80" spans="1:70">
      <c r="A80" s="292" t="s">
        <v>312</v>
      </c>
      <c r="B80" s="293">
        <f>SUM(B114:B116)</f>
        <v>0</v>
      </c>
      <c r="C80" s="293">
        <f t="shared" ref="C80:BN80" si="107">SUM(C114:C116)</f>
        <v>0</v>
      </c>
      <c r="D80" s="293">
        <f t="shared" si="107"/>
        <v>0</v>
      </c>
      <c r="E80" s="293">
        <f t="shared" si="107"/>
        <v>0</v>
      </c>
      <c r="F80" s="293">
        <f t="shared" si="107"/>
        <v>0</v>
      </c>
      <c r="G80" s="293">
        <f t="shared" si="107"/>
        <v>0</v>
      </c>
      <c r="H80" s="293">
        <f t="shared" si="107"/>
        <v>0</v>
      </c>
      <c r="I80" s="293">
        <f t="shared" si="107"/>
        <v>0</v>
      </c>
      <c r="J80" s="293">
        <f t="shared" si="107"/>
        <v>0</v>
      </c>
      <c r="K80" s="293">
        <f t="shared" si="107"/>
        <v>0</v>
      </c>
      <c r="L80" s="293">
        <f t="shared" si="107"/>
        <v>0</v>
      </c>
      <c r="M80" s="293">
        <f t="shared" si="107"/>
        <v>0</v>
      </c>
      <c r="N80" s="293">
        <f t="shared" si="107"/>
        <v>0</v>
      </c>
      <c r="O80" s="293">
        <f t="shared" si="107"/>
        <v>0</v>
      </c>
      <c r="P80" s="293">
        <f t="shared" si="107"/>
        <v>0</v>
      </c>
      <c r="Q80" s="293">
        <f t="shared" si="107"/>
        <v>0</v>
      </c>
      <c r="R80" s="293">
        <f t="shared" si="107"/>
        <v>0</v>
      </c>
      <c r="S80" s="293">
        <f t="shared" si="107"/>
        <v>0</v>
      </c>
      <c r="T80" s="293">
        <f t="shared" si="107"/>
        <v>0</v>
      </c>
      <c r="U80" s="293">
        <f t="shared" si="107"/>
        <v>0</v>
      </c>
      <c r="V80" s="293">
        <f t="shared" si="107"/>
        <v>0</v>
      </c>
      <c r="W80" s="293">
        <f t="shared" si="107"/>
        <v>0</v>
      </c>
      <c r="X80" s="293">
        <f t="shared" si="107"/>
        <v>0</v>
      </c>
      <c r="Y80" s="293">
        <f t="shared" si="107"/>
        <v>0</v>
      </c>
      <c r="Z80" s="293">
        <f t="shared" si="107"/>
        <v>0</v>
      </c>
      <c r="AA80" s="293">
        <f t="shared" si="107"/>
        <v>0</v>
      </c>
      <c r="AB80" s="293">
        <f t="shared" si="107"/>
        <v>0</v>
      </c>
      <c r="AC80" s="293">
        <f t="shared" si="107"/>
        <v>0</v>
      </c>
      <c r="AD80" s="293">
        <f t="shared" si="107"/>
        <v>0</v>
      </c>
      <c r="AE80" s="293">
        <f t="shared" si="107"/>
        <v>0</v>
      </c>
      <c r="AF80" s="293">
        <f t="shared" si="107"/>
        <v>0</v>
      </c>
      <c r="AG80" s="293">
        <f t="shared" si="107"/>
        <v>0</v>
      </c>
      <c r="AH80" s="293">
        <f t="shared" si="107"/>
        <v>0</v>
      </c>
      <c r="AI80" s="293">
        <f t="shared" si="107"/>
        <v>0</v>
      </c>
      <c r="AJ80" s="293">
        <f t="shared" si="107"/>
        <v>0</v>
      </c>
      <c r="AK80" s="293">
        <f t="shared" si="107"/>
        <v>0</v>
      </c>
      <c r="AL80" s="293">
        <f t="shared" si="107"/>
        <v>0</v>
      </c>
      <c r="AM80" s="293">
        <f t="shared" si="107"/>
        <v>0</v>
      </c>
      <c r="AN80" s="293">
        <f t="shared" si="107"/>
        <v>0</v>
      </c>
      <c r="AO80" s="293">
        <f t="shared" si="107"/>
        <v>0</v>
      </c>
      <c r="AP80" s="293">
        <f t="shared" si="107"/>
        <v>0</v>
      </c>
      <c r="AQ80" s="293">
        <f t="shared" si="107"/>
        <v>0</v>
      </c>
      <c r="AR80" s="293">
        <f t="shared" si="107"/>
        <v>0</v>
      </c>
      <c r="AS80" s="293">
        <f t="shared" si="107"/>
        <v>0</v>
      </c>
      <c r="AT80" s="293">
        <f t="shared" si="107"/>
        <v>0</v>
      </c>
      <c r="AU80" s="293">
        <f t="shared" si="107"/>
        <v>0</v>
      </c>
      <c r="AV80" s="293">
        <f t="shared" si="107"/>
        <v>0</v>
      </c>
      <c r="AW80" s="294">
        <f t="shared" si="107"/>
        <v>0</v>
      </c>
      <c r="AX80" s="294">
        <f t="shared" si="107"/>
        <v>0</v>
      </c>
      <c r="AY80" s="294">
        <f t="shared" si="107"/>
        <v>0</v>
      </c>
      <c r="AZ80" s="122" t="e">
        <f t="shared" si="107"/>
        <v>#N/A</v>
      </c>
      <c r="BA80" s="122" t="e">
        <f t="shared" si="107"/>
        <v>#N/A</v>
      </c>
      <c r="BB80" s="122" t="e">
        <f t="shared" si="107"/>
        <v>#N/A</v>
      </c>
      <c r="BC80" s="122" t="e">
        <f t="shared" si="107"/>
        <v>#N/A</v>
      </c>
      <c r="BD80" s="122" t="e">
        <f t="shared" si="107"/>
        <v>#N/A</v>
      </c>
      <c r="BE80" s="122" t="e">
        <f t="shared" si="107"/>
        <v>#N/A</v>
      </c>
      <c r="BF80" s="122" t="e">
        <f t="shared" si="107"/>
        <v>#N/A</v>
      </c>
      <c r="BG80" s="122" t="e">
        <f t="shared" si="107"/>
        <v>#N/A</v>
      </c>
      <c r="BH80" s="122" t="e">
        <f t="shared" si="107"/>
        <v>#N/A</v>
      </c>
      <c r="BI80" s="122" t="e">
        <f t="shared" si="107"/>
        <v>#N/A</v>
      </c>
      <c r="BJ80" s="122" t="e">
        <f t="shared" si="107"/>
        <v>#N/A</v>
      </c>
      <c r="BK80" s="122" t="e">
        <f t="shared" si="107"/>
        <v>#N/A</v>
      </c>
      <c r="BL80" s="122" t="e">
        <f t="shared" si="107"/>
        <v>#N/A</v>
      </c>
      <c r="BM80" s="122" t="e">
        <f t="shared" si="107"/>
        <v>#N/A</v>
      </c>
      <c r="BN80" s="122" t="e">
        <f t="shared" si="107"/>
        <v>#N/A</v>
      </c>
      <c r="BO80" s="122" t="e">
        <f t="shared" ref="BO80:BR80" si="108">SUM(BO114:BO116)</f>
        <v>#N/A</v>
      </c>
      <c r="BP80" s="122" t="e">
        <f t="shared" si="108"/>
        <v>#N/A</v>
      </c>
      <c r="BQ80" s="122" t="e">
        <f t="shared" si="108"/>
        <v>#N/A</v>
      </c>
      <c r="BR80" s="122" t="e">
        <f t="shared" si="108"/>
        <v>#N/A</v>
      </c>
    </row>
    <row r="81" spans="1:70">
      <c r="A81" s="292" t="s">
        <v>337</v>
      </c>
      <c r="B81" s="293">
        <f>B76-B82</f>
        <v>174.23699999999999</v>
      </c>
      <c r="C81" s="293">
        <f t="shared" ref="C81:AV81" si="109">C76-C82</f>
        <v>148.60499999999999</v>
      </c>
      <c r="D81" s="293">
        <f t="shared" si="109"/>
        <v>160.19600000000003</v>
      </c>
      <c r="E81" s="293">
        <f t="shared" si="109"/>
        <v>160.03199999999998</v>
      </c>
      <c r="F81" s="293">
        <f t="shared" si="109"/>
        <v>151.29400000000001</v>
      </c>
      <c r="G81" s="293">
        <f t="shared" si="109"/>
        <v>128.64699999999999</v>
      </c>
      <c r="H81" s="293">
        <f t="shared" si="109"/>
        <v>130.96799999999999</v>
      </c>
      <c r="I81" s="293">
        <f t="shared" si="109"/>
        <v>147.77200000000002</v>
      </c>
      <c r="J81" s="293">
        <f t="shared" si="109"/>
        <v>122.55600000000001</v>
      </c>
      <c r="K81" s="293">
        <f t="shared" si="109"/>
        <v>116.42200000000003</v>
      </c>
      <c r="L81" s="293">
        <f t="shared" si="109"/>
        <v>128.68599999999995</v>
      </c>
      <c r="M81" s="293">
        <f t="shared" si="109"/>
        <v>115.75399999999999</v>
      </c>
      <c r="N81" s="293">
        <f t="shared" si="109"/>
        <v>100.17099999999999</v>
      </c>
      <c r="O81" s="293">
        <f t="shared" si="109"/>
        <v>61.365999999999985</v>
      </c>
      <c r="P81" s="293">
        <f t="shared" si="109"/>
        <v>57.954999999999984</v>
      </c>
      <c r="Q81" s="293">
        <f t="shared" si="109"/>
        <v>58.087999999999994</v>
      </c>
      <c r="R81" s="293">
        <f t="shared" si="109"/>
        <v>47.169283219149975</v>
      </c>
      <c r="S81" s="293">
        <f t="shared" si="109"/>
        <v>61.933027511324994</v>
      </c>
      <c r="T81" s="293">
        <f t="shared" si="109"/>
        <v>41.028999999999996</v>
      </c>
      <c r="U81" s="293">
        <f t="shared" si="109"/>
        <v>48.376999999999995</v>
      </c>
      <c r="V81" s="293">
        <f t="shared" si="109"/>
        <v>46.309999999999988</v>
      </c>
      <c r="W81" s="293">
        <f t="shared" si="109"/>
        <v>28.853999999999999</v>
      </c>
      <c r="X81" s="293">
        <f t="shared" si="109"/>
        <v>37.22</v>
      </c>
      <c r="Y81" s="293">
        <f t="shared" si="109"/>
        <v>31.171999999999997</v>
      </c>
      <c r="Z81" s="293">
        <f t="shared" si="109"/>
        <v>25.768999999999991</v>
      </c>
      <c r="AA81" s="293">
        <f t="shared" si="109"/>
        <v>37.200999999999993</v>
      </c>
      <c r="AB81" s="293">
        <f t="shared" si="109"/>
        <v>30.156000000000006</v>
      </c>
      <c r="AC81" s="293">
        <f t="shared" si="109"/>
        <v>33.046000000000006</v>
      </c>
      <c r="AD81" s="293">
        <f t="shared" si="109"/>
        <v>30.165999999999997</v>
      </c>
      <c r="AE81" s="293">
        <f t="shared" si="109"/>
        <v>24.503999999999998</v>
      </c>
      <c r="AF81" s="293">
        <f t="shared" si="109"/>
        <v>22.307000000000002</v>
      </c>
      <c r="AG81" s="293">
        <f t="shared" si="109"/>
        <v>20.460000000000008</v>
      </c>
      <c r="AH81" s="293">
        <f t="shared" si="109"/>
        <v>12.213999999999999</v>
      </c>
      <c r="AI81" s="293">
        <f t="shared" si="109"/>
        <v>11.350999999999999</v>
      </c>
      <c r="AJ81" s="293">
        <f t="shared" si="109"/>
        <v>17.674999999999997</v>
      </c>
      <c r="AK81" s="293">
        <f t="shared" si="109"/>
        <v>18.682000000000002</v>
      </c>
      <c r="AL81" s="293">
        <f t="shared" si="109"/>
        <v>19.654999999999994</v>
      </c>
      <c r="AM81" s="293">
        <f t="shared" si="109"/>
        <v>16.288999999999994</v>
      </c>
      <c r="AN81" s="293">
        <f t="shared" si="109"/>
        <v>10.383999999999997</v>
      </c>
      <c r="AO81" s="293">
        <f t="shared" si="109"/>
        <v>5.6739999999999995</v>
      </c>
      <c r="AP81" s="293">
        <f t="shared" si="109"/>
        <v>18.427</v>
      </c>
      <c r="AQ81" s="293">
        <f t="shared" si="109"/>
        <v>12.875</v>
      </c>
      <c r="AR81" s="293">
        <f t="shared" si="109"/>
        <v>13.923000000000002</v>
      </c>
      <c r="AS81" s="293">
        <f t="shared" si="109"/>
        <v>12.467999999999996</v>
      </c>
      <c r="AT81" s="293">
        <f t="shared" si="109"/>
        <v>10.929000000000002</v>
      </c>
      <c r="AU81" s="293">
        <f t="shared" si="109"/>
        <v>13.412000000000006</v>
      </c>
      <c r="AV81" s="293">
        <f t="shared" si="109"/>
        <v>10.350999999999999</v>
      </c>
      <c r="AW81" s="294">
        <f>AW76-AW82</f>
        <v>8.1019999999999968</v>
      </c>
      <c r="AX81" s="294">
        <f t="shared" ref="AX81:BR81" si="110">AX76-AX82</f>
        <v>51.584000000000003</v>
      </c>
      <c r="AY81" s="294">
        <f t="shared" si="110"/>
        <v>0</v>
      </c>
      <c r="AZ81" s="122">
        <f t="shared" si="110"/>
        <v>0</v>
      </c>
      <c r="BA81" s="122" t="e">
        <f t="shared" si="110"/>
        <v>#N/A</v>
      </c>
      <c r="BB81" s="122" t="e">
        <f t="shared" si="110"/>
        <v>#N/A</v>
      </c>
      <c r="BC81" s="122" t="e">
        <f t="shared" si="110"/>
        <v>#N/A</v>
      </c>
      <c r="BD81" s="122" t="e">
        <f t="shared" si="110"/>
        <v>#N/A</v>
      </c>
      <c r="BE81" s="122" t="e">
        <f t="shared" si="110"/>
        <v>#N/A</v>
      </c>
      <c r="BF81" s="122" t="e">
        <f t="shared" si="110"/>
        <v>#N/A</v>
      </c>
      <c r="BG81" s="122" t="e">
        <f t="shared" si="110"/>
        <v>#N/A</v>
      </c>
      <c r="BH81" s="122" t="e">
        <f t="shared" si="110"/>
        <v>#N/A</v>
      </c>
      <c r="BI81" s="122" t="e">
        <f t="shared" si="110"/>
        <v>#N/A</v>
      </c>
      <c r="BJ81" s="122" t="e">
        <f t="shared" si="110"/>
        <v>#N/A</v>
      </c>
      <c r="BK81" s="122" t="e">
        <f t="shared" si="110"/>
        <v>#N/A</v>
      </c>
      <c r="BL81" s="122" t="e">
        <f t="shared" si="110"/>
        <v>#N/A</v>
      </c>
      <c r="BM81" s="122" t="e">
        <f t="shared" si="110"/>
        <v>#N/A</v>
      </c>
      <c r="BN81" s="122" t="e">
        <f t="shared" si="110"/>
        <v>#N/A</v>
      </c>
      <c r="BO81" s="122" t="e">
        <f t="shared" si="110"/>
        <v>#N/A</v>
      </c>
      <c r="BP81" s="122" t="e">
        <f t="shared" si="110"/>
        <v>#N/A</v>
      </c>
      <c r="BQ81" s="122" t="e">
        <f t="shared" si="110"/>
        <v>#N/A</v>
      </c>
      <c r="BR81" s="122" t="e">
        <f t="shared" si="110"/>
        <v>#N/A</v>
      </c>
    </row>
    <row r="82" spans="1:70" ht="15">
      <c r="A82" s="292" t="s">
        <v>314</v>
      </c>
      <c r="B82" s="293">
        <v>204.81800000000001</v>
      </c>
      <c r="C82" s="293">
        <v>164.29499999999999</v>
      </c>
      <c r="D82" s="293">
        <v>313.10399999999998</v>
      </c>
      <c r="E82" s="293">
        <v>279.97000000000003</v>
      </c>
      <c r="F82" s="293">
        <v>236.40799999999999</v>
      </c>
      <c r="G82" s="293">
        <v>176.95400000000001</v>
      </c>
      <c r="H82" s="293">
        <v>151.93199999999999</v>
      </c>
      <c r="I82" s="293">
        <v>219.828</v>
      </c>
      <c r="J82" s="293">
        <v>180.94399999999999</v>
      </c>
      <c r="K82" s="293">
        <v>179.87799999999999</v>
      </c>
      <c r="L82" s="293">
        <v>183.715</v>
      </c>
      <c r="M82" s="293">
        <v>132.74600000000001</v>
      </c>
      <c r="N82" s="293">
        <v>112.029</v>
      </c>
      <c r="O82" s="293">
        <v>98.334000000000003</v>
      </c>
      <c r="P82" s="293">
        <v>156.91200000000001</v>
      </c>
      <c r="Q82" s="293">
        <v>171.23099999999999</v>
      </c>
      <c r="R82" s="293">
        <v>127.721</v>
      </c>
      <c r="S82" s="293">
        <v>113.193</v>
      </c>
      <c r="T82" s="293">
        <v>105.523</v>
      </c>
      <c r="U82" s="293">
        <v>100.598</v>
      </c>
      <c r="V82" s="293">
        <v>66.308000000000007</v>
      </c>
      <c r="W82" s="293">
        <v>66.676000000000002</v>
      </c>
      <c r="X82" s="293">
        <v>73.998000000000005</v>
      </c>
      <c r="Y82" s="293">
        <v>81.378</v>
      </c>
      <c r="Z82" s="293">
        <v>76.031000000000006</v>
      </c>
      <c r="AA82" s="293">
        <v>72.727000000000004</v>
      </c>
      <c r="AB82" s="293">
        <v>63.201999999999998</v>
      </c>
      <c r="AC82" s="293">
        <v>49.832999999999998</v>
      </c>
      <c r="AD82" s="293">
        <v>64.847999999999999</v>
      </c>
      <c r="AE82" s="293">
        <v>57.942</v>
      </c>
      <c r="AF82" s="293">
        <v>52.566000000000003</v>
      </c>
      <c r="AG82" s="293">
        <v>50.597999999999999</v>
      </c>
      <c r="AH82" s="293">
        <v>66.774000000000001</v>
      </c>
      <c r="AI82" s="293">
        <v>84.099000000000004</v>
      </c>
      <c r="AJ82" s="293">
        <v>80.316000000000003</v>
      </c>
      <c r="AK82" s="293">
        <v>67.629000000000005</v>
      </c>
      <c r="AL82" s="293">
        <v>54.939</v>
      </c>
      <c r="AM82" s="293">
        <v>36.337000000000003</v>
      </c>
      <c r="AN82" s="293">
        <v>24.739000000000001</v>
      </c>
      <c r="AO82" s="293">
        <v>53.744999999999997</v>
      </c>
      <c r="AP82" s="293">
        <v>56.802</v>
      </c>
      <c r="AQ82" s="293">
        <v>50.33</v>
      </c>
      <c r="AR82" s="293">
        <v>41.015999999999998</v>
      </c>
      <c r="AS82" s="293">
        <v>37.814</v>
      </c>
      <c r="AT82" s="293">
        <v>36.762999999999998</v>
      </c>
      <c r="AU82" s="293">
        <v>38.052999999999997</v>
      </c>
      <c r="AV82" s="293">
        <v>32.652999999999999</v>
      </c>
      <c r="AW82" s="293">
        <v>34.807000000000002</v>
      </c>
      <c r="AX82" s="293">
        <v>0</v>
      </c>
      <c r="AY82" s="294">
        <v>0</v>
      </c>
      <c r="AZ82" s="346">
        <v>0</v>
      </c>
      <c r="BA82" s="122" t="e">
        <f t="shared" ref="BA82:BR82" si="111">FORECAST(BA76,AQ82:AZ82,AQ76:AZ76)</f>
        <v>#N/A</v>
      </c>
      <c r="BB82" s="122" t="e">
        <f t="shared" si="111"/>
        <v>#N/A</v>
      </c>
      <c r="BC82" s="122" t="e">
        <f t="shared" si="111"/>
        <v>#N/A</v>
      </c>
      <c r="BD82" s="122" t="e">
        <f t="shared" si="111"/>
        <v>#N/A</v>
      </c>
      <c r="BE82" s="122" t="e">
        <f t="shared" si="111"/>
        <v>#N/A</v>
      </c>
      <c r="BF82" s="122" t="e">
        <f t="shared" si="111"/>
        <v>#N/A</v>
      </c>
      <c r="BG82" s="122" t="e">
        <f t="shared" si="111"/>
        <v>#N/A</v>
      </c>
      <c r="BH82" s="122" t="e">
        <f t="shared" si="111"/>
        <v>#N/A</v>
      </c>
      <c r="BI82" s="122" t="e">
        <f t="shared" si="111"/>
        <v>#N/A</v>
      </c>
      <c r="BJ82" s="122" t="e">
        <f t="shared" si="111"/>
        <v>#N/A</v>
      </c>
      <c r="BK82" s="122" t="e">
        <f t="shared" si="111"/>
        <v>#N/A</v>
      </c>
      <c r="BL82" s="122" t="e">
        <f t="shared" si="111"/>
        <v>#N/A</v>
      </c>
      <c r="BM82" s="122" t="e">
        <f t="shared" si="111"/>
        <v>#N/A</v>
      </c>
      <c r="BN82" s="122" t="e">
        <f t="shared" si="111"/>
        <v>#N/A</v>
      </c>
      <c r="BO82" s="122" t="e">
        <f t="shared" si="111"/>
        <v>#N/A</v>
      </c>
      <c r="BP82" s="122" t="e">
        <f t="shared" si="111"/>
        <v>#N/A</v>
      </c>
      <c r="BQ82" s="122" t="e">
        <f t="shared" si="111"/>
        <v>#N/A</v>
      </c>
      <c r="BR82" s="122" t="e">
        <f t="shared" si="111"/>
        <v>#N/A</v>
      </c>
    </row>
    <row r="83" spans="1:70">
      <c r="A83" s="292" t="s">
        <v>315</v>
      </c>
      <c r="B83" s="293">
        <f>B82-B84</f>
        <v>20.207999999999998</v>
      </c>
      <c r="C83" s="293">
        <f t="shared" ref="C83:BN83" si="112">C82-C84</f>
        <v>-40.522999999999996</v>
      </c>
      <c r="D83" s="293">
        <f t="shared" si="112"/>
        <v>148.80899999999997</v>
      </c>
      <c r="E83" s="293">
        <f t="shared" si="112"/>
        <v>-33.133999999999958</v>
      </c>
      <c r="F83" s="293">
        <f t="shared" si="112"/>
        <v>-43.56200000000004</v>
      </c>
      <c r="G83" s="293">
        <f t="shared" si="112"/>
        <v>-59.454000000000008</v>
      </c>
      <c r="H83" s="293">
        <f t="shared" si="112"/>
        <v>-25.02200000000002</v>
      </c>
      <c r="I83" s="293">
        <f t="shared" si="112"/>
        <v>67.896000000000015</v>
      </c>
      <c r="J83" s="293">
        <f t="shared" si="112"/>
        <v>-38.884000000000015</v>
      </c>
      <c r="K83" s="293">
        <f t="shared" si="112"/>
        <v>-1.0660000000000025</v>
      </c>
      <c r="L83" s="293">
        <f t="shared" si="112"/>
        <v>3.8370000000000175</v>
      </c>
      <c r="M83" s="293">
        <f t="shared" si="112"/>
        <v>-50.968999999999994</v>
      </c>
      <c r="N83" s="293">
        <f t="shared" si="112"/>
        <v>-20.717000000000013</v>
      </c>
      <c r="O83" s="293">
        <f t="shared" si="112"/>
        <v>-13.694999999999993</v>
      </c>
      <c r="P83" s="293">
        <f t="shared" si="112"/>
        <v>58.578000000000003</v>
      </c>
      <c r="Q83" s="293">
        <f t="shared" si="112"/>
        <v>14.319000000000017</v>
      </c>
      <c r="R83" s="293">
        <f t="shared" si="112"/>
        <v>-43.509999999999991</v>
      </c>
      <c r="S83" s="293">
        <f t="shared" si="112"/>
        <v>-14.528000000000006</v>
      </c>
      <c r="T83" s="293">
        <f t="shared" si="112"/>
        <v>-7.6700000000000017</v>
      </c>
      <c r="U83" s="293">
        <f t="shared" si="112"/>
        <v>-4.9249999999999972</v>
      </c>
      <c r="V83" s="293">
        <f t="shared" si="112"/>
        <v>-34.289999999999992</v>
      </c>
      <c r="W83" s="293">
        <f t="shared" si="112"/>
        <v>0.36800000000000921</v>
      </c>
      <c r="X83" s="293">
        <f t="shared" si="112"/>
        <v>7.3220000000000027</v>
      </c>
      <c r="Y83" s="293">
        <f t="shared" si="112"/>
        <v>7.3800000000000097</v>
      </c>
      <c r="Z83" s="293">
        <f t="shared" si="112"/>
        <v>-5.3469999999999942</v>
      </c>
      <c r="AA83" s="293">
        <f t="shared" si="112"/>
        <v>-3.304000000000002</v>
      </c>
      <c r="AB83" s="293">
        <f t="shared" si="112"/>
        <v>-9.5250000000000057</v>
      </c>
      <c r="AC83" s="293">
        <f t="shared" si="112"/>
        <v>-13.369</v>
      </c>
      <c r="AD83" s="293">
        <f t="shared" si="112"/>
        <v>15.015000000000001</v>
      </c>
      <c r="AE83" s="293">
        <f t="shared" si="112"/>
        <v>-6.9059999999999988</v>
      </c>
      <c r="AF83" s="293">
        <f t="shared" si="112"/>
        <v>-5.3759999999999977</v>
      </c>
      <c r="AG83" s="293">
        <f t="shared" si="112"/>
        <v>-1.9680000000000035</v>
      </c>
      <c r="AH83" s="293">
        <f t="shared" si="112"/>
        <v>16.176000000000002</v>
      </c>
      <c r="AI83" s="293">
        <f t="shared" si="112"/>
        <v>17.325000000000003</v>
      </c>
      <c r="AJ83" s="293">
        <f t="shared" si="112"/>
        <v>-3.7830000000000013</v>
      </c>
      <c r="AK83" s="293">
        <f t="shared" si="112"/>
        <v>-12.686999999999998</v>
      </c>
      <c r="AL83" s="293">
        <f t="shared" si="112"/>
        <v>-12.690000000000005</v>
      </c>
      <c r="AM83" s="293">
        <f t="shared" si="112"/>
        <v>-18.601999999999997</v>
      </c>
      <c r="AN83" s="293">
        <f t="shared" si="112"/>
        <v>-11.598000000000003</v>
      </c>
      <c r="AO83" s="293">
        <f t="shared" si="112"/>
        <v>29.005999999999997</v>
      </c>
      <c r="AP83" s="293">
        <f t="shared" si="112"/>
        <v>3.0570000000000022</v>
      </c>
      <c r="AQ83" s="293">
        <f t="shared" si="112"/>
        <v>-6.4720000000000013</v>
      </c>
      <c r="AR83" s="293">
        <f t="shared" si="112"/>
        <v>-9.3140000000000001</v>
      </c>
      <c r="AS83" s="293">
        <f t="shared" si="112"/>
        <v>-3.2020000000000053</v>
      </c>
      <c r="AT83" s="293">
        <f t="shared" si="112"/>
        <v>-1.0510000000000019</v>
      </c>
      <c r="AU83" s="293">
        <f t="shared" si="112"/>
        <v>1.289999999999992</v>
      </c>
      <c r="AV83" s="293">
        <f t="shared" si="112"/>
        <v>-5.3999999999999986</v>
      </c>
      <c r="AW83" s="293">
        <f t="shared" si="112"/>
        <v>2.1539999999999964</v>
      </c>
      <c r="AX83" s="294">
        <f t="shared" si="112"/>
        <v>-34.807000000000002</v>
      </c>
      <c r="AY83" s="294">
        <f t="shared" si="112"/>
        <v>0</v>
      </c>
      <c r="AZ83" s="122">
        <f t="shared" si="112"/>
        <v>0</v>
      </c>
      <c r="BA83" s="122" t="e">
        <f t="shared" si="112"/>
        <v>#N/A</v>
      </c>
      <c r="BB83" s="122" t="e">
        <f t="shared" si="112"/>
        <v>#N/A</v>
      </c>
      <c r="BC83" s="122" t="e">
        <f t="shared" si="112"/>
        <v>#N/A</v>
      </c>
      <c r="BD83" s="122" t="e">
        <f t="shared" si="112"/>
        <v>#N/A</v>
      </c>
      <c r="BE83" s="122" t="e">
        <f t="shared" si="112"/>
        <v>#N/A</v>
      </c>
      <c r="BF83" s="122" t="e">
        <f t="shared" si="112"/>
        <v>#N/A</v>
      </c>
      <c r="BG83" s="122" t="e">
        <f t="shared" si="112"/>
        <v>#N/A</v>
      </c>
      <c r="BH83" s="122" t="e">
        <f t="shared" si="112"/>
        <v>#N/A</v>
      </c>
      <c r="BI83" s="122" t="e">
        <f t="shared" si="112"/>
        <v>#N/A</v>
      </c>
      <c r="BJ83" s="122" t="e">
        <f t="shared" si="112"/>
        <v>#N/A</v>
      </c>
      <c r="BK83" s="122" t="e">
        <f t="shared" si="112"/>
        <v>#N/A</v>
      </c>
      <c r="BL83" s="122" t="e">
        <f t="shared" si="112"/>
        <v>#N/A</v>
      </c>
      <c r="BM83" s="122" t="e">
        <f t="shared" si="112"/>
        <v>#N/A</v>
      </c>
      <c r="BN83" s="122" t="e">
        <f t="shared" si="112"/>
        <v>#N/A</v>
      </c>
      <c r="BO83" s="122" t="e">
        <f t="shared" ref="BO83:DP83" si="113">BO82-BO84</f>
        <v>#N/A</v>
      </c>
      <c r="BP83" s="122" t="e">
        <f t="shared" si="113"/>
        <v>#N/A</v>
      </c>
      <c r="BQ83" s="122" t="e">
        <f t="shared" si="113"/>
        <v>#N/A</v>
      </c>
      <c r="BR83" s="122" t="e">
        <f t="shared" si="113"/>
        <v>#N/A</v>
      </c>
    </row>
    <row r="84" spans="1:70">
      <c r="A84" s="292" t="s">
        <v>338</v>
      </c>
      <c r="B84" s="309">
        <f>SUM(B85:B86)</f>
        <v>184.61</v>
      </c>
      <c r="C84" s="309">
        <f t="shared" ref="C84:AX84" si="114">SUM(C85:C86)</f>
        <v>204.81799999999998</v>
      </c>
      <c r="D84" s="309">
        <f t="shared" si="114"/>
        <v>164.29500000000002</v>
      </c>
      <c r="E84" s="309">
        <f t="shared" si="114"/>
        <v>313.10399999999998</v>
      </c>
      <c r="F84" s="309">
        <f t="shared" si="114"/>
        <v>279.97000000000003</v>
      </c>
      <c r="G84" s="309">
        <f t="shared" si="114"/>
        <v>236.40800000000002</v>
      </c>
      <c r="H84" s="309">
        <f t="shared" si="114"/>
        <v>176.95400000000001</v>
      </c>
      <c r="I84" s="309">
        <f t="shared" si="114"/>
        <v>151.93199999999999</v>
      </c>
      <c r="J84" s="309">
        <f t="shared" si="114"/>
        <v>219.828</v>
      </c>
      <c r="K84" s="309">
        <f t="shared" si="114"/>
        <v>180.94399999999999</v>
      </c>
      <c r="L84" s="309">
        <f t="shared" si="114"/>
        <v>179.87799999999999</v>
      </c>
      <c r="M84" s="309">
        <f t="shared" si="114"/>
        <v>183.715</v>
      </c>
      <c r="N84" s="309">
        <f t="shared" si="114"/>
        <v>132.74600000000001</v>
      </c>
      <c r="O84" s="309">
        <f t="shared" si="114"/>
        <v>112.029</v>
      </c>
      <c r="P84" s="309">
        <f t="shared" si="114"/>
        <v>98.334000000000003</v>
      </c>
      <c r="Q84" s="309">
        <f t="shared" si="114"/>
        <v>156.91199999999998</v>
      </c>
      <c r="R84" s="309">
        <f t="shared" si="114"/>
        <v>171.23099999999999</v>
      </c>
      <c r="S84" s="309">
        <f t="shared" si="114"/>
        <v>127.721</v>
      </c>
      <c r="T84" s="309">
        <f t="shared" si="114"/>
        <v>113.193</v>
      </c>
      <c r="U84" s="309">
        <f t="shared" si="114"/>
        <v>105.523</v>
      </c>
      <c r="V84" s="309">
        <f t="shared" si="114"/>
        <v>100.598</v>
      </c>
      <c r="W84" s="309">
        <f t="shared" si="114"/>
        <v>66.307999999999993</v>
      </c>
      <c r="X84" s="309">
        <f t="shared" si="114"/>
        <v>66.676000000000002</v>
      </c>
      <c r="Y84" s="309">
        <f t="shared" si="114"/>
        <v>73.99799999999999</v>
      </c>
      <c r="Z84" s="309">
        <f t="shared" si="114"/>
        <v>81.378</v>
      </c>
      <c r="AA84" s="309">
        <f t="shared" si="114"/>
        <v>76.031000000000006</v>
      </c>
      <c r="AB84" s="309">
        <f t="shared" si="114"/>
        <v>72.727000000000004</v>
      </c>
      <c r="AC84" s="309">
        <f t="shared" si="114"/>
        <v>63.201999999999998</v>
      </c>
      <c r="AD84" s="309">
        <f t="shared" si="114"/>
        <v>49.832999999999998</v>
      </c>
      <c r="AE84" s="309">
        <f t="shared" si="114"/>
        <v>64.847999999999999</v>
      </c>
      <c r="AF84" s="309">
        <f t="shared" si="114"/>
        <v>57.942</v>
      </c>
      <c r="AG84" s="309">
        <f t="shared" si="114"/>
        <v>52.566000000000003</v>
      </c>
      <c r="AH84" s="309">
        <f t="shared" si="114"/>
        <v>50.597999999999999</v>
      </c>
      <c r="AI84" s="309">
        <f t="shared" si="114"/>
        <v>66.774000000000001</v>
      </c>
      <c r="AJ84" s="309">
        <f t="shared" si="114"/>
        <v>84.099000000000004</v>
      </c>
      <c r="AK84" s="309">
        <f t="shared" si="114"/>
        <v>80.316000000000003</v>
      </c>
      <c r="AL84" s="309">
        <f t="shared" si="114"/>
        <v>67.629000000000005</v>
      </c>
      <c r="AM84" s="309">
        <f t="shared" si="114"/>
        <v>54.939</v>
      </c>
      <c r="AN84" s="309">
        <f t="shared" si="114"/>
        <v>36.337000000000003</v>
      </c>
      <c r="AO84" s="309">
        <f t="shared" si="114"/>
        <v>24.739000000000001</v>
      </c>
      <c r="AP84" s="309">
        <f t="shared" si="114"/>
        <v>53.744999999999997</v>
      </c>
      <c r="AQ84" s="309">
        <f t="shared" si="114"/>
        <v>56.802</v>
      </c>
      <c r="AR84" s="309">
        <f t="shared" si="114"/>
        <v>50.33</v>
      </c>
      <c r="AS84" s="309">
        <f t="shared" si="114"/>
        <v>41.016000000000005</v>
      </c>
      <c r="AT84" s="309">
        <f t="shared" si="114"/>
        <v>37.814</v>
      </c>
      <c r="AU84" s="309">
        <f t="shared" si="114"/>
        <v>36.763000000000005</v>
      </c>
      <c r="AV84" s="309">
        <f t="shared" si="114"/>
        <v>38.052999999999997</v>
      </c>
      <c r="AW84" s="309">
        <f t="shared" si="114"/>
        <v>32.653000000000006</v>
      </c>
      <c r="AX84" s="309">
        <f t="shared" si="114"/>
        <v>34.807000000000002</v>
      </c>
      <c r="AY84" s="309">
        <v>0</v>
      </c>
      <c r="AZ84" s="122">
        <f t="shared" ref="AZ84:BR84" si="115">AZ82</f>
        <v>0</v>
      </c>
      <c r="BA84" s="122" t="e">
        <f t="shared" si="115"/>
        <v>#N/A</v>
      </c>
      <c r="BB84" s="122" t="e">
        <f t="shared" si="115"/>
        <v>#N/A</v>
      </c>
      <c r="BC84" s="122" t="e">
        <f t="shared" si="115"/>
        <v>#N/A</v>
      </c>
      <c r="BD84" s="122" t="e">
        <f t="shared" si="115"/>
        <v>#N/A</v>
      </c>
      <c r="BE84" s="122" t="e">
        <f t="shared" si="115"/>
        <v>#N/A</v>
      </c>
      <c r="BF84" s="122" t="e">
        <f t="shared" si="115"/>
        <v>#N/A</v>
      </c>
      <c r="BG84" s="122" t="e">
        <f t="shared" si="115"/>
        <v>#N/A</v>
      </c>
      <c r="BH84" s="122" t="e">
        <f t="shared" si="115"/>
        <v>#N/A</v>
      </c>
      <c r="BI84" s="122" t="e">
        <f t="shared" si="115"/>
        <v>#N/A</v>
      </c>
      <c r="BJ84" s="122" t="e">
        <f t="shared" si="115"/>
        <v>#N/A</v>
      </c>
      <c r="BK84" s="122" t="e">
        <f t="shared" si="115"/>
        <v>#N/A</v>
      </c>
      <c r="BL84" s="122" t="e">
        <f t="shared" si="115"/>
        <v>#N/A</v>
      </c>
      <c r="BM84" s="122" t="e">
        <f t="shared" si="115"/>
        <v>#N/A</v>
      </c>
      <c r="BN84" s="122" t="e">
        <f t="shared" si="115"/>
        <v>#N/A</v>
      </c>
      <c r="BO84" s="122" t="e">
        <f t="shared" si="115"/>
        <v>#N/A</v>
      </c>
      <c r="BP84" s="122" t="e">
        <f t="shared" si="115"/>
        <v>#N/A</v>
      </c>
      <c r="BQ84" s="122" t="e">
        <f t="shared" si="115"/>
        <v>#N/A</v>
      </c>
      <c r="BR84" s="122" t="e">
        <f t="shared" si="115"/>
        <v>#N/A</v>
      </c>
    </row>
    <row r="85" spans="1:70">
      <c r="A85" s="292" t="s">
        <v>317</v>
      </c>
      <c r="B85" s="293">
        <v>119.303</v>
      </c>
      <c r="C85" s="293">
        <v>158.541</v>
      </c>
      <c r="D85" s="293">
        <v>128.69200000000001</v>
      </c>
      <c r="E85" s="293">
        <v>259.548</v>
      </c>
      <c r="F85" s="293">
        <v>229.267</v>
      </c>
      <c r="G85" s="293">
        <v>198.31200000000001</v>
      </c>
      <c r="H85" s="293">
        <v>148.92699999999999</v>
      </c>
      <c r="I85" s="293">
        <v>127.119</v>
      </c>
      <c r="J85" s="293">
        <v>181.178</v>
      </c>
      <c r="K85" s="293">
        <v>151.12899999999999</v>
      </c>
      <c r="L85" s="293">
        <v>146.44999999999999</v>
      </c>
      <c r="M85" s="293">
        <v>147.18100000000001</v>
      </c>
      <c r="N85" s="293">
        <v>103.3</v>
      </c>
      <c r="O85" s="293">
        <v>76.900000000000006</v>
      </c>
      <c r="P85" s="293">
        <v>59.93</v>
      </c>
      <c r="Q85" s="293">
        <v>82.85</v>
      </c>
      <c r="R85" s="293">
        <v>92.4</v>
      </c>
      <c r="S85" s="293">
        <v>61</v>
      </c>
      <c r="T85" s="293">
        <v>66.13</v>
      </c>
      <c r="U85" s="293">
        <v>53.94</v>
      </c>
      <c r="V85" s="293">
        <v>46.75</v>
      </c>
      <c r="W85" s="293">
        <v>32.6</v>
      </c>
      <c r="X85" s="293">
        <v>33.1</v>
      </c>
      <c r="Y85" s="293">
        <v>34.5</v>
      </c>
      <c r="Z85" s="293">
        <v>40.700000000000003</v>
      </c>
      <c r="AA85" s="293">
        <v>36</v>
      </c>
      <c r="AB85" s="293">
        <v>32.049999999999997</v>
      </c>
      <c r="AC85" s="293">
        <v>28.65</v>
      </c>
      <c r="AD85" s="293">
        <v>20.6</v>
      </c>
      <c r="AE85" s="293">
        <v>27.5</v>
      </c>
      <c r="AF85" s="293">
        <v>25.35</v>
      </c>
      <c r="AG85" s="293">
        <v>25.19</v>
      </c>
      <c r="AH85" s="293">
        <v>18.399999999999999</v>
      </c>
      <c r="AI85" s="293">
        <v>16.100000000000001</v>
      </c>
      <c r="AJ85" s="293">
        <v>17.48</v>
      </c>
      <c r="AK85" s="293">
        <v>17.600000000000001</v>
      </c>
      <c r="AL85" s="293">
        <v>14.58</v>
      </c>
      <c r="AM85" s="293">
        <v>11.07</v>
      </c>
      <c r="AN85" s="293">
        <v>11.38</v>
      </c>
      <c r="AO85" s="293">
        <v>9.7100000000000009</v>
      </c>
      <c r="AP85" s="293">
        <v>15.12</v>
      </c>
      <c r="AQ85" s="293">
        <v>18.350000000000001</v>
      </c>
      <c r="AR85" s="293">
        <v>13.54</v>
      </c>
      <c r="AS85" s="293">
        <v>11.41</v>
      </c>
      <c r="AT85" s="293">
        <v>10.5</v>
      </c>
      <c r="AU85" s="293">
        <v>10.07</v>
      </c>
      <c r="AV85" s="293">
        <v>12.54</v>
      </c>
      <c r="AW85" s="293">
        <v>9.89</v>
      </c>
      <c r="AX85" s="293">
        <v>13.84</v>
      </c>
      <c r="AY85" s="293">
        <v>0</v>
      </c>
      <c r="AZ85" s="122">
        <f t="shared" ref="AZ85:BR85" si="116">FORECAST(AZ84,AP85:AY85,AP84:AY84)</f>
        <v>0.46071303533144459</v>
      </c>
      <c r="BA85" s="122" t="e">
        <f t="shared" si="116"/>
        <v>#N/A</v>
      </c>
      <c r="BB85" s="122" t="e">
        <f t="shared" si="116"/>
        <v>#N/A</v>
      </c>
      <c r="BC85" s="122" t="e">
        <f t="shared" si="116"/>
        <v>#N/A</v>
      </c>
      <c r="BD85" s="122" t="e">
        <f t="shared" si="116"/>
        <v>#N/A</v>
      </c>
      <c r="BE85" s="122" t="e">
        <f t="shared" si="116"/>
        <v>#N/A</v>
      </c>
      <c r="BF85" s="122" t="e">
        <f t="shared" si="116"/>
        <v>#N/A</v>
      </c>
      <c r="BG85" s="122" t="e">
        <f t="shared" si="116"/>
        <v>#N/A</v>
      </c>
      <c r="BH85" s="122" t="e">
        <f t="shared" si="116"/>
        <v>#N/A</v>
      </c>
      <c r="BI85" s="122" t="e">
        <f t="shared" si="116"/>
        <v>#N/A</v>
      </c>
      <c r="BJ85" s="122" t="e">
        <f t="shared" si="116"/>
        <v>#N/A</v>
      </c>
      <c r="BK85" s="122" t="e">
        <f t="shared" si="116"/>
        <v>#N/A</v>
      </c>
      <c r="BL85" s="122" t="e">
        <f t="shared" si="116"/>
        <v>#N/A</v>
      </c>
      <c r="BM85" s="122" t="e">
        <f t="shared" si="116"/>
        <v>#N/A</v>
      </c>
      <c r="BN85" s="122" t="e">
        <f t="shared" si="116"/>
        <v>#N/A</v>
      </c>
      <c r="BO85" s="122" t="e">
        <f t="shared" si="116"/>
        <v>#N/A</v>
      </c>
      <c r="BP85" s="122" t="e">
        <f t="shared" si="116"/>
        <v>#N/A</v>
      </c>
      <c r="BQ85" s="122" t="e">
        <f t="shared" si="116"/>
        <v>#N/A</v>
      </c>
      <c r="BR85" s="122" t="e">
        <f t="shared" si="116"/>
        <v>#N/A</v>
      </c>
    </row>
    <row r="86" spans="1:70">
      <c r="A86" s="292" t="s">
        <v>318</v>
      </c>
      <c r="B86" s="293">
        <v>65.307000000000002</v>
      </c>
      <c r="C86" s="293">
        <v>46.277000000000001</v>
      </c>
      <c r="D86" s="293">
        <v>35.603000000000002</v>
      </c>
      <c r="E86" s="293">
        <v>53.555999999999997</v>
      </c>
      <c r="F86" s="293">
        <v>50.703000000000003</v>
      </c>
      <c r="G86" s="293">
        <v>38.095999999999997</v>
      </c>
      <c r="H86" s="293">
        <v>28.027000000000001</v>
      </c>
      <c r="I86" s="293">
        <v>24.812999999999999</v>
      </c>
      <c r="J86" s="293">
        <v>38.65</v>
      </c>
      <c r="K86" s="293">
        <v>29.815000000000001</v>
      </c>
      <c r="L86" s="293">
        <v>33.427999999999997</v>
      </c>
      <c r="M86" s="293">
        <v>36.533999999999999</v>
      </c>
      <c r="N86" s="293">
        <v>29.446000000000002</v>
      </c>
      <c r="O86" s="293">
        <v>35.128999999999998</v>
      </c>
      <c r="P86" s="293">
        <v>38.404000000000003</v>
      </c>
      <c r="Q86" s="293">
        <v>74.061999999999998</v>
      </c>
      <c r="R86" s="293">
        <v>78.831000000000003</v>
      </c>
      <c r="S86" s="293">
        <v>66.721000000000004</v>
      </c>
      <c r="T86" s="293">
        <v>47.063000000000002</v>
      </c>
      <c r="U86" s="293">
        <v>51.582999999999998</v>
      </c>
      <c r="V86" s="293">
        <v>53.847999999999999</v>
      </c>
      <c r="W86" s="293">
        <v>33.707999999999998</v>
      </c>
      <c r="X86" s="293">
        <v>33.576000000000001</v>
      </c>
      <c r="Y86" s="293">
        <v>39.497999999999998</v>
      </c>
      <c r="Z86" s="293">
        <v>40.677999999999997</v>
      </c>
      <c r="AA86" s="293">
        <v>40.030999999999999</v>
      </c>
      <c r="AB86" s="293">
        <v>40.677</v>
      </c>
      <c r="AC86" s="293">
        <v>34.552</v>
      </c>
      <c r="AD86" s="293">
        <v>29.233000000000001</v>
      </c>
      <c r="AE86" s="293">
        <v>37.347999999999999</v>
      </c>
      <c r="AF86" s="293">
        <v>32.591999999999999</v>
      </c>
      <c r="AG86" s="293">
        <v>27.376000000000001</v>
      </c>
      <c r="AH86" s="293">
        <v>32.198</v>
      </c>
      <c r="AI86" s="293">
        <v>50.673999999999999</v>
      </c>
      <c r="AJ86" s="293">
        <v>66.619</v>
      </c>
      <c r="AK86" s="293">
        <v>62.716000000000001</v>
      </c>
      <c r="AL86" s="293">
        <v>53.048999999999999</v>
      </c>
      <c r="AM86" s="293">
        <v>43.869</v>
      </c>
      <c r="AN86" s="293">
        <v>24.957000000000001</v>
      </c>
      <c r="AO86" s="293">
        <v>15.029</v>
      </c>
      <c r="AP86" s="293">
        <v>38.625</v>
      </c>
      <c r="AQ86" s="293">
        <v>38.451999999999998</v>
      </c>
      <c r="AR86" s="293">
        <v>36.79</v>
      </c>
      <c r="AS86" s="293">
        <v>29.606000000000002</v>
      </c>
      <c r="AT86" s="293">
        <v>27.314</v>
      </c>
      <c r="AU86" s="293">
        <v>26.693000000000001</v>
      </c>
      <c r="AV86" s="293">
        <v>25.513000000000002</v>
      </c>
      <c r="AW86" s="293">
        <v>22.763000000000002</v>
      </c>
      <c r="AX86" s="293">
        <v>20.966999999999999</v>
      </c>
      <c r="AY86" s="293">
        <v>0</v>
      </c>
      <c r="AZ86" s="122">
        <f t="shared" ref="AZ86:BR86" si="117">AZ84-AZ85</f>
        <v>-0.46071303533144459</v>
      </c>
      <c r="BA86" s="122" t="e">
        <f t="shared" si="117"/>
        <v>#N/A</v>
      </c>
      <c r="BB86" s="122" t="e">
        <f t="shared" si="117"/>
        <v>#N/A</v>
      </c>
      <c r="BC86" s="122" t="e">
        <f t="shared" si="117"/>
        <v>#N/A</v>
      </c>
      <c r="BD86" s="122" t="e">
        <f t="shared" si="117"/>
        <v>#N/A</v>
      </c>
      <c r="BE86" s="122" t="e">
        <f t="shared" si="117"/>
        <v>#N/A</v>
      </c>
      <c r="BF86" s="122" t="e">
        <f t="shared" si="117"/>
        <v>#N/A</v>
      </c>
      <c r="BG86" s="122" t="e">
        <f t="shared" si="117"/>
        <v>#N/A</v>
      </c>
      <c r="BH86" s="122" t="e">
        <f t="shared" si="117"/>
        <v>#N/A</v>
      </c>
      <c r="BI86" s="122" t="e">
        <f t="shared" si="117"/>
        <v>#N/A</v>
      </c>
      <c r="BJ86" s="122" t="e">
        <f t="shared" si="117"/>
        <v>#N/A</v>
      </c>
      <c r="BK86" s="122" t="e">
        <f t="shared" si="117"/>
        <v>#N/A</v>
      </c>
      <c r="BL86" s="122" t="e">
        <f t="shared" si="117"/>
        <v>#N/A</v>
      </c>
      <c r="BM86" s="122" t="e">
        <f t="shared" si="117"/>
        <v>#N/A</v>
      </c>
      <c r="BN86" s="122" t="e">
        <f t="shared" si="117"/>
        <v>#N/A</v>
      </c>
      <c r="BO86" s="122" t="e">
        <f t="shared" si="117"/>
        <v>#N/A</v>
      </c>
      <c r="BP86" s="122" t="e">
        <f t="shared" si="117"/>
        <v>#N/A</v>
      </c>
      <c r="BQ86" s="122" t="e">
        <f t="shared" si="117"/>
        <v>#N/A</v>
      </c>
      <c r="BR86" s="122" t="e">
        <f t="shared" si="117"/>
        <v>#N/A</v>
      </c>
    </row>
    <row r="87" spans="1:70" ht="13.5" thickBot="1">
      <c r="A87" s="296" t="s">
        <v>27</v>
      </c>
      <c r="B87" s="297">
        <f>ROUND(SUMPRODUCT(B168:B170,B230:B232),2)</f>
        <v>0</v>
      </c>
      <c r="C87" s="297">
        <f t="shared" ref="C87:BN87" si="118">ROUND(SUMPRODUCT(C168:C170,C230:C232),2)</f>
        <v>0</v>
      </c>
      <c r="D87" s="297">
        <f t="shared" si="118"/>
        <v>0</v>
      </c>
      <c r="E87" s="297">
        <f t="shared" si="118"/>
        <v>0</v>
      </c>
      <c r="F87" s="297">
        <f t="shared" si="118"/>
        <v>0</v>
      </c>
      <c r="G87" s="297">
        <f t="shared" si="118"/>
        <v>0</v>
      </c>
      <c r="H87" s="297">
        <f t="shared" si="118"/>
        <v>0</v>
      </c>
      <c r="I87" s="297">
        <f t="shared" si="118"/>
        <v>0</v>
      </c>
      <c r="J87" s="297">
        <f t="shared" si="118"/>
        <v>0</v>
      </c>
      <c r="K87" s="297">
        <f t="shared" si="118"/>
        <v>0</v>
      </c>
      <c r="L87" s="297">
        <f t="shared" si="118"/>
        <v>0</v>
      </c>
      <c r="M87" s="297">
        <f t="shared" si="118"/>
        <v>0</v>
      </c>
      <c r="N87" s="297">
        <f t="shared" si="118"/>
        <v>0</v>
      </c>
      <c r="O87" s="297">
        <f t="shared" si="118"/>
        <v>0</v>
      </c>
      <c r="P87" s="297">
        <f t="shared" si="118"/>
        <v>0</v>
      </c>
      <c r="Q87" s="297">
        <f t="shared" si="118"/>
        <v>0</v>
      </c>
      <c r="R87" s="297">
        <f t="shared" si="118"/>
        <v>0</v>
      </c>
      <c r="S87" s="297">
        <f t="shared" si="118"/>
        <v>0</v>
      </c>
      <c r="T87" s="297">
        <f t="shared" si="118"/>
        <v>0</v>
      </c>
      <c r="U87" s="297">
        <f t="shared" si="118"/>
        <v>0</v>
      </c>
      <c r="V87" s="297">
        <f t="shared" si="118"/>
        <v>0</v>
      </c>
      <c r="W87" s="297">
        <f t="shared" si="118"/>
        <v>0</v>
      </c>
      <c r="X87" s="297">
        <f t="shared" si="118"/>
        <v>0</v>
      </c>
      <c r="Y87" s="297">
        <f t="shared" si="118"/>
        <v>0</v>
      </c>
      <c r="Z87" s="297">
        <f t="shared" si="118"/>
        <v>0</v>
      </c>
      <c r="AA87" s="297">
        <f t="shared" si="118"/>
        <v>0</v>
      </c>
      <c r="AB87" s="297">
        <f t="shared" si="118"/>
        <v>0</v>
      </c>
      <c r="AC87" s="297">
        <f t="shared" si="118"/>
        <v>2.0499999999999998</v>
      </c>
      <c r="AD87" s="297">
        <f t="shared" si="118"/>
        <v>1.54</v>
      </c>
      <c r="AE87" s="297">
        <f t="shared" si="118"/>
        <v>1.64</v>
      </c>
      <c r="AF87" s="297">
        <f t="shared" si="118"/>
        <v>1.76</v>
      </c>
      <c r="AG87" s="297">
        <f t="shared" si="118"/>
        <v>2.17</v>
      </c>
      <c r="AH87" s="297">
        <f t="shared" si="118"/>
        <v>2.92</v>
      </c>
      <c r="AI87" s="297">
        <f t="shared" si="118"/>
        <v>2.83</v>
      </c>
      <c r="AJ87" s="297">
        <f t="shared" si="118"/>
        <v>2.2400000000000002</v>
      </c>
      <c r="AK87" s="297">
        <f t="shared" si="118"/>
        <v>3.13</v>
      </c>
      <c r="AL87" s="297">
        <f t="shared" si="118"/>
        <v>3.53</v>
      </c>
      <c r="AM87" s="297">
        <f t="shared" si="118"/>
        <v>4.0199999999999996</v>
      </c>
      <c r="AN87" s="297">
        <f t="shared" si="118"/>
        <v>3.71</v>
      </c>
      <c r="AO87" s="297">
        <f t="shared" si="118"/>
        <v>3.08</v>
      </c>
      <c r="AP87" s="297">
        <f t="shared" si="118"/>
        <v>2.09</v>
      </c>
      <c r="AQ87" s="297">
        <f t="shared" si="118"/>
        <v>2.35</v>
      </c>
      <c r="AR87" s="297">
        <f t="shared" si="118"/>
        <v>3.03</v>
      </c>
      <c r="AS87" s="297">
        <f t="shared" si="118"/>
        <v>2.7</v>
      </c>
      <c r="AT87" s="297">
        <f t="shared" si="118"/>
        <v>2.85</v>
      </c>
      <c r="AU87" s="297">
        <f t="shared" si="118"/>
        <v>2.93</v>
      </c>
      <c r="AV87" s="297">
        <f t="shared" si="118"/>
        <v>5.76</v>
      </c>
      <c r="AW87" s="298">
        <f t="shared" si="118"/>
        <v>4.3899999999999997</v>
      </c>
      <c r="AX87" s="298" t="e">
        <f t="shared" si="118"/>
        <v>#DIV/0!</v>
      </c>
      <c r="AY87" s="298" t="e">
        <f t="shared" si="118"/>
        <v>#DIV/0!</v>
      </c>
      <c r="AZ87" s="214" t="e">
        <f t="shared" si="118"/>
        <v>#N/A</v>
      </c>
      <c r="BA87" s="214" t="e">
        <f t="shared" si="118"/>
        <v>#N/A</v>
      </c>
      <c r="BB87" s="214" t="e">
        <f t="shared" si="118"/>
        <v>#N/A</v>
      </c>
      <c r="BC87" s="214" t="e">
        <f t="shared" si="118"/>
        <v>#N/A</v>
      </c>
      <c r="BD87" s="214" t="e">
        <f t="shared" si="118"/>
        <v>#N/A</v>
      </c>
      <c r="BE87" s="214" t="e">
        <f t="shared" si="118"/>
        <v>#N/A</v>
      </c>
      <c r="BF87" s="214" t="e">
        <f t="shared" si="118"/>
        <v>#N/A</v>
      </c>
      <c r="BG87" s="214" t="e">
        <f t="shared" si="118"/>
        <v>#N/A</v>
      </c>
      <c r="BH87" s="214" t="e">
        <f t="shared" si="118"/>
        <v>#N/A</v>
      </c>
      <c r="BI87" s="214" t="e">
        <f t="shared" si="118"/>
        <v>#N/A</v>
      </c>
      <c r="BJ87" s="214" t="e">
        <f t="shared" si="118"/>
        <v>#N/A</v>
      </c>
      <c r="BK87" s="214" t="e">
        <f t="shared" si="118"/>
        <v>#N/A</v>
      </c>
      <c r="BL87" s="214" t="e">
        <f t="shared" si="118"/>
        <v>#N/A</v>
      </c>
      <c r="BM87" s="214" t="e">
        <f t="shared" si="118"/>
        <v>#N/A</v>
      </c>
      <c r="BN87" s="214" t="e">
        <f t="shared" si="118"/>
        <v>#N/A</v>
      </c>
      <c r="BO87" s="214" t="e">
        <f t="shared" ref="BO87:BR87" si="119">ROUND(SUMPRODUCT(BO168:BO170,BO230:BO232),2)</f>
        <v>#N/A</v>
      </c>
      <c r="BP87" s="214" t="e">
        <f t="shared" si="119"/>
        <v>#N/A</v>
      </c>
      <c r="BQ87" s="214" t="e">
        <f t="shared" si="119"/>
        <v>#N/A</v>
      </c>
      <c r="BR87" s="214" t="e">
        <f t="shared" si="119"/>
        <v>#N/A</v>
      </c>
    </row>
    <row r="88" spans="1:70" ht="14.25" thickTop="1" thickBot="1">
      <c r="A88" s="2"/>
      <c r="B88" s="217"/>
      <c r="C88" s="217"/>
      <c r="D88" s="217"/>
      <c r="E88" s="217"/>
      <c r="F88" s="217"/>
      <c r="G88" s="217"/>
      <c r="H88" s="217"/>
      <c r="I88" s="217"/>
      <c r="J88" s="217"/>
      <c r="K88" s="217"/>
      <c r="L88" s="217"/>
      <c r="M88" s="217"/>
      <c r="N88" s="217"/>
      <c r="O88" s="217"/>
      <c r="P88" s="217"/>
      <c r="Q88" s="217"/>
      <c r="R88" s="217"/>
      <c r="S88" s="217"/>
      <c r="T88" s="217"/>
      <c r="U88" s="217"/>
      <c r="V88" s="217"/>
      <c r="W88" s="217"/>
      <c r="X88" s="217"/>
      <c r="Y88" s="217"/>
      <c r="Z88" s="217"/>
      <c r="AA88" s="217"/>
      <c r="AB88" s="217"/>
      <c r="AC88" s="217"/>
      <c r="AD88" s="217"/>
      <c r="AE88" s="217"/>
      <c r="AF88" s="217"/>
      <c r="AG88" s="217"/>
      <c r="AH88" s="217"/>
      <c r="AI88" s="217"/>
      <c r="AJ88" s="217"/>
      <c r="AK88" s="217"/>
      <c r="AL88" s="217"/>
      <c r="AM88" s="217"/>
      <c r="AN88" s="217"/>
      <c r="AO88" s="217"/>
      <c r="AP88" s="217"/>
      <c r="AQ88" s="217"/>
      <c r="AR88" s="217"/>
      <c r="AS88" s="217"/>
      <c r="AT88" s="217"/>
      <c r="AU88" s="217"/>
      <c r="AV88" s="217"/>
      <c r="AW88" s="149"/>
      <c r="AX88" s="149"/>
      <c r="AY88" s="149"/>
      <c r="AZ88" s="149"/>
      <c r="BA88" s="149"/>
      <c r="BB88" s="149"/>
      <c r="BC88" s="149"/>
      <c r="BD88" s="149"/>
      <c r="BE88" s="149"/>
      <c r="BF88" s="149"/>
      <c r="BG88" s="149"/>
      <c r="BH88" s="149"/>
      <c r="BI88" s="149"/>
      <c r="BJ88" s="149"/>
      <c r="BK88" s="149"/>
      <c r="BL88" s="149"/>
      <c r="BM88" s="149"/>
      <c r="BN88" s="149"/>
      <c r="BO88" s="149"/>
      <c r="BP88" s="149"/>
      <c r="BQ88" s="149"/>
      <c r="BR88" s="214"/>
    </row>
    <row r="89" spans="1:70" ht="13.5" thickBot="1">
      <c r="AZ89" s="183"/>
      <c r="BA89" s="183"/>
      <c r="BB89" s="183"/>
      <c r="BC89" s="183"/>
      <c r="BD89" s="183"/>
      <c r="BE89" s="183"/>
      <c r="BF89" s="183"/>
      <c r="BG89" s="183"/>
      <c r="BH89" s="183"/>
      <c r="BI89" s="183"/>
      <c r="BJ89" s="183"/>
      <c r="BK89" s="183"/>
      <c r="BL89" s="183"/>
      <c r="BM89" s="183"/>
      <c r="BN89" s="183"/>
      <c r="BO89" s="183"/>
      <c r="BP89" s="183"/>
      <c r="BQ89" s="183"/>
      <c r="BR89" s="183"/>
    </row>
    <row r="90" spans="1:70" ht="17.25" thickBot="1">
      <c r="A90" s="283" t="s">
        <v>357</v>
      </c>
      <c r="B90" s="284"/>
      <c r="C90" s="284"/>
      <c r="D90" s="284"/>
      <c r="E90" s="284"/>
      <c r="F90" s="284"/>
      <c r="G90" s="284"/>
      <c r="H90" s="284"/>
      <c r="I90" s="284"/>
      <c r="J90" s="284"/>
      <c r="K90" s="284"/>
      <c r="L90" s="284"/>
      <c r="M90" s="284"/>
      <c r="N90" s="284"/>
      <c r="O90" s="284"/>
      <c r="P90" s="284"/>
      <c r="Q90" s="284"/>
      <c r="R90" s="284"/>
      <c r="S90" s="284"/>
      <c r="T90" s="284"/>
      <c r="U90" s="284"/>
      <c r="V90" s="284"/>
      <c r="W90" s="284"/>
      <c r="X90" s="284"/>
      <c r="Y90" s="284"/>
      <c r="Z90" s="284"/>
      <c r="AA90" s="284"/>
      <c r="AB90" s="284"/>
      <c r="AC90" s="284"/>
      <c r="AD90" s="284"/>
      <c r="AE90" s="284"/>
      <c r="AF90" s="284"/>
      <c r="AG90" s="284"/>
      <c r="AH90" s="284"/>
      <c r="AI90" s="284"/>
      <c r="AJ90" s="284"/>
      <c r="AK90" s="284"/>
      <c r="AL90" s="284"/>
      <c r="AM90" s="284"/>
      <c r="AN90" s="284"/>
      <c r="AO90" s="284"/>
      <c r="AP90" s="284"/>
      <c r="AQ90" s="284"/>
      <c r="AR90" s="284"/>
      <c r="AS90" s="284"/>
      <c r="AT90" s="284"/>
      <c r="AU90" s="284"/>
      <c r="AV90" s="284"/>
      <c r="AW90" s="284"/>
      <c r="AX90" s="284"/>
      <c r="AY90" s="284"/>
    </row>
    <row r="91" spans="1:70" ht="17.25" thickBot="1">
      <c r="A91" s="283"/>
      <c r="B91" s="284" t="str">
        <f t="shared" ref="B91:BM91" si="120">B2</f>
        <v xml:space="preserve">75/76 </v>
      </c>
      <c r="C91" s="284" t="str">
        <f t="shared" si="120"/>
        <v xml:space="preserve">76/77 </v>
      </c>
      <c r="D91" s="284" t="str">
        <f t="shared" si="120"/>
        <v xml:space="preserve">77/78 </v>
      </c>
      <c r="E91" s="284" t="str">
        <f t="shared" si="120"/>
        <v xml:space="preserve">78/79 </v>
      </c>
      <c r="F91" s="284" t="str">
        <f t="shared" si="120"/>
        <v xml:space="preserve">79/80 </v>
      </c>
      <c r="G91" s="284" t="str">
        <f t="shared" si="120"/>
        <v xml:space="preserve">80/81 </v>
      </c>
      <c r="H91" s="284" t="str">
        <f t="shared" si="120"/>
        <v xml:space="preserve">81/82 </v>
      </c>
      <c r="I91" s="284" t="str">
        <f t="shared" si="120"/>
        <v xml:space="preserve">82/83 </v>
      </c>
      <c r="J91" s="284" t="str">
        <f t="shared" si="120"/>
        <v xml:space="preserve">83/84 </v>
      </c>
      <c r="K91" s="284" t="str">
        <f t="shared" si="120"/>
        <v xml:space="preserve">84/85 </v>
      </c>
      <c r="L91" s="284" t="str">
        <f t="shared" si="120"/>
        <v xml:space="preserve">85/86 </v>
      </c>
      <c r="M91" s="284" t="str">
        <f t="shared" si="120"/>
        <v xml:space="preserve">86/87 </v>
      </c>
      <c r="N91" s="284" t="str">
        <f t="shared" si="120"/>
        <v xml:space="preserve">87/88 </v>
      </c>
      <c r="O91" s="284" t="str">
        <f t="shared" si="120"/>
        <v xml:space="preserve">88/89 </v>
      </c>
      <c r="P91" s="284" t="str">
        <f t="shared" si="120"/>
        <v xml:space="preserve">89/90 </v>
      </c>
      <c r="Q91" s="284" t="str">
        <f t="shared" si="120"/>
        <v xml:space="preserve">90/91 </v>
      </c>
      <c r="R91" s="284" t="str">
        <f t="shared" si="120"/>
        <v xml:space="preserve">91/92 </v>
      </c>
      <c r="S91" s="284" t="str">
        <f t="shared" si="120"/>
        <v xml:space="preserve">92/93 </v>
      </c>
      <c r="T91" s="284" t="str">
        <f t="shared" si="120"/>
        <v xml:space="preserve">93/94 </v>
      </c>
      <c r="U91" s="284" t="str">
        <f t="shared" si="120"/>
        <v xml:space="preserve">94/95 </v>
      </c>
      <c r="V91" s="284" t="str">
        <f t="shared" si="120"/>
        <v xml:space="preserve">95/96 </v>
      </c>
      <c r="W91" s="284" t="str">
        <f t="shared" si="120"/>
        <v xml:space="preserve">96/97 </v>
      </c>
      <c r="X91" s="284" t="str">
        <f t="shared" si="120"/>
        <v xml:space="preserve">97/98 </v>
      </c>
      <c r="Y91" s="284" t="str">
        <f t="shared" si="120"/>
        <v xml:space="preserve">98/99 </v>
      </c>
      <c r="Z91" s="284" t="str">
        <f t="shared" si="120"/>
        <v xml:space="preserve">99/00 </v>
      </c>
      <c r="AA91" s="284" t="str">
        <f t="shared" si="120"/>
        <v xml:space="preserve">00/01 </v>
      </c>
      <c r="AB91" s="284" t="str">
        <f t="shared" si="120"/>
        <v xml:space="preserve">01/02 </v>
      </c>
      <c r="AC91" s="284" t="str">
        <f t="shared" si="120"/>
        <v xml:space="preserve">02/03 </v>
      </c>
      <c r="AD91" s="284" t="str">
        <f t="shared" si="120"/>
        <v xml:space="preserve">03/04 </v>
      </c>
      <c r="AE91" s="284" t="str">
        <f t="shared" si="120"/>
        <v xml:space="preserve">04/05 </v>
      </c>
      <c r="AF91" s="284" t="str">
        <f t="shared" si="120"/>
        <v xml:space="preserve">05/06 </v>
      </c>
      <c r="AG91" s="284" t="str">
        <f t="shared" si="120"/>
        <v xml:space="preserve">06/07 </v>
      </c>
      <c r="AH91" s="284" t="str">
        <f t="shared" si="120"/>
        <v xml:space="preserve">07/08 </v>
      </c>
      <c r="AI91" s="284" t="str">
        <f t="shared" si="120"/>
        <v xml:space="preserve">08/09 </v>
      </c>
      <c r="AJ91" s="284" t="str">
        <f t="shared" si="120"/>
        <v xml:space="preserve">09/10 </v>
      </c>
      <c r="AK91" s="284" t="str">
        <f t="shared" si="120"/>
        <v xml:space="preserve">10/11 </v>
      </c>
      <c r="AL91" s="284" t="str">
        <f t="shared" si="120"/>
        <v xml:space="preserve">11/12 </v>
      </c>
      <c r="AM91" s="284" t="str">
        <f t="shared" si="120"/>
        <v xml:space="preserve">12/13 </v>
      </c>
      <c r="AN91" s="284" t="str">
        <f t="shared" si="120"/>
        <v xml:space="preserve">13/14 </v>
      </c>
      <c r="AO91" s="284" t="str">
        <f t="shared" si="120"/>
        <v xml:space="preserve">14/15 </v>
      </c>
      <c r="AP91" s="284" t="str">
        <f t="shared" si="120"/>
        <v xml:space="preserve">15/16 </v>
      </c>
      <c r="AQ91" s="284" t="str">
        <f t="shared" si="120"/>
        <v xml:space="preserve">16/17 </v>
      </c>
      <c r="AR91" s="284" t="str">
        <f t="shared" si="120"/>
        <v xml:space="preserve">17/18 </v>
      </c>
      <c r="AS91" s="284" t="str">
        <f t="shared" si="120"/>
        <v xml:space="preserve">18/19 </v>
      </c>
      <c r="AT91" s="284" t="str">
        <f t="shared" si="120"/>
        <v>19/20</v>
      </c>
      <c r="AU91" s="284" t="str">
        <f t="shared" si="120"/>
        <v>20/21</v>
      </c>
      <c r="AV91" s="284" t="str">
        <f t="shared" si="120"/>
        <v>21/22</v>
      </c>
      <c r="AW91" s="284" t="str">
        <f t="shared" si="120"/>
        <v>22/23</v>
      </c>
      <c r="AX91" s="284" t="str">
        <f t="shared" si="120"/>
        <v>23/24</v>
      </c>
      <c r="AY91" s="284" t="str">
        <f t="shared" si="120"/>
        <v>24/25</v>
      </c>
      <c r="AZ91" s="187" t="str">
        <f t="shared" si="120"/>
        <v>25/26</v>
      </c>
      <c r="BA91" s="187" t="str">
        <f t="shared" si="120"/>
        <v>26/27</v>
      </c>
      <c r="BB91" s="187" t="str">
        <f t="shared" si="120"/>
        <v>27/28</v>
      </c>
      <c r="BC91" s="187" t="str">
        <f t="shared" si="120"/>
        <v>28/29</v>
      </c>
      <c r="BD91" s="187" t="str">
        <f t="shared" si="120"/>
        <v>29/30</v>
      </c>
      <c r="BE91" s="187" t="str">
        <f t="shared" si="120"/>
        <v>30/31</v>
      </c>
      <c r="BF91" s="187" t="str">
        <f t="shared" si="120"/>
        <v>31/32</v>
      </c>
      <c r="BG91" s="187" t="str">
        <f t="shared" si="120"/>
        <v>32/33</v>
      </c>
      <c r="BH91" s="187" t="str">
        <f t="shared" si="120"/>
        <v>33/34</v>
      </c>
      <c r="BI91" s="187" t="str">
        <f t="shared" si="120"/>
        <v>34/35</v>
      </c>
      <c r="BJ91" s="187" t="str">
        <f t="shared" si="120"/>
        <v>35/36</v>
      </c>
      <c r="BK91" s="187" t="str">
        <f t="shared" si="120"/>
        <v>36/37</v>
      </c>
      <c r="BL91" s="187" t="str">
        <f t="shared" si="120"/>
        <v>37/38</v>
      </c>
      <c r="BM91" s="187" t="str">
        <f t="shared" si="120"/>
        <v>38/39</v>
      </c>
      <c r="BN91" s="187" t="str">
        <f t="shared" ref="BN91:CX91" si="121">BN2</f>
        <v>39/40</v>
      </c>
      <c r="BO91" s="187" t="str">
        <f t="shared" si="121"/>
        <v>40/41</v>
      </c>
      <c r="BP91" s="187" t="str">
        <f t="shared" si="121"/>
        <v>41/42</v>
      </c>
      <c r="BQ91" s="187" t="str">
        <f t="shared" si="121"/>
        <v>42/43</v>
      </c>
      <c r="BR91" s="187" t="str">
        <f t="shared" si="121"/>
        <v>43/44</v>
      </c>
    </row>
    <row r="92" spans="1:70">
      <c r="A92" s="287" t="s">
        <v>182</v>
      </c>
      <c r="B92" s="263">
        <v>1E-3</v>
      </c>
      <c r="C92" s="263">
        <v>0</v>
      </c>
      <c r="D92" s="263">
        <v>0</v>
      </c>
      <c r="E92" s="263">
        <v>0</v>
      </c>
      <c r="F92" s="263">
        <v>0</v>
      </c>
      <c r="G92" s="263">
        <v>0</v>
      </c>
      <c r="H92" s="263">
        <v>0</v>
      </c>
      <c r="I92" s="263">
        <v>5.0000000000000001E-3</v>
      </c>
      <c r="J92" s="263">
        <v>0</v>
      </c>
      <c r="K92" s="263">
        <v>0</v>
      </c>
      <c r="L92" s="263">
        <v>0</v>
      </c>
      <c r="M92" s="263">
        <v>6.0000000000000001E-3</v>
      </c>
      <c r="N92" s="263">
        <v>0</v>
      </c>
      <c r="O92" s="263">
        <v>0</v>
      </c>
      <c r="P92" s="263">
        <v>0</v>
      </c>
      <c r="Q92" s="263">
        <v>6.0000000000000001E-3</v>
      </c>
      <c r="R92" s="263">
        <v>0</v>
      </c>
      <c r="S92" s="263">
        <v>0</v>
      </c>
      <c r="T92" s="263">
        <f>'[8]Oat Imports'!AD$290/1000</f>
        <v>0</v>
      </c>
      <c r="U92" s="263" cm="1">
        <f t="array" ref="U92">INDEX('[8]Oat Imports'!$AM$290:$MP$290,1,ROW(A1))/1000</f>
        <v>0</v>
      </c>
      <c r="V92" s="263" cm="1">
        <f t="array" ref="V92">INDEX('[8]Oat Imports'!$AY$290:$MP$290,1,ROW(B1))/1000</f>
        <v>0</v>
      </c>
      <c r="W92" s="263" cm="1">
        <f t="array" ref="W92">INDEX('[8]Oat Imports'!$BK$290:$MP$290,1,ROW(A1))/1000</f>
        <v>0</v>
      </c>
      <c r="X92" s="263" cm="1">
        <f t="array" ref="X92">INDEX('[8]Oat Imports'!$BW$290:$MP$290,1,ROW(A1))/1000</f>
        <v>0</v>
      </c>
      <c r="Y92" s="263" cm="1">
        <f t="array" ref="Y92">INDEX('[8]Oat Imports'!$CI$290:$MP$290,1,ROW(A1))/1000</f>
        <v>0</v>
      </c>
      <c r="Z92" s="263" cm="1">
        <f t="array" ref="Z92">INDEX('[8]Oat Imports'!$CU$290:$MP$290,1,ROW(A1))/1000</f>
        <v>0</v>
      </c>
      <c r="AA92" s="263" cm="1">
        <f t="array" ref="AA92">INDEX('[8]Oat Imports'!$DG$290:$MP$290,1,ROW(A1))/1000</f>
        <v>0</v>
      </c>
      <c r="AB92" s="263" cm="1">
        <f t="array" ref="AB92">INDEX('[8]Oat Imports'!$DS$290:$MP$290,1,ROW(A1))/1000</f>
        <v>0</v>
      </c>
      <c r="AC92" s="263" cm="1">
        <f t="array" ref="AC92">INDEX('[8]Oat Imports'!$EE$290:$MP$290,1,ROW(A1))/1000</f>
        <v>0</v>
      </c>
      <c r="AD92" s="263" cm="1">
        <f t="array" ref="AD92">INDEX('[8]Oat Imports'!$EQ$290:$MP$290,1,ROW(A1))/1000</f>
        <v>0</v>
      </c>
      <c r="AE92" s="263" cm="1">
        <f t="array" ref="AE92">INDEX('[8]Oat Imports'!$FC$290:$MP$290,1,ROW(A1))/1000</f>
        <v>0</v>
      </c>
      <c r="AF92" s="263" cm="1">
        <f t="array" ref="AF92">INDEX('[8]Oat Imports'!$FO$290:$MP$290,1,ROW(A1))/1000</f>
        <v>0</v>
      </c>
      <c r="AG92" s="263" cm="1">
        <f t="array" ref="AG92">INDEX('[8]Oat Imports'!$GA$290:$MP$290,1,ROW(A1))/1000</f>
        <v>0</v>
      </c>
      <c r="AH92" s="263" cm="1">
        <f t="array" ref="AH92">INDEX('[8]Oat Imports'!$GM$290:$MP$290,1,ROW(A1))/1000</f>
        <v>0</v>
      </c>
      <c r="AI92" s="263" cm="1">
        <f t="array" ref="AI92">INDEX('[8]Oat Imports'!$GY$290:$MP$290,1,ROW(A1))/1000</f>
        <v>0</v>
      </c>
      <c r="AJ92" s="263" cm="1">
        <f t="array" ref="AJ92">INDEX('[8]Oat Imports'!$HK$290:$MP$290,1,ROW(A1))/1000</f>
        <v>0</v>
      </c>
      <c r="AK92" s="263" cm="1">
        <f t="array" ref="AK92">INDEX('[8]Oat Imports'!$HW$290:$MP$290,1,ROW(A1))/1000</f>
        <v>0</v>
      </c>
      <c r="AL92" s="263" cm="1">
        <f t="array" ref="AL92">INDEX('[8]Oat Imports'!$II$290:$PO$290,1,ROW(A1))/1000</f>
        <v>0</v>
      </c>
      <c r="AM92" s="263" cm="1">
        <f t="array" ref="AM92">INDEX('[8]Oat Imports'!$IU$290:$PO$290,1,ROW(A1))/1000</f>
        <v>0</v>
      </c>
      <c r="AN92" s="263" cm="1">
        <f t="array" ref="AN92">INDEX('[8]Oat Imports'!$JG$290:$MP$290,1,ROW(A1))/1000</f>
        <v>0</v>
      </c>
      <c r="AO92" s="263" cm="1">
        <f t="array" ref="AO92">INDEX('[8]Oat Imports'!$JS$290:$MP$290,1,ROW(A1))/1000</f>
        <v>0</v>
      </c>
      <c r="AP92" s="263" cm="1">
        <f t="array" ref="AP92">INDEX('[8]Oat Imports'!$KE$290:$MP$290,1,ROW(A1))/1000</f>
        <v>0</v>
      </c>
      <c r="AQ92" s="263" cm="1">
        <f t="array" ref="AQ92">INDEX('[8]Oat Imports'!$KQ$290:$OW$290,1,ROW(A1))/1000</f>
        <v>0</v>
      </c>
      <c r="AR92" s="263" cm="1">
        <f t="array" ref="AR92">INDEX('[8]Oat Imports'!$LC$290:$OW$290,1,ROW(A1))/1000</f>
        <v>0</v>
      </c>
      <c r="AS92" s="263" cm="1">
        <f t="array" ref="AS92">INDEX('[8]Oat Imports'!$LO$290:$OW$290,1,ROW(A1))/1000</f>
        <v>0</v>
      </c>
      <c r="AT92" s="263" cm="1">
        <f t="array" ref="AT92">INDEX('[8]Oat Imports'!$MA$290:$OW$290,1,ROW(A1))/1000</f>
        <v>0</v>
      </c>
      <c r="AU92" s="263" cm="1">
        <f t="array" ref="AU92">INDEX('[8]Oat Imports'!$MM$290:$OW$290,1,ROW(A1))/1000</f>
        <v>0</v>
      </c>
      <c r="AV92" s="263" cm="1">
        <f t="array" ref="AV92">INDEX('[8]Oat Imports'!$MY$290:$OW$290,1,ROW(A1))/1000</f>
        <v>0</v>
      </c>
      <c r="AW92" s="263" cm="1">
        <f t="array" ref="AW92">INDEX('[8]Oat Imports'!$NK$290:$OW$290,1,ROW(A1))/1000</f>
        <v>0</v>
      </c>
      <c r="AX92" s="263" cm="1">
        <f t="array" ref="AX92">INDEX('[8]Oat Imports'!$NW$290:$OW$290,1,ROW(A1))/1000</f>
        <v>0</v>
      </c>
      <c r="AY92" s="263">
        <f t="shared" ref="AY92:AY102" si="122">AY$104*SUM(AT92:AX92)/SUM(AT$104:AX$104)</f>
        <v>0</v>
      </c>
      <c r="AZ92" s="214">
        <f t="shared" ref="AZ92:BO102" si="123">AZ$104*SUM(AU92:AY92)/SUM(AU$104:AY$104)</f>
        <v>0</v>
      </c>
      <c r="BA92" s="214">
        <f t="shared" si="123"/>
        <v>0</v>
      </c>
      <c r="BB92" s="214">
        <f t="shared" si="123"/>
        <v>0</v>
      </c>
      <c r="BC92" s="214">
        <f t="shared" si="123"/>
        <v>0</v>
      </c>
      <c r="BD92" s="214">
        <f t="shared" si="123"/>
        <v>0</v>
      </c>
      <c r="BE92" s="214">
        <f t="shared" si="123"/>
        <v>0</v>
      </c>
      <c r="BF92" s="214">
        <f t="shared" si="123"/>
        <v>0</v>
      </c>
      <c r="BG92" s="214">
        <f t="shared" si="123"/>
        <v>0</v>
      </c>
      <c r="BH92" s="214">
        <f t="shared" si="123"/>
        <v>0</v>
      </c>
      <c r="BI92" s="214">
        <f t="shared" si="123"/>
        <v>0</v>
      </c>
      <c r="BJ92" s="214">
        <f t="shared" si="123"/>
        <v>0</v>
      </c>
      <c r="BK92" s="214">
        <f t="shared" si="123"/>
        <v>0</v>
      </c>
      <c r="BL92" s="214">
        <f t="shared" si="123"/>
        <v>0</v>
      </c>
      <c r="BM92" s="214">
        <f t="shared" si="123"/>
        <v>0</v>
      </c>
      <c r="BN92" s="214">
        <f t="shared" si="123"/>
        <v>0</v>
      </c>
      <c r="BO92" s="214">
        <f t="shared" si="123"/>
        <v>0</v>
      </c>
      <c r="BP92" s="214">
        <f t="shared" ref="BP92:BR102" si="124">BP$104*SUM(BK92:BO92)/SUM(BK$104:BO$104)</f>
        <v>0</v>
      </c>
      <c r="BQ92" s="214">
        <f t="shared" si="124"/>
        <v>0</v>
      </c>
      <c r="BR92" s="214">
        <f t="shared" si="124"/>
        <v>0</v>
      </c>
    </row>
    <row r="93" spans="1:70">
      <c r="A93" s="287" t="s">
        <v>184</v>
      </c>
      <c r="B93" s="263">
        <v>0</v>
      </c>
      <c r="C93" s="263">
        <v>0</v>
      </c>
      <c r="D93" s="263">
        <v>0</v>
      </c>
      <c r="E93" s="263">
        <v>0</v>
      </c>
      <c r="F93" s="263">
        <v>0</v>
      </c>
      <c r="G93" s="263">
        <v>0</v>
      </c>
      <c r="H93" s="263">
        <v>0</v>
      </c>
      <c r="I93" s="263">
        <v>3.9E-2</v>
      </c>
      <c r="J93" s="263">
        <v>0</v>
      </c>
      <c r="K93" s="263">
        <v>0</v>
      </c>
      <c r="L93" s="263">
        <v>0</v>
      </c>
      <c r="M93" s="263">
        <v>0</v>
      </c>
      <c r="N93" s="263">
        <v>0</v>
      </c>
      <c r="O93" s="263">
        <v>4.0000000000000001E-3</v>
      </c>
      <c r="P93" s="263">
        <v>0</v>
      </c>
      <c r="Q93" s="263">
        <v>0</v>
      </c>
      <c r="R93" s="263">
        <v>0</v>
      </c>
      <c r="S93" s="263">
        <v>0</v>
      </c>
      <c r="T93" s="263">
        <f>'[8]Oat Imports'!$AE$290/1000</f>
        <v>0</v>
      </c>
      <c r="U93" s="263" cm="1">
        <f t="array" ref="U93">INDEX('[8]Oat Imports'!$AM$290:$MP$290,1,ROW(A2))/1000</f>
        <v>0</v>
      </c>
      <c r="V93" s="263" cm="1">
        <f t="array" ref="V93">INDEX('[8]Oat Imports'!$AY$290:$MP$290,1,ROW(B2))/1000</f>
        <v>0</v>
      </c>
      <c r="W93" s="263" cm="1">
        <f t="array" ref="W93">INDEX('[8]Oat Imports'!$BK$290:$MP$290,1,ROW(A2))/1000</f>
        <v>0</v>
      </c>
      <c r="X93" s="263" cm="1">
        <f t="array" ref="X93">INDEX('[8]Oat Imports'!$BW$290:$MP$290,1,ROW(A2))/1000</f>
        <v>0</v>
      </c>
      <c r="Y93" s="263" cm="1">
        <f t="array" ref="Y93">INDEX('[8]Oat Imports'!$CI$290:$MP$290,1,ROW(A2))/1000</f>
        <v>0</v>
      </c>
      <c r="Z93" s="263" cm="1">
        <f t="array" ref="Z93">INDEX('[8]Oat Imports'!$CU$290:$MP$290,1,ROW(A2))/1000</f>
        <v>0</v>
      </c>
      <c r="AA93" s="263" cm="1">
        <f t="array" ref="AA93">INDEX('[8]Oat Imports'!$DG$290:$MP$290,1,ROW(A2))/1000</f>
        <v>0</v>
      </c>
      <c r="AB93" s="263" cm="1">
        <f t="array" ref="AB93">INDEX('[8]Oat Imports'!$DS$290:$MP$290,1,ROW(A2))/1000</f>
        <v>0</v>
      </c>
      <c r="AC93" s="263" cm="1">
        <f t="array" ref="AC93">INDEX('[8]Oat Imports'!$EE$290:$MP$290,1,ROW(A2))/1000</f>
        <v>0</v>
      </c>
      <c r="AD93" s="263" cm="1">
        <f t="array" ref="AD93">INDEX('[8]Oat Imports'!$EQ$290:$MP$290,1,ROW(A2))/1000</f>
        <v>0</v>
      </c>
      <c r="AE93" s="263" cm="1">
        <f t="array" ref="AE93">INDEX('[8]Oat Imports'!$FC$290:$MP$290,1,ROW(A2))/1000</f>
        <v>0</v>
      </c>
      <c r="AF93" s="263" cm="1">
        <f t="array" ref="AF93">INDEX('[8]Oat Imports'!$FO$290:$MP$290,1,ROW(A2))/1000</f>
        <v>0</v>
      </c>
      <c r="AG93" s="263" cm="1">
        <f t="array" ref="AG93">INDEX('[8]Oat Imports'!$GA$290:$MP$290,1,ROW(A2))/1000</f>
        <v>0</v>
      </c>
      <c r="AH93" s="263" cm="1">
        <f t="array" ref="AH93">INDEX('[8]Oat Imports'!$GM$290:$MP$290,1,ROW(A2))/1000</f>
        <v>0</v>
      </c>
      <c r="AI93" s="263" cm="1">
        <f t="array" ref="AI93">INDEX('[8]Oat Imports'!$GY$290:$MP$290,1,ROW(A2))/1000</f>
        <v>0</v>
      </c>
      <c r="AJ93" s="263" cm="1">
        <f t="array" ref="AJ93">INDEX('[8]Oat Imports'!$HK$290:$MP$290,1,ROW(A2))/1000</f>
        <v>0</v>
      </c>
      <c r="AK93" s="263" cm="1">
        <f t="array" ref="AK93">INDEX('[8]Oat Imports'!$HW$290:$MP$290,1,ROW(A2))/1000</f>
        <v>0</v>
      </c>
      <c r="AL93" s="263" cm="1">
        <f t="array" ref="AL93">INDEX('[8]Oat Imports'!$II$290:$PO$290,1,ROW(A2))/1000</f>
        <v>0</v>
      </c>
      <c r="AM93" s="263" cm="1">
        <f t="array" ref="AM93">INDEX('[8]Oat Imports'!$IU$290:$PO$290,1,ROW(A2))/1000</f>
        <v>0</v>
      </c>
      <c r="AN93" s="263" cm="1">
        <f t="array" ref="AN93">INDEX('[8]Oat Imports'!$JG$290:$MP$290,1,ROW(A2))/1000</f>
        <v>0</v>
      </c>
      <c r="AO93" s="263" cm="1">
        <f t="array" ref="AO93">INDEX('[8]Oat Imports'!$JS$290:$MP$290,1,ROW(A2))/1000</f>
        <v>0</v>
      </c>
      <c r="AP93" s="263" cm="1">
        <f t="array" ref="AP93">INDEX('[8]Oat Imports'!$KE$290:$MP$290,1,ROW(A2))/1000</f>
        <v>0</v>
      </c>
      <c r="AQ93" s="263" cm="1">
        <f t="array" ref="AQ93">INDEX('[8]Oat Imports'!$KQ$290:$OW$290,1,ROW(A2))/1000</f>
        <v>0</v>
      </c>
      <c r="AR93" s="263" cm="1">
        <f t="array" ref="AR93">INDEX('[8]Oat Imports'!$LC$290:$OW$290,1,ROW(A2))/1000</f>
        <v>0</v>
      </c>
      <c r="AS93" s="263" cm="1">
        <f t="array" ref="AS93">INDEX('[8]Oat Imports'!$LO$290:$OW$290,1,ROW(A2))/1000</f>
        <v>0</v>
      </c>
      <c r="AT93" s="263" cm="1">
        <f t="array" ref="AT93">INDEX('[8]Oat Imports'!$MA$290:$OW$290,1,ROW(A2))/1000</f>
        <v>0</v>
      </c>
      <c r="AU93" s="263" cm="1">
        <f t="array" ref="AU93">INDEX('[8]Oat Imports'!$MM$290:$OW$290,1,ROW(A2))/1000</f>
        <v>0</v>
      </c>
      <c r="AV93" s="263" cm="1">
        <f t="array" ref="AV93">INDEX('[8]Oat Imports'!$MY$290:$OW$290,1,ROW(A2))/1000</f>
        <v>0</v>
      </c>
      <c r="AW93" s="263" cm="1">
        <f t="array" ref="AW93">INDEX('[8]Oat Imports'!$NK$290:$OW$290,1,ROW(A2))/1000</f>
        <v>0</v>
      </c>
      <c r="AX93" s="263" cm="1">
        <f t="array" ref="AX93">INDEX('[8]Oat Imports'!$NW$290:$OW$290,1,ROW(A2))/1000</f>
        <v>0</v>
      </c>
      <c r="AY93" s="263">
        <f t="shared" si="122"/>
        <v>0</v>
      </c>
      <c r="AZ93" s="214">
        <f t="shared" si="123"/>
        <v>0</v>
      </c>
      <c r="BA93" s="214">
        <f t="shared" si="123"/>
        <v>0</v>
      </c>
      <c r="BB93" s="214">
        <f t="shared" si="123"/>
        <v>0</v>
      </c>
      <c r="BC93" s="214">
        <f t="shared" si="123"/>
        <v>0</v>
      </c>
      <c r="BD93" s="214">
        <f t="shared" si="123"/>
        <v>0</v>
      </c>
      <c r="BE93" s="214">
        <f t="shared" si="123"/>
        <v>0</v>
      </c>
      <c r="BF93" s="214">
        <f t="shared" si="123"/>
        <v>0</v>
      </c>
      <c r="BG93" s="214">
        <f t="shared" si="123"/>
        <v>0</v>
      </c>
      <c r="BH93" s="214">
        <f t="shared" si="123"/>
        <v>0</v>
      </c>
      <c r="BI93" s="214">
        <f t="shared" si="123"/>
        <v>0</v>
      </c>
      <c r="BJ93" s="214">
        <f t="shared" si="123"/>
        <v>0</v>
      </c>
      <c r="BK93" s="214">
        <f t="shared" si="123"/>
        <v>0</v>
      </c>
      <c r="BL93" s="214">
        <f t="shared" si="123"/>
        <v>0</v>
      </c>
      <c r="BM93" s="214">
        <f t="shared" si="123"/>
        <v>0</v>
      </c>
      <c r="BN93" s="214">
        <f t="shared" si="123"/>
        <v>0</v>
      </c>
      <c r="BO93" s="214">
        <f t="shared" si="123"/>
        <v>0</v>
      </c>
      <c r="BP93" s="214">
        <f t="shared" si="124"/>
        <v>0</v>
      </c>
      <c r="BQ93" s="214">
        <f t="shared" si="124"/>
        <v>0</v>
      </c>
      <c r="BR93" s="214">
        <f t="shared" si="124"/>
        <v>0</v>
      </c>
    </row>
    <row r="94" spans="1:70">
      <c r="A94" s="287" t="s">
        <v>186</v>
      </c>
      <c r="B94" s="263">
        <v>0</v>
      </c>
      <c r="C94" s="263">
        <v>0</v>
      </c>
      <c r="D94" s="263">
        <v>0</v>
      </c>
      <c r="E94" s="263">
        <v>0</v>
      </c>
      <c r="F94" s="263">
        <v>0</v>
      </c>
      <c r="G94" s="263">
        <v>7.0000000000000001E-3</v>
      </c>
      <c r="H94" s="263">
        <v>0</v>
      </c>
      <c r="I94" s="263">
        <v>4.0000000000000001E-3</v>
      </c>
      <c r="J94" s="263">
        <v>0</v>
      </c>
      <c r="K94" s="263">
        <v>0</v>
      </c>
      <c r="L94" s="263">
        <v>1E-3</v>
      </c>
      <c r="M94" s="263">
        <v>0</v>
      </c>
      <c r="N94" s="263">
        <v>0</v>
      </c>
      <c r="O94" s="263">
        <v>0</v>
      </c>
      <c r="P94" s="263">
        <v>0</v>
      </c>
      <c r="Q94" s="263">
        <v>0</v>
      </c>
      <c r="R94" s="263">
        <v>0</v>
      </c>
      <c r="S94" s="263">
        <v>0</v>
      </c>
      <c r="T94" s="263">
        <f>'[8]Oat Imports'!$AF$290/1000</f>
        <v>0</v>
      </c>
      <c r="U94" s="263" cm="1">
        <f t="array" ref="U94">INDEX('[8]Oat Imports'!$AM$290:$MP$290,1,ROW(A3))/1000</f>
        <v>0</v>
      </c>
      <c r="V94" s="263" cm="1">
        <f t="array" ref="V94">INDEX('[8]Oat Imports'!$AY$290:$MP$290,1,ROW(B3))/1000</f>
        <v>0</v>
      </c>
      <c r="W94" s="263" cm="1">
        <f t="array" ref="W94">INDEX('[8]Oat Imports'!$BK$290:$MP$290,1,ROW(A3))/1000</f>
        <v>0</v>
      </c>
      <c r="X94" s="263" cm="1">
        <f t="array" ref="X94">INDEX('[8]Oat Imports'!$BW$290:$MP$290,1,ROW(A3))/1000</f>
        <v>0</v>
      </c>
      <c r="Y94" s="263" cm="1">
        <f t="array" ref="Y94">INDEX('[8]Oat Imports'!$CI$290:$MP$290,1,ROW(A3))/1000</f>
        <v>0</v>
      </c>
      <c r="Z94" s="263" cm="1">
        <f t="array" ref="Z94">INDEX('[8]Oat Imports'!$CU$290:$MP$290,1,ROW(A3))/1000</f>
        <v>0</v>
      </c>
      <c r="AA94" s="263" cm="1">
        <f t="array" ref="AA94">INDEX('[8]Oat Imports'!$DG$290:$MP$290,1,ROW(A3))/1000</f>
        <v>0</v>
      </c>
      <c r="AB94" s="263" cm="1">
        <f t="array" ref="AB94">INDEX('[8]Oat Imports'!$DS$290:$MP$290,1,ROW(A3))/1000</f>
        <v>0</v>
      </c>
      <c r="AC94" s="263" cm="1">
        <f t="array" ref="AC94">INDEX('[8]Oat Imports'!$EE$290:$MP$290,1,ROW(A3))/1000</f>
        <v>0</v>
      </c>
      <c r="AD94" s="263" cm="1">
        <f t="array" ref="AD94">INDEX('[8]Oat Imports'!$EQ$290:$MP$290,1,ROW(A3))/1000</f>
        <v>0</v>
      </c>
      <c r="AE94" s="263" cm="1">
        <f t="array" ref="AE94">INDEX('[8]Oat Imports'!$FC$290:$MP$290,1,ROW(A3))/1000</f>
        <v>0</v>
      </c>
      <c r="AF94" s="263" cm="1">
        <f t="array" ref="AF94">INDEX('[8]Oat Imports'!$FO$290:$MP$290,1,ROW(A3))/1000</f>
        <v>0</v>
      </c>
      <c r="AG94" s="263" cm="1">
        <f t="array" ref="AG94">INDEX('[8]Oat Imports'!$GA$290:$MP$290,1,ROW(A3))/1000</f>
        <v>0</v>
      </c>
      <c r="AH94" s="263" cm="1">
        <f t="array" ref="AH94">INDEX('[8]Oat Imports'!$GM$290:$MP$290,1,ROW(A3))/1000</f>
        <v>0</v>
      </c>
      <c r="AI94" s="263" cm="1">
        <f t="array" ref="AI94">INDEX('[8]Oat Imports'!$GY$290:$MP$290,1,ROW(A3))/1000</f>
        <v>0</v>
      </c>
      <c r="AJ94" s="263" cm="1">
        <f t="array" ref="AJ94">INDEX('[8]Oat Imports'!$HK$290:$MP$290,1,ROW(A3))/1000</f>
        <v>0</v>
      </c>
      <c r="AK94" s="263" cm="1">
        <f t="array" ref="AK94">INDEX('[8]Oat Imports'!$HW$290:$MP$290,1,ROW(A3))/1000</f>
        <v>0</v>
      </c>
      <c r="AL94" s="263" cm="1">
        <f t="array" ref="AL94">INDEX('[8]Oat Imports'!$II$290:$PO$290,1,ROW(A3))/1000</f>
        <v>0</v>
      </c>
      <c r="AM94" s="263" cm="1">
        <f t="array" ref="AM94">INDEX('[8]Oat Imports'!$IU$290:$PO$290,1,ROW(A3))/1000</f>
        <v>0</v>
      </c>
      <c r="AN94" s="263" cm="1">
        <f t="array" ref="AN94">INDEX('[8]Oat Imports'!$JG$290:$MP$290,1,ROW(A3))/1000</f>
        <v>0</v>
      </c>
      <c r="AO94" s="263" cm="1">
        <f t="array" ref="AO94">INDEX('[8]Oat Imports'!$JS$290:$MP$290,1,ROW(A3))/1000</f>
        <v>0</v>
      </c>
      <c r="AP94" s="263" cm="1">
        <f t="array" ref="AP94">INDEX('[8]Oat Imports'!$KE$290:$MP$290,1,ROW(A3))/1000</f>
        <v>0</v>
      </c>
      <c r="AQ94" s="263" cm="1">
        <f t="array" ref="AQ94">INDEX('[8]Oat Imports'!$KQ$290:$OW$290,1,ROW(A3))/1000</f>
        <v>0</v>
      </c>
      <c r="AR94" s="263" cm="1">
        <f t="array" ref="AR94">INDEX('[8]Oat Imports'!$LC$290:$OW$290,1,ROW(A3))/1000</f>
        <v>0</v>
      </c>
      <c r="AS94" s="263" cm="1">
        <f t="array" ref="AS94">INDEX('[8]Oat Imports'!$LO$290:$OW$290,1,ROW(A3))/1000</f>
        <v>0</v>
      </c>
      <c r="AT94" s="263" cm="1">
        <f t="array" ref="AT94">INDEX('[8]Oat Imports'!$MA$290:$OW$290,1,ROW(A3))/1000</f>
        <v>0</v>
      </c>
      <c r="AU94" s="263" cm="1">
        <f t="array" ref="AU94">INDEX('[8]Oat Imports'!$MM$290:$OW$290,1,ROW(A3))/1000</f>
        <v>0</v>
      </c>
      <c r="AV94" s="263" cm="1">
        <f t="array" ref="AV94">INDEX('[8]Oat Imports'!$MY$290:$OW$290,1,ROW(A3))/1000</f>
        <v>0</v>
      </c>
      <c r="AW94" s="263" cm="1">
        <f t="array" ref="AW94">INDEX('[8]Oat Imports'!$NK$290:$OW$290,1,ROW(A3))/1000</f>
        <v>0</v>
      </c>
      <c r="AX94" s="263" cm="1">
        <f t="array" ref="AX94">INDEX('[8]Oat Imports'!$NW$290:$OW$290,1,ROW(A3))/1000</f>
        <v>0</v>
      </c>
      <c r="AY94" s="263">
        <f t="shared" si="122"/>
        <v>0</v>
      </c>
      <c r="AZ94" s="214">
        <f t="shared" si="123"/>
        <v>0</v>
      </c>
      <c r="BA94" s="214">
        <f t="shared" si="123"/>
        <v>0</v>
      </c>
      <c r="BB94" s="214">
        <f t="shared" si="123"/>
        <v>0</v>
      </c>
      <c r="BC94" s="214">
        <f t="shared" si="123"/>
        <v>0</v>
      </c>
      <c r="BD94" s="214">
        <f t="shared" si="123"/>
        <v>0</v>
      </c>
      <c r="BE94" s="214">
        <f t="shared" si="123"/>
        <v>0</v>
      </c>
      <c r="BF94" s="214">
        <f t="shared" si="123"/>
        <v>0</v>
      </c>
      <c r="BG94" s="214">
        <f t="shared" si="123"/>
        <v>0</v>
      </c>
      <c r="BH94" s="214">
        <f t="shared" si="123"/>
        <v>0</v>
      </c>
      <c r="BI94" s="214">
        <f t="shared" si="123"/>
        <v>0</v>
      </c>
      <c r="BJ94" s="214">
        <f t="shared" si="123"/>
        <v>0</v>
      </c>
      <c r="BK94" s="214">
        <f t="shared" si="123"/>
        <v>0</v>
      </c>
      <c r="BL94" s="214">
        <f t="shared" si="123"/>
        <v>0</v>
      </c>
      <c r="BM94" s="214">
        <f t="shared" si="123"/>
        <v>0</v>
      </c>
      <c r="BN94" s="214">
        <f t="shared" si="123"/>
        <v>0</v>
      </c>
      <c r="BO94" s="214">
        <f t="shared" si="123"/>
        <v>0</v>
      </c>
      <c r="BP94" s="214">
        <f t="shared" si="124"/>
        <v>0</v>
      </c>
      <c r="BQ94" s="214">
        <f t="shared" si="124"/>
        <v>0</v>
      </c>
      <c r="BR94" s="214">
        <f t="shared" si="124"/>
        <v>0</v>
      </c>
    </row>
    <row r="95" spans="1:70">
      <c r="A95" s="287" t="s">
        <v>189</v>
      </c>
      <c r="B95" s="263">
        <v>0</v>
      </c>
      <c r="C95" s="263">
        <v>0</v>
      </c>
      <c r="D95" s="263">
        <v>0</v>
      </c>
      <c r="E95" s="263">
        <v>0</v>
      </c>
      <c r="F95" s="263">
        <v>0</v>
      </c>
      <c r="G95" s="263">
        <v>0</v>
      </c>
      <c r="H95" s="263">
        <v>0</v>
      </c>
      <c r="I95" s="263">
        <v>3.0000000000000001E-3</v>
      </c>
      <c r="J95" s="263">
        <v>0</v>
      </c>
      <c r="K95" s="263">
        <v>0.121</v>
      </c>
      <c r="L95" s="263">
        <v>0</v>
      </c>
      <c r="M95" s="263">
        <v>0</v>
      </c>
      <c r="N95" s="263">
        <v>0</v>
      </c>
      <c r="O95" s="263">
        <v>0</v>
      </c>
      <c r="P95" s="263">
        <v>0</v>
      </c>
      <c r="Q95" s="263">
        <v>0</v>
      </c>
      <c r="R95" s="263">
        <v>1.1810475E-4</v>
      </c>
      <c r="S95" s="263">
        <v>0</v>
      </c>
      <c r="T95" s="263" cm="1">
        <f t="array" ref="T95">INDEX('[8]Oat Imports'!$AD$290:$OW$290,1,ROW(A1))/1000</f>
        <v>0</v>
      </c>
      <c r="U95" s="263" cm="1">
        <f t="array" ref="U95">INDEX('[8]Oat Imports'!$AM$290:$MP$290,1,ROW(A4))/1000</f>
        <v>0</v>
      </c>
      <c r="V95" s="263" cm="1">
        <f t="array" ref="V95">INDEX('[8]Oat Imports'!$AY$290:$MP$290,1,ROW(B4))/1000</f>
        <v>0</v>
      </c>
      <c r="W95" s="263" cm="1">
        <f t="array" ref="W95">INDEX('[8]Oat Imports'!$BK$290:$MP$290,1,ROW(A4))/1000</f>
        <v>0</v>
      </c>
      <c r="X95" s="263" cm="1">
        <f t="array" ref="X95">INDEX('[8]Oat Imports'!$BW$290:$MP$290,1,ROW(A4))/1000</f>
        <v>0</v>
      </c>
      <c r="Y95" s="263" cm="1">
        <f t="array" ref="Y95">INDEX('[8]Oat Imports'!$CI$290:$MP$290,1,ROW(A4))/1000</f>
        <v>0</v>
      </c>
      <c r="Z95" s="263" cm="1">
        <f t="array" ref="Z95">INDEX('[8]Oat Imports'!$CU$290:$MP$290,1,ROW(A4))/1000</f>
        <v>0</v>
      </c>
      <c r="AA95" s="263" cm="1">
        <f t="array" ref="AA95">INDEX('[8]Oat Imports'!$DG$290:$MP$290,1,ROW(A4))/1000</f>
        <v>0</v>
      </c>
      <c r="AB95" s="263" cm="1">
        <f t="array" ref="AB95">INDEX('[8]Oat Imports'!$DS$290:$MP$290,1,ROW(A4))/1000</f>
        <v>0</v>
      </c>
      <c r="AC95" s="263" cm="1">
        <f t="array" ref="AC95">INDEX('[8]Oat Imports'!$EE$290:$MP$290,1,ROW(A4))/1000</f>
        <v>0</v>
      </c>
      <c r="AD95" s="263" cm="1">
        <f t="array" ref="AD95">INDEX('[8]Oat Imports'!$EQ$290:$MP$290,1,ROW(A4))/1000</f>
        <v>0</v>
      </c>
      <c r="AE95" s="263" cm="1">
        <f t="array" ref="AE95">INDEX('[8]Oat Imports'!$FC$290:$MP$290,1,ROW(A4))/1000</f>
        <v>0</v>
      </c>
      <c r="AF95" s="263" cm="1">
        <f t="array" ref="AF95">INDEX('[8]Oat Imports'!$FO$290:$MP$290,1,ROW(A4))/1000</f>
        <v>0</v>
      </c>
      <c r="AG95" s="263" cm="1">
        <f t="array" ref="AG95">INDEX('[8]Oat Imports'!$GA$290:$MP$290,1,ROW(A4))/1000</f>
        <v>0</v>
      </c>
      <c r="AH95" s="263" cm="1">
        <f t="array" ref="AH95">INDEX('[8]Oat Imports'!$GM$290:$MP$290,1,ROW(A4))/1000</f>
        <v>0</v>
      </c>
      <c r="AI95" s="263" cm="1">
        <f t="array" ref="AI95">INDEX('[8]Oat Imports'!$GY$290:$MP$290,1,ROW(A4))/1000</f>
        <v>0</v>
      </c>
      <c r="AJ95" s="263" cm="1">
        <f t="array" ref="AJ95">INDEX('[8]Oat Imports'!$HK$290:$MP$290,1,ROW(A4))/1000</f>
        <v>0</v>
      </c>
      <c r="AK95" s="263" cm="1">
        <f t="array" ref="AK95">INDEX('[8]Oat Imports'!$HW$290:$MP$290,1,ROW(A4))/1000</f>
        <v>0</v>
      </c>
      <c r="AL95" s="263" cm="1">
        <f t="array" ref="AL95">INDEX('[8]Oat Imports'!$II$290:$PO$290,1,ROW(A4))/1000</f>
        <v>0</v>
      </c>
      <c r="AM95" s="263" cm="1">
        <f t="array" ref="AM95">INDEX('[8]Oat Imports'!$IU$290:$PO$290,1,ROW(A4))/1000</f>
        <v>0</v>
      </c>
      <c r="AN95" s="263" cm="1">
        <f t="array" ref="AN95">INDEX('[8]Oat Imports'!$JG$290:$MP$290,1,ROW(A4))/1000</f>
        <v>0</v>
      </c>
      <c r="AO95" s="263" cm="1">
        <f t="array" ref="AO95">INDEX('[8]Oat Imports'!$JS$290:$MP$290,1,ROW(A4))/1000</f>
        <v>0</v>
      </c>
      <c r="AP95" s="263" cm="1">
        <f t="array" ref="AP95">INDEX('[8]Oat Imports'!$KE$290:$MP$290,1,ROW(A4))/1000</f>
        <v>0</v>
      </c>
      <c r="AQ95" s="263" cm="1">
        <f t="array" ref="AQ95">INDEX('[8]Oat Imports'!$KQ$290:$OW$290,1,ROW(A4))/1000</f>
        <v>0</v>
      </c>
      <c r="AR95" s="263" cm="1">
        <f t="array" ref="AR95">INDEX('[8]Oat Imports'!$LC$290:$OW$290,1,ROW(A4))/1000</f>
        <v>0</v>
      </c>
      <c r="AS95" s="263" cm="1">
        <f t="array" ref="AS95">INDEX('[8]Oat Imports'!$LO$290:$OW$290,1,ROW(A4))/1000</f>
        <v>0</v>
      </c>
      <c r="AT95" s="263" cm="1">
        <f t="array" ref="AT95">INDEX('[8]Oat Imports'!$MA$290:$OW$290,1,ROW(A4))/1000</f>
        <v>0</v>
      </c>
      <c r="AU95" s="263" cm="1">
        <f t="array" ref="AU95">INDEX('[8]Oat Imports'!$MM$290:$OW$290,1,ROW(A4))/1000</f>
        <v>0</v>
      </c>
      <c r="AV95" s="263" cm="1">
        <f t="array" ref="AV95">INDEX('[8]Oat Imports'!$MY$290:$OW$290,1,ROW(A4))/1000</f>
        <v>0</v>
      </c>
      <c r="AW95" s="263" cm="1">
        <f t="array" ref="AW95">INDEX('[8]Oat Imports'!$NK$290:$OW$290,1,ROW(A4))/1000</f>
        <v>0</v>
      </c>
      <c r="AX95" s="263" cm="1">
        <f t="array" ref="AX95">INDEX('[8]Oat Imports'!$NW$290:$OW$290,1,ROW(A4))/1000</f>
        <v>0</v>
      </c>
      <c r="AY95" s="263">
        <f t="shared" si="122"/>
        <v>0</v>
      </c>
      <c r="AZ95" s="214">
        <f t="shared" si="123"/>
        <v>0</v>
      </c>
      <c r="BA95" s="214">
        <f t="shared" si="123"/>
        <v>0</v>
      </c>
      <c r="BB95" s="214">
        <f t="shared" si="123"/>
        <v>0</v>
      </c>
      <c r="BC95" s="214">
        <f t="shared" si="123"/>
        <v>0</v>
      </c>
      <c r="BD95" s="214">
        <f t="shared" si="123"/>
        <v>0</v>
      </c>
      <c r="BE95" s="214">
        <f t="shared" si="123"/>
        <v>0</v>
      </c>
      <c r="BF95" s="214">
        <f t="shared" si="123"/>
        <v>0</v>
      </c>
      <c r="BG95" s="214">
        <f t="shared" si="123"/>
        <v>0</v>
      </c>
      <c r="BH95" s="214">
        <f t="shared" si="123"/>
        <v>0</v>
      </c>
      <c r="BI95" s="214">
        <f t="shared" si="123"/>
        <v>0</v>
      </c>
      <c r="BJ95" s="214">
        <f t="shared" si="123"/>
        <v>0</v>
      </c>
      <c r="BK95" s="214">
        <f t="shared" si="123"/>
        <v>0</v>
      </c>
      <c r="BL95" s="214">
        <f t="shared" si="123"/>
        <v>0</v>
      </c>
      <c r="BM95" s="214">
        <f t="shared" si="123"/>
        <v>0</v>
      </c>
      <c r="BN95" s="214">
        <f t="shared" si="123"/>
        <v>0</v>
      </c>
      <c r="BO95" s="214">
        <f t="shared" si="123"/>
        <v>0</v>
      </c>
      <c r="BP95" s="214">
        <f t="shared" si="124"/>
        <v>0</v>
      </c>
      <c r="BQ95" s="214">
        <f t="shared" si="124"/>
        <v>0</v>
      </c>
      <c r="BR95" s="214">
        <f t="shared" si="124"/>
        <v>0</v>
      </c>
    </row>
    <row r="96" spans="1:70">
      <c r="A96" s="287" t="s">
        <v>191</v>
      </c>
      <c r="B96" s="263">
        <v>0</v>
      </c>
      <c r="C96" s="263">
        <v>0</v>
      </c>
      <c r="D96" s="263">
        <v>0</v>
      </c>
      <c r="E96" s="263">
        <v>0</v>
      </c>
      <c r="F96" s="263">
        <v>0</v>
      </c>
      <c r="G96" s="263">
        <v>0</v>
      </c>
      <c r="H96" s="263">
        <v>0</v>
      </c>
      <c r="I96" s="263">
        <v>0</v>
      </c>
      <c r="J96" s="263">
        <v>0</v>
      </c>
      <c r="K96" s="263">
        <v>0</v>
      </c>
      <c r="L96" s="263">
        <v>0</v>
      </c>
      <c r="M96" s="263">
        <v>0</v>
      </c>
      <c r="N96" s="263">
        <v>0</v>
      </c>
      <c r="O96" s="263">
        <v>0</v>
      </c>
      <c r="P96" s="263">
        <v>0</v>
      </c>
      <c r="Q96" s="263">
        <v>0</v>
      </c>
      <c r="R96" s="263">
        <v>0</v>
      </c>
      <c r="S96" s="263">
        <v>0</v>
      </c>
      <c r="T96" s="263" cm="1">
        <f t="array" ref="T96">INDEX('[8]Oat Imports'!$AD$290:$OW$290,1,ROW(A2))/1000</f>
        <v>0</v>
      </c>
      <c r="U96" s="263" cm="1">
        <f t="array" ref="U96">INDEX('[8]Oat Imports'!$AM$290:$MP$290,1,ROW(A5))/1000</f>
        <v>0</v>
      </c>
      <c r="V96" s="263" cm="1">
        <f t="array" ref="V96">INDEX('[8]Oat Imports'!$AY$290:$MP$290,1,ROW(B5))/1000</f>
        <v>0</v>
      </c>
      <c r="W96" s="263" cm="1">
        <f t="array" ref="W96">INDEX('[8]Oat Imports'!$BK$290:$MP$290,1,ROW(A5))/1000</f>
        <v>0</v>
      </c>
      <c r="X96" s="263" cm="1">
        <f t="array" ref="X96">INDEX('[8]Oat Imports'!$BW$290:$MP$290,1,ROW(A5))/1000</f>
        <v>0</v>
      </c>
      <c r="Y96" s="263" cm="1">
        <f t="array" ref="Y96">INDEX('[8]Oat Imports'!$CI$290:$MP$290,1,ROW(A5))/1000</f>
        <v>0</v>
      </c>
      <c r="Z96" s="263" cm="1">
        <f t="array" ref="Z96">INDEX('[8]Oat Imports'!$CU$290:$MP$290,1,ROW(A5))/1000</f>
        <v>0</v>
      </c>
      <c r="AA96" s="263" cm="1">
        <f t="array" ref="AA96">INDEX('[8]Oat Imports'!$DG$290:$MP$290,1,ROW(A5))/1000</f>
        <v>0</v>
      </c>
      <c r="AB96" s="263" cm="1">
        <f t="array" ref="AB96">INDEX('[8]Oat Imports'!$DS$290:$MP$290,1,ROW(A5))/1000</f>
        <v>0</v>
      </c>
      <c r="AC96" s="263" cm="1">
        <f t="array" ref="AC96">INDEX('[8]Oat Imports'!$EE$290:$MP$290,1,ROW(A5))/1000</f>
        <v>0</v>
      </c>
      <c r="AD96" s="263" cm="1">
        <f t="array" ref="AD96">INDEX('[8]Oat Imports'!$EQ$290:$MP$290,1,ROW(A5))/1000</f>
        <v>0</v>
      </c>
      <c r="AE96" s="263" cm="1">
        <f t="array" ref="AE96">INDEX('[8]Oat Imports'!$FC$290:$MP$290,1,ROW(A5))/1000</f>
        <v>0</v>
      </c>
      <c r="AF96" s="263" cm="1">
        <f t="array" ref="AF96">INDEX('[8]Oat Imports'!$FO$290:$MP$290,1,ROW(A5))/1000</f>
        <v>0</v>
      </c>
      <c r="AG96" s="263" cm="1">
        <f t="array" ref="AG96">INDEX('[8]Oat Imports'!$GA$290:$MP$290,1,ROW(A5))/1000</f>
        <v>0</v>
      </c>
      <c r="AH96" s="263" cm="1">
        <f t="array" ref="AH96">INDEX('[8]Oat Imports'!$GM$290:$MP$290,1,ROW(A5))/1000</f>
        <v>0</v>
      </c>
      <c r="AI96" s="263" cm="1">
        <f t="array" ref="AI96">INDEX('[8]Oat Imports'!$GY$290:$MP$290,1,ROW(A5))/1000</f>
        <v>0</v>
      </c>
      <c r="AJ96" s="263" cm="1">
        <f t="array" ref="AJ96">INDEX('[8]Oat Imports'!$HK$290:$MP$290,1,ROW(A5))/1000</f>
        <v>0</v>
      </c>
      <c r="AK96" s="263" cm="1">
        <f t="array" ref="AK96">INDEX('[8]Oat Imports'!$HW$290:$MP$290,1,ROW(A5))/1000</f>
        <v>0</v>
      </c>
      <c r="AL96" s="263" cm="1">
        <f t="array" ref="AL96">INDEX('[8]Oat Imports'!$II$290:$PO$290,1,ROW(A5))/1000</f>
        <v>0</v>
      </c>
      <c r="AM96" s="263" cm="1">
        <f t="array" ref="AM96">INDEX('[8]Oat Imports'!$IU$290:$PO$290,1,ROW(A5))/1000</f>
        <v>0</v>
      </c>
      <c r="AN96" s="263" cm="1">
        <f t="array" ref="AN96">INDEX('[8]Oat Imports'!$JG$290:$MP$290,1,ROW(A5))/1000</f>
        <v>0</v>
      </c>
      <c r="AO96" s="263" cm="1">
        <f t="array" ref="AO96">INDEX('[8]Oat Imports'!$JS$290:$MP$290,1,ROW(A5))/1000</f>
        <v>0</v>
      </c>
      <c r="AP96" s="263" cm="1">
        <f t="array" ref="AP96">INDEX('[8]Oat Imports'!$KE$290:$MP$290,1,ROW(A5))/1000</f>
        <v>0</v>
      </c>
      <c r="AQ96" s="263" cm="1">
        <f t="array" ref="AQ96">INDEX('[8]Oat Imports'!$KQ$290:$OW$290,1,ROW(A5))/1000</f>
        <v>0</v>
      </c>
      <c r="AR96" s="263" cm="1">
        <f t="array" ref="AR96">INDEX('[8]Oat Imports'!$LC$290:$OW$290,1,ROW(A5))/1000</f>
        <v>0</v>
      </c>
      <c r="AS96" s="263" cm="1">
        <f t="array" ref="AS96">INDEX('[8]Oat Imports'!$LO$290:$OW$290,1,ROW(A5))/1000</f>
        <v>0</v>
      </c>
      <c r="AT96" s="263" cm="1">
        <f t="array" ref="AT96">INDEX('[8]Oat Imports'!$MA$290:$OW$290,1,ROW(A5))/1000</f>
        <v>0</v>
      </c>
      <c r="AU96" s="263" cm="1">
        <f t="array" ref="AU96">INDEX('[8]Oat Imports'!$MM$290:$OW$290,1,ROW(A5))/1000</f>
        <v>0</v>
      </c>
      <c r="AV96" s="263" cm="1">
        <f t="array" ref="AV96">INDEX('[8]Oat Imports'!$MY$290:$OW$290,1,ROW(A5))/1000</f>
        <v>0</v>
      </c>
      <c r="AW96" s="263" cm="1">
        <f t="array" ref="AW96">INDEX('[8]Oat Imports'!$NK$290:$OW$290,1,ROW(A5))/1000</f>
        <v>0</v>
      </c>
      <c r="AX96" s="263" cm="1">
        <f t="array" ref="AX96">INDEX('[8]Oat Imports'!$NW$290:$OW$290,1,ROW(A5))/1000</f>
        <v>0</v>
      </c>
      <c r="AY96" s="263">
        <f t="shared" si="122"/>
        <v>0</v>
      </c>
      <c r="AZ96" s="214">
        <f t="shared" si="123"/>
        <v>0</v>
      </c>
      <c r="BA96" s="214">
        <f t="shared" si="123"/>
        <v>0</v>
      </c>
      <c r="BB96" s="214">
        <f t="shared" si="123"/>
        <v>0</v>
      </c>
      <c r="BC96" s="214">
        <f t="shared" si="123"/>
        <v>0</v>
      </c>
      <c r="BD96" s="214">
        <f t="shared" si="123"/>
        <v>0</v>
      </c>
      <c r="BE96" s="214">
        <f t="shared" si="123"/>
        <v>0</v>
      </c>
      <c r="BF96" s="214">
        <f t="shared" si="123"/>
        <v>0</v>
      </c>
      <c r="BG96" s="214">
        <f t="shared" si="123"/>
        <v>0</v>
      </c>
      <c r="BH96" s="214">
        <f t="shared" si="123"/>
        <v>0</v>
      </c>
      <c r="BI96" s="214">
        <f t="shared" si="123"/>
        <v>0</v>
      </c>
      <c r="BJ96" s="214">
        <f t="shared" si="123"/>
        <v>0</v>
      </c>
      <c r="BK96" s="214">
        <f t="shared" si="123"/>
        <v>0</v>
      </c>
      <c r="BL96" s="214">
        <f t="shared" si="123"/>
        <v>0</v>
      </c>
      <c r="BM96" s="214">
        <f t="shared" si="123"/>
        <v>0</v>
      </c>
      <c r="BN96" s="214">
        <f t="shared" si="123"/>
        <v>0</v>
      </c>
      <c r="BO96" s="214">
        <f t="shared" si="123"/>
        <v>0</v>
      </c>
      <c r="BP96" s="214">
        <f t="shared" si="124"/>
        <v>0</v>
      </c>
      <c r="BQ96" s="214">
        <f t="shared" si="124"/>
        <v>0</v>
      </c>
      <c r="BR96" s="214">
        <f t="shared" si="124"/>
        <v>0</v>
      </c>
    </row>
    <row r="97" spans="1:70">
      <c r="A97" s="287" t="s">
        <v>193</v>
      </c>
      <c r="B97" s="263">
        <v>0</v>
      </c>
      <c r="C97" s="263">
        <v>0</v>
      </c>
      <c r="D97" s="263">
        <v>0</v>
      </c>
      <c r="E97" s="263">
        <v>0</v>
      </c>
      <c r="F97" s="263">
        <v>0</v>
      </c>
      <c r="G97" s="263">
        <v>1E-3</v>
      </c>
      <c r="H97" s="263">
        <v>0</v>
      </c>
      <c r="I97" s="263">
        <v>0</v>
      </c>
      <c r="J97" s="263">
        <v>0</v>
      </c>
      <c r="K97" s="263">
        <v>0</v>
      </c>
      <c r="L97" s="263">
        <v>0</v>
      </c>
      <c r="M97" s="263">
        <v>0</v>
      </c>
      <c r="N97" s="263">
        <v>0</v>
      </c>
      <c r="O97" s="263">
        <v>1.4999999999999999E-2</v>
      </c>
      <c r="P97" s="263">
        <v>0</v>
      </c>
      <c r="Q97" s="263">
        <v>0</v>
      </c>
      <c r="R97" s="263">
        <v>0</v>
      </c>
      <c r="S97" s="263">
        <v>4.6493903249999998E-3</v>
      </c>
      <c r="T97" s="263" cm="1">
        <f t="array" ref="T97">INDEX('[8]Oat Imports'!$AD$290:$OW$290,1,ROW(A3))/1000</f>
        <v>0</v>
      </c>
      <c r="U97" s="263" cm="1">
        <f t="array" ref="U97">INDEX('[8]Oat Imports'!$AM$290:$MP$290,1,ROW(A6))/1000</f>
        <v>0</v>
      </c>
      <c r="V97" s="263" cm="1">
        <f t="array" ref="V97">INDEX('[8]Oat Imports'!$AY$290:$MP$290,1,ROW(B6))/1000</f>
        <v>0</v>
      </c>
      <c r="W97" s="263" cm="1">
        <f t="array" ref="W97">INDEX('[8]Oat Imports'!$BK$290:$MP$290,1,ROW(A6))/1000</f>
        <v>0</v>
      </c>
      <c r="X97" s="263" cm="1">
        <f t="array" ref="X97">INDEX('[8]Oat Imports'!$BW$290:$MP$290,1,ROW(A6))/1000</f>
        <v>0</v>
      </c>
      <c r="Y97" s="263" cm="1">
        <f t="array" ref="Y97">INDEX('[8]Oat Imports'!$CI$290:$MP$290,1,ROW(A6))/1000</f>
        <v>0</v>
      </c>
      <c r="Z97" s="263" cm="1">
        <f t="array" ref="Z97">INDEX('[8]Oat Imports'!$CU$290:$MP$290,1,ROW(A6))/1000</f>
        <v>0</v>
      </c>
      <c r="AA97" s="263" cm="1">
        <f t="array" ref="AA97">INDEX('[8]Oat Imports'!$DG$290:$MP$290,1,ROW(A6))/1000</f>
        <v>0</v>
      </c>
      <c r="AB97" s="263" cm="1">
        <f t="array" ref="AB97">INDEX('[8]Oat Imports'!$DS$290:$MP$290,1,ROW(A6))/1000</f>
        <v>0</v>
      </c>
      <c r="AC97" s="263" cm="1">
        <f t="array" ref="AC97">INDEX('[8]Oat Imports'!$EE$290:$MP$290,1,ROW(A6))/1000</f>
        <v>0</v>
      </c>
      <c r="AD97" s="263" cm="1">
        <f t="array" ref="AD97">INDEX('[8]Oat Imports'!$EQ$290:$MP$290,1,ROW(A6))/1000</f>
        <v>0</v>
      </c>
      <c r="AE97" s="263" cm="1">
        <f t="array" ref="AE97">INDEX('[8]Oat Imports'!$FC$290:$MP$290,1,ROW(A6))/1000</f>
        <v>0</v>
      </c>
      <c r="AF97" s="263" cm="1">
        <f t="array" ref="AF97">INDEX('[8]Oat Imports'!$FO$290:$MP$290,1,ROW(A6))/1000</f>
        <v>0</v>
      </c>
      <c r="AG97" s="263" cm="1">
        <f t="array" ref="AG97">INDEX('[8]Oat Imports'!$GA$290:$MP$290,1,ROW(A6))/1000</f>
        <v>0</v>
      </c>
      <c r="AH97" s="263" cm="1">
        <f t="array" ref="AH97">INDEX('[8]Oat Imports'!$GM$290:$MP$290,1,ROW(A6))/1000</f>
        <v>0</v>
      </c>
      <c r="AI97" s="263" cm="1">
        <f t="array" ref="AI97">INDEX('[8]Oat Imports'!$GY$290:$MP$290,1,ROW(A6))/1000</f>
        <v>0</v>
      </c>
      <c r="AJ97" s="263" cm="1">
        <f t="array" ref="AJ97">INDEX('[8]Oat Imports'!$HK$290:$MP$290,1,ROW(A6))/1000</f>
        <v>0</v>
      </c>
      <c r="AK97" s="263" cm="1">
        <f t="array" ref="AK97">INDEX('[8]Oat Imports'!$HW$290:$MP$290,1,ROW(A6))/1000</f>
        <v>0</v>
      </c>
      <c r="AL97" s="263" cm="1">
        <f t="array" ref="AL97">INDEX('[8]Oat Imports'!$II$290:$PO$290,1,ROW(A6))/1000</f>
        <v>0</v>
      </c>
      <c r="AM97" s="263" cm="1">
        <f t="array" ref="AM97">INDEX('[8]Oat Imports'!$IU$290:$PO$290,1,ROW(A6))/1000</f>
        <v>0</v>
      </c>
      <c r="AN97" s="263" cm="1">
        <f t="array" ref="AN97">INDEX('[8]Oat Imports'!$JG$290:$MP$290,1,ROW(A6))/1000</f>
        <v>0</v>
      </c>
      <c r="AO97" s="263" cm="1">
        <f t="array" ref="AO97">INDEX('[8]Oat Imports'!$JS$290:$MP$290,1,ROW(A6))/1000</f>
        <v>0</v>
      </c>
      <c r="AP97" s="263" cm="1">
        <f t="array" ref="AP97">INDEX('[8]Oat Imports'!$KE$290:$MP$290,1,ROW(A6))/1000</f>
        <v>0</v>
      </c>
      <c r="AQ97" s="263" cm="1">
        <f t="array" ref="AQ97">INDEX('[8]Oat Imports'!$KQ$290:$OW$290,1,ROW(A6))/1000</f>
        <v>0</v>
      </c>
      <c r="AR97" s="263" cm="1">
        <f t="array" ref="AR97">INDEX('[8]Oat Imports'!$LC$290:$OW$290,1,ROW(A6))/1000</f>
        <v>0</v>
      </c>
      <c r="AS97" s="263" cm="1">
        <f t="array" ref="AS97">INDEX('[8]Oat Imports'!$LO$290:$OW$290,1,ROW(A6))/1000</f>
        <v>0</v>
      </c>
      <c r="AT97" s="263" cm="1">
        <f t="array" ref="AT97">INDEX('[8]Oat Imports'!$MA$290:$OW$290,1,ROW(A6))/1000</f>
        <v>0</v>
      </c>
      <c r="AU97" s="263" cm="1">
        <f t="array" ref="AU97">INDEX('[8]Oat Imports'!$MM$290:$OW$290,1,ROW(A6))/1000</f>
        <v>0</v>
      </c>
      <c r="AV97" s="263" cm="1">
        <f t="array" ref="AV97">INDEX('[8]Oat Imports'!$MY$290:$OW$290,1,ROW(A6))/1000</f>
        <v>0</v>
      </c>
      <c r="AW97" s="263" cm="1">
        <f t="array" ref="AW97">INDEX('[8]Oat Imports'!$NK$290:$OW$290,1,ROW(A6))/1000</f>
        <v>0</v>
      </c>
      <c r="AX97" s="263" cm="1">
        <f t="array" ref="AX97">INDEX('[8]Oat Imports'!$NW$290:$OW$290,1,ROW(A6))/1000</f>
        <v>0</v>
      </c>
      <c r="AY97" s="263">
        <f t="shared" si="122"/>
        <v>0</v>
      </c>
      <c r="AZ97" s="214">
        <f t="shared" si="123"/>
        <v>0</v>
      </c>
      <c r="BA97" s="214">
        <f t="shared" si="123"/>
        <v>0</v>
      </c>
      <c r="BB97" s="214">
        <f t="shared" si="123"/>
        <v>0</v>
      </c>
      <c r="BC97" s="214">
        <f t="shared" si="123"/>
        <v>0</v>
      </c>
      <c r="BD97" s="214">
        <f t="shared" si="123"/>
        <v>0</v>
      </c>
      <c r="BE97" s="214">
        <f t="shared" si="123"/>
        <v>0</v>
      </c>
      <c r="BF97" s="214">
        <f t="shared" si="123"/>
        <v>0</v>
      </c>
      <c r="BG97" s="214">
        <f t="shared" si="123"/>
        <v>0</v>
      </c>
      <c r="BH97" s="214">
        <f t="shared" si="123"/>
        <v>0</v>
      </c>
      <c r="BI97" s="214">
        <f t="shared" si="123"/>
        <v>0</v>
      </c>
      <c r="BJ97" s="214">
        <f t="shared" si="123"/>
        <v>0</v>
      </c>
      <c r="BK97" s="214">
        <f t="shared" si="123"/>
        <v>0</v>
      </c>
      <c r="BL97" s="214">
        <f t="shared" si="123"/>
        <v>0</v>
      </c>
      <c r="BM97" s="214">
        <f t="shared" si="123"/>
        <v>0</v>
      </c>
      <c r="BN97" s="214">
        <f t="shared" si="123"/>
        <v>0</v>
      </c>
      <c r="BO97" s="214">
        <f t="shared" si="123"/>
        <v>0</v>
      </c>
      <c r="BP97" s="214">
        <f t="shared" si="124"/>
        <v>0</v>
      </c>
      <c r="BQ97" s="214">
        <f t="shared" si="124"/>
        <v>0</v>
      </c>
      <c r="BR97" s="214">
        <f t="shared" si="124"/>
        <v>0</v>
      </c>
    </row>
    <row r="98" spans="1:70">
      <c r="A98" s="287" t="s">
        <v>194</v>
      </c>
      <c r="B98" s="263">
        <v>0</v>
      </c>
      <c r="C98" s="263">
        <v>0</v>
      </c>
      <c r="D98" s="263">
        <v>0</v>
      </c>
      <c r="E98" s="263">
        <v>0</v>
      </c>
      <c r="F98" s="263">
        <v>0</v>
      </c>
      <c r="G98" s="263">
        <v>1E-3</v>
      </c>
      <c r="H98" s="263">
        <v>0</v>
      </c>
      <c r="I98" s="263">
        <v>0</v>
      </c>
      <c r="J98" s="263">
        <v>0</v>
      </c>
      <c r="K98" s="263">
        <v>0</v>
      </c>
      <c r="L98" s="263">
        <v>0</v>
      </c>
      <c r="M98" s="263">
        <v>0</v>
      </c>
      <c r="N98" s="263">
        <v>0</v>
      </c>
      <c r="O98" s="263">
        <v>0</v>
      </c>
      <c r="P98" s="263">
        <v>7.4999999999999997E-2</v>
      </c>
      <c r="Q98" s="263">
        <v>0.06</v>
      </c>
      <c r="R98" s="263">
        <v>3.9368249999999997E-4</v>
      </c>
      <c r="S98" s="263">
        <v>0</v>
      </c>
      <c r="T98" s="263" cm="1">
        <f t="array" ref="T98">INDEX('[8]Oat Imports'!$AD$290:$OW$290,1,ROW(A4))/1000</f>
        <v>0</v>
      </c>
      <c r="U98" s="263" cm="1">
        <f t="array" ref="U98">INDEX('[8]Oat Imports'!$AM$290:$MP$290,1,ROW(A7))/1000</f>
        <v>0</v>
      </c>
      <c r="V98" s="263" cm="1">
        <f t="array" ref="V98">INDEX('[8]Oat Imports'!$AY$290:$MP$290,1,ROW(B7))/1000</f>
        <v>0</v>
      </c>
      <c r="W98" s="263" cm="1">
        <f t="array" ref="W98">INDEX('[8]Oat Imports'!$BK$290:$MP$290,1,ROW(A7))/1000</f>
        <v>0</v>
      </c>
      <c r="X98" s="263" cm="1">
        <f t="array" ref="X98">INDEX('[8]Oat Imports'!$BW$290:$MP$290,1,ROW(A7))/1000</f>
        <v>0</v>
      </c>
      <c r="Y98" s="263" cm="1">
        <f t="array" ref="Y98">INDEX('[8]Oat Imports'!$CI$290:$MP$290,1,ROW(A7))/1000</f>
        <v>0</v>
      </c>
      <c r="Z98" s="263" cm="1">
        <f t="array" ref="Z98">INDEX('[8]Oat Imports'!$CU$290:$MP$290,1,ROW(A7))/1000</f>
        <v>0</v>
      </c>
      <c r="AA98" s="263" cm="1">
        <f t="array" ref="AA98">INDEX('[8]Oat Imports'!$DG$290:$MP$290,1,ROW(A7))/1000</f>
        <v>0</v>
      </c>
      <c r="AB98" s="263" cm="1">
        <f t="array" ref="AB98">INDEX('[8]Oat Imports'!$DS$290:$MP$290,1,ROW(A7))/1000</f>
        <v>0</v>
      </c>
      <c r="AC98" s="263" cm="1">
        <f t="array" ref="AC98">INDEX('[8]Oat Imports'!$EE$290:$MP$290,1,ROW(A7))/1000</f>
        <v>0</v>
      </c>
      <c r="AD98" s="263" cm="1">
        <f t="array" ref="AD98">INDEX('[8]Oat Imports'!$EQ$290:$MP$290,1,ROW(A7))/1000</f>
        <v>0</v>
      </c>
      <c r="AE98" s="263" cm="1">
        <f t="array" ref="AE98">INDEX('[8]Oat Imports'!$FC$290:$MP$290,1,ROW(A7))/1000</f>
        <v>0</v>
      </c>
      <c r="AF98" s="263" cm="1">
        <f t="array" ref="AF98">INDEX('[8]Oat Imports'!$FO$290:$MP$290,1,ROW(A7))/1000</f>
        <v>0</v>
      </c>
      <c r="AG98" s="263" cm="1">
        <f t="array" ref="AG98">INDEX('[8]Oat Imports'!$GA$290:$MP$290,1,ROW(A7))/1000</f>
        <v>0</v>
      </c>
      <c r="AH98" s="263" cm="1">
        <f t="array" ref="AH98">INDEX('[8]Oat Imports'!$GM$290:$MP$290,1,ROW(A7))/1000</f>
        <v>0</v>
      </c>
      <c r="AI98" s="263" cm="1">
        <f t="array" ref="AI98">INDEX('[8]Oat Imports'!$GY$290:$MP$290,1,ROW(A7))/1000</f>
        <v>0</v>
      </c>
      <c r="AJ98" s="263" cm="1">
        <f t="array" ref="AJ98">INDEX('[8]Oat Imports'!$HK$290:$MP$290,1,ROW(A7))/1000</f>
        <v>0</v>
      </c>
      <c r="AK98" s="263" cm="1">
        <f t="array" ref="AK98">INDEX('[8]Oat Imports'!$HW$290:$MP$290,1,ROW(A7))/1000</f>
        <v>0</v>
      </c>
      <c r="AL98" s="263" cm="1">
        <f t="array" ref="AL98">INDEX('[8]Oat Imports'!$II$290:$PO$290,1,ROW(A7))/1000</f>
        <v>0</v>
      </c>
      <c r="AM98" s="263" cm="1">
        <f t="array" ref="AM98">INDEX('[8]Oat Imports'!$IU$290:$PO$290,1,ROW(A7))/1000</f>
        <v>0</v>
      </c>
      <c r="AN98" s="263" cm="1">
        <f t="array" ref="AN98">INDEX('[8]Oat Imports'!$JG$290:$MP$290,1,ROW(A7))/1000</f>
        <v>0</v>
      </c>
      <c r="AO98" s="263" cm="1">
        <f t="array" ref="AO98">INDEX('[8]Oat Imports'!$JS$290:$MP$290,1,ROW(A7))/1000</f>
        <v>0</v>
      </c>
      <c r="AP98" s="263" cm="1">
        <f t="array" ref="AP98">INDEX('[8]Oat Imports'!$KE$290:$MP$290,1,ROW(A7))/1000</f>
        <v>0</v>
      </c>
      <c r="AQ98" s="263" cm="1">
        <f t="array" ref="AQ98">INDEX('[8]Oat Imports'!$KQ$290:$OW$290,1,ROW(A7))/1000</f>
        <v>0</v>
      </c>
      <c r="AR98" s="263" cm="1">
        <f t="array" ref="AR98">INDEX('[8]Oat Imports'!$LC$290:$OW$290,1,ROW(A7))/1000</f>
        <v>0</v>
      </c>
      <c r="AS98" s="263" cm="1">
        <f t="array" ref="AS98">INDEX('[8]Oat Imports'!$LO$290:$OW$290,1,ROW(A7))/1000</f>
        <v>0</v>
      </c>
      <c r="AT98" s="263" cm="1">
        <f t="array" ref="AT98">INDEX('[8]Oat Imports'!$MA$290:$OW$290,1,ROW(A7))/1000</f>
        <v>0</v>
      </c>
      <c r="AU98" s="263" cm="1">
        <f t="array" ref="AU98">INDEX('[8]Oat Imports'!$MM$290:$OW$290,1,ROW(A7))/1000</f>
        <v>0</v>
      </c>
      <c r="AV98" s="263" cm="1">
        <f t="array" ref="AV98">INDEX('[8]Oat Imports'!$MY$290:$OW$290,1,ROW(A7))/1000</f>
        <v>0</v>
      </c>
      <c r="AW98" s="263" cm="1">
        <f t="array" ref="AW98">INDEX('[8]Oat Imports'!$NK$290:$OW$290,1,ROW(A7))/1000</f>
        <v>0</v>
      </c>
      <c r="AX98" s="263" cm="1">
        <f t="array" ref="AX98">INDEX('[8]Oat Imports'!$NW$290:$OW$290,1,ROW(A7))/1000</f>
        <v>0</v>
      </c>
      <c r="AY98" s="263">
        <f t="shared" si="122"/>
        <v>0</v>
      </c>
      <c r="AZ98" s="214">
        <f t="shared" si="123"/>
        <v>0</v>
      </c>
      <c r="BA98" s="214">
        <f t="shared" si="123"/>
        <v>0</v>
      </c>
      <c r="BB98" s="214">
        <f t="shared" si="123"/>
        <v>0</v>
      </c>
      <c r="BC98" s="214">
        <f t="shared" si="123"/>
        <v>0</v>
      </c>
      <c r="BD98" s="214">
        <f t="shared" si="123"/>
        <v>0</v>
      </c>
      <c r="BE98" s="214">
        <f t="shared" si="123"/>
        <v>0</v>
      </c>
      <c r="BF98" s="214">
        <f t="shared" si="123"/>
        <v>0</v>
      </c>
      <c r="BG98" s="214">
        <f t="shared" si="123"/>
        <v>0</v>
      </c>
      <c r="BH98" s="214">
        <f t="shared" si="123"/>
        <v>0</v>
      </c>
      <c r="BI98" s="214">
        <f t="shared" si="123"/>
        <v>0</v>
      </c>
      <c r="BJ98" s="214">
        <f t="shared" si="123"/>
        <v>0</v>
      </c>
      <c r="BK98" s="214">
        <f t="shared" si="123"/>
        <v>0</v>
      </c>
      <c r="BL98" s="214">
        <f t="shared" si="123"/>
        <v>0</v>
      </c>
      <c r="BM98" s="214">
        <f t="shared" si="123"/>
        <v>0</v>
      </c>
      <c r="BN98" s="214">
        <f t="shared" si="123"/>
        <v>0</v>
      </c>
      <c r="BO98" s="214">
        <f t="shared" si="123"/>
        <v>0</v>
      </c>
      <c r="BP98" s="214">
        <f t="shared" si="124"/>
        <v>0</v>
      </c>
      <c r="BQ98" s="214">
        <f t="shared" si="124"/>
        <v>0</v>
      </c>
      <c r="BR98" s="214">
        <f t="shared" si="124"/>
        <v>0</v>
      </c>
    </row>
    <row r="99" spans="1:70">
      <c r="A99" s="287" t="s">
        <v>195</v>
      </c>
      <c r="B99" s="263">
        <v>0</v>
      </c>
      <c r="C99" s="263">
        <v>0</v>
      </c>
      <c r="D99" s="263">
        <v>0</v>
      </c>
      <c r="E99" s="263">
        <v>0</v>
      </c>
      <c r="F99" s="263">
        <v>2E-3</v>
      </c>
      <c r="G99" s="263">
        <v>0</v>
      </c>
      <c r="H99" s="263">
        <v>0</v>
      </c>
      <c r="I99" s="263">
        <v>0</v>
      </c>
      <c r="J99" s="263">
        <v>0</v>
      </c>
      <c r="K99" s="263">
        <v>0</v>
      </c>
      <c r="L99" s="263">
        <v>1E-3</v>
      </c>
      <c r="M99" s="263">
        <v>0</v>
      </c>
      <c r="N99" s="263">
        <v>0</v>
      </c>
      <c r="O99" s="263">
        <v>0</v>
      </c>
      <c r="P99" s="263">
        <v>1E-3</v>
      </c>
      <c r="Q99" s="263">
        <v>0</v>
      </c>
      <c r="R99" s="263">
        <v>1.3778887500000002E-4</v>
      </c>
      <c r="S99" s="263">
        <v>1.4959935E-4</v>
      </c>
      <c r="T99" s="263" cm="1">
        <f t="array" ref="T99">INDEX('[8]Oat Imports'!$AD$290:$OW$290,1,ROW(A5))/1000</f>
        <v>0</v>
      </c>
      <c r="U99" s="263" cm="1">
        <f t="array" ref="U99">INDEX('[8]Oat Imports'!$AM$290:$MP$290,1,ROW(A8))/1000</f>
        <v>0</v>
      </c>
      <c r="V99" s="263" cm="1">
        <f t="array" ref="V99">INDEX('[8]Oat Imports'!$AY$290:$MP$290,1,ROW(B8))/1000</f>
        <v>0</v>
      </c>
      <c r="W99" s="263" cm="1">
        <f t="array" ref="W99">INDEX('[8]Oat Imports'!$BK$290:$MP$290,1,ROW(A8))/1000</f>
        <v>0</v>
      </c>
      <c r="X99" s="263" cm="1">
        <f t="array" ref="X99">INDEX('[8]Oat Imports'!$BW$290:$MP$290,1,ROW(A8))/1000</f>
        <v>0</v>
      </c>
      <c r="Y99" s="263" cm="1">
        <f t="array" ref="Y99">INDEX('[8]Oat Imports'!$CI$290:$MP$290,1,ROW(A8))/1000</f>
        <v>0</v>
      </c>
      <c r="Z99" s="263" cm="1">
        <f t="array" ref="Z99">INDEX('[8]Oat Imports'!$CU$290:$MP$290,1,ROW(A8))/1000</f>
        <v>0</v>
      </c>
      <c r="AA99" s="263" cm="1">
        <f t="array" ref="AA99">INDEX('[8]Oat Imports'!$DG$290:$MP$290,1,ROW(A8))/1000</f>
        <v>0</v>
      </c>
      <c r="AB99" s="263" cm="1">
        <f t="array" ref="AB99">INDEX('[8]Oat Imports'!$DS$290:$MP$290,1,ROW(A8))/1000</f>
        <v>0</v>
      </c>
      <c r="AC99" s="263" cm="1">
        <f t="array" ref="AC99">INDEX('[8]Oat Imports'!$EE$290:$MP$290,1,ROW(A8))/1000</f>
        <v>0</v>
      </c>
      <c r="AD99" s="263" cm="1">
        <f t="array" ref="AD99">INDEX('[8]Oat Imports'!$EQ$290:$MP$290,1,ROW(A8))/1000</f>
        <v>0</v>
      </c>
      <c r="AE99" s="263" cm="1">
        <f t="array" ref="AE99">INDEX('[8]Oat Imports'!$FC$290:$MP$290,1,ROW(A8))/1000</f>
        <v>0</v>
      </c>
      <c r="AF99" s="263" cm="1">
        <f t="array" ref="AF99">INDEX('[8]Oat Imports'!$FO$290:$MP$290,1,ROW(A8))/1000</f>
        <v>0</v>
      </c>
      <c r="AG99" s="263" cm="1">
        <f t="array" ref="AG99">INDEX('[8]Oat Imports'!$GA$290:$MP$290,1,ROW(A8))/1000</f>
        <v>0</v>
      </c>
      <c r="AH99" s="263" cm="1">
        <f t="array" ref="AH99">INDEX('[8]Oat Imports'!$GM$290:$MP$290,1,ROW(A8))/1000</f>
        <v>0</v>
      </c>
      <c r="AI99" s="263" cm="1">
        <f t="array" ref="AI99">INDEX('[8]Oat Imports'!$GY$290:$MP$290,1,ROW(A8))/1000</f>
        <v>0</v>
      </c>
      <c r="AJ99" s="263" cm="1">
        <f t="array" ref="AJ99">INDEX('[8]Oat Imports'!$HK$290:$MP$290,1,ROW(A8))/1000</f>
        <v>0</v>
      </c>
      <c r="AK99" s="263" cm="1">
        <f t="array" ref="AK99">INDEX('[8]Oat Imports'!$HW$290:$MP$290,1,ROW(A8))/1000</f>
        <v>0</v>
      </c>
      <c r="AL99" s="263" cm="1">
        <f t="array" ref="AL99">INDEX('[8]Oat Imports'!$II$290:$PO$290,1,ROW(A8))/1000</f>
        <v>0</v>
      </c>
      <c r="AM99" s="263" cm="1">
        <f t="array" ref="AM99">INDEX('[8]Oat Imports'!$IU$290:$PO$290,1,ROW(A8))/1000</f>
        <v>0</v>
      </c>
      <c r="AN99" s="263" cm="1">
        <f t="array" ref="AN99">INDEX('[8]Oat Imports'!$JG$290:$MP$290,1,ROW(A8))/1000</f>
        <v>0</v>
      </c>
      <c r="AO99" s="263" cm="1">
        <f t="array" ref="AO99">INDEX('[8]Oat Imports'!$JS$290:$MP$290,1,ROW(A8))/1000</f>
        <v>0</v>
      </c>
      <c r="AP99" s="263" cm="1">
        <f t="array" ref="AP99">INDEX('[8]Oat Imports'!$KE$290:$MP$290,1,ROW(A8))/1000</f>
        <v>0</v>
      </c>
      <c r="AQ99" s="263" cm="1">
        <f t="array" ref="AQ99">INDEX('[8]Oat Imports'!$KQ$290:$OW$290,1,ROW(A8))/1000</f>
        <v>0</v>
      </c>
      <c r="AR99" s="263" cm="1">
        <f t="array" ref="AR99">INDEX('[8]Oat Imports'!$LC$290:$OW$290,1,ROW(A8))/1000</f>
        <v>0</v>
      </c>
      <c r="AS99" s="263" cm="1">
        <f t="array" ref="AS99">INDEX('[8]Oat Imports'!$LO$290:$OW$290,1,ROW(A8))/1000</f>
        <v>0</v>
      </c>
      <c r="AT99" s="263" cm="1">
        <f t="array" ref="AT99">INDEX('[8]Oat Imports'!$MA$290:$OW$290,1,ROW(A8))/1000</f>
        <v>0</v>
      </c>
      <c r="AU99" s="263" cm="1">
        <f t="array" ref="AU99">INDEX('[8]Oat Imports'!$MM$290:$OW$290,1,ROW(A8))/1000</f>
        <v>0</v>
      </c>
      <c r="AV99" s="263" cm="1">
        <f t="array" ref="AV99">INDEX('[8]Oat Imports'!$MY$290:$OW$290,1,ROW(A8))/1000</f>
        <v>0</v>
      </c>
      <c r="AW99" s="263" cm="1">
        <f t="array" ref="AW99">INDEX('[8]Oat Imports'!$NK$290:$OW$290,1,ROW(A8))/1000</f>
        <v>0</v>
      </c>
      <c r="AX99" s="263" cm="1">
        <f t="array" ref="AX99">INDEX('[8]Oat Imports'!$NW$290:$OW$290,1,ROW(A8))/1000</f>
        <v>0</v>
      </c>
      <c r="AY99" s="263">
        <f t="shared" si="122"/>
        <v>0</v>
      </c>
      <c r="AZ99" s="214">
        <f t="shared" si="123"/>
        <v>0</v>
      </c>
      <c r="BA99" s="214">
        <f t="shared" si="123"/>
        <v>0</v>
      </c>
      <c r="BB99" s="214">
        <f t="shared" si="123"/>
        <v>0</v>
      </c>
      <c r="BC99" s="214">
        <f t="shared" si="123"/>
        <v>0</v>
      </c>
      <c r="BD99" s="214">
        <f t="shared" si="123"/>
        <v>0</v>
      </c>
      <c r="BE99" s="214">
        <f t="shared" si="123"/>
        <v>0</v>
      </c>
      <c r="BF99" s="214">
        <f t="shared" si="123"/>
        <v>0</v>
      </c>
      <c r="BG99" s="214">
        <f t="shared" si="123"/>
        <v>0</v>
      </c>
      <c r="BH99" s="214">
        <f t="shared" si="123"/>
        <v>0</v>
      </c>
      <c r="BI99" s="214">
        <f t="shared" si="123"/>
        <v>0</v>
      </c>
      <c r="BJ99" s="214">
        <f t="shared" si="123"/>
        <v>0</v>
      </c>
      <c r="BK99" s="214">
        <f t="shared" si="123"/>
        <v>0</v>
      </c>
      <c r="BL99" s="214">
        <f t="shared" si="123"/>
        <v>0</v>
      </c>
      <c r="BM99" s="214">
        <f t="shared" si="123"/>
        <v>0</v>
      </c>
      <c r="BN99" s="214">
        <f t="shared" si="123"/>
        <v>0</v>
      </c>
      <c r="BO99" s="214">
        <f t="shared" si="123"/>
        <v>0</v>
      </c>
      <c r="BP99" s="214">
        <f t="shared" si="124"/>
        <v>0</v>
      </c>
      <c r="BQ99" s="214">
        <f t="shared" si="124"/>
        <v>0</v>
      </c>
      <c r="BR99" s="214">
        <f t="shared" si="124"/>
        <v>0</v>
      </c>
    </row>
    <row r="100" spans="1:70">
      <c r="A100" s="287" t="s">
        <v>62</v>
      </c>
      <c r="B100" s="263">
        <v>0</v>
      </c>
      <c r="C100" s="263">
        <v>0</v>
      </c>
      <c r="D100" s="263">
        <v>0</v>
      </c>
      <c r="E100" s="263">
        <v>2E-3</v>
      </c>
      <c r="F100" s="263">
        <v>0</v>
      </c>
      <c r="G100" s="263">
        <v>0</v>
      </c>
      <c r="H100" s="263">
        <v>0</v>
      </c>
      <c r="I100" s="263">
        <v>0</v>
      </c>
      <c r="J100" s="263">
        <v>0</v>
      </c>
      <c r="K100" s="263">
        <v>0</v>
      </c>
      <c r="L100" s="263">
        <v>0</v>
      </c>
      <c r="M100" s="263">
        <v>0</v>
      </c>
      <c r="N100" s="263">
        <v>0</v>
      </c>
      <c r="O100" s="263">
        <v>0</v>
      </c>
      <c r="P100" s="263">
        <v>4.2000000000000003E-2</v>
      </c>
      <c r="Q100" s="263">
        <v>0</v>
      </c>
      <c r="R100" s="263">
        <v>4.7517477750000005E-3</v>
      </c>
      <c r="S100" s="263">
        <v>8.7791197500000011E-4</v>
      </c>
      <c r="T100" s="263" cm="1">
        <f t="array" ref="T100">INDEX('[8]Oat Imports'!$AD$290:$OW$290,1,ROW(A6))/1000</f>
        <v>0</v>
      </c>
      <c r="U100" s="263" cm="1">
        <f t="array" ref="U100">INDEX('[8]Oat Imports'!$AM$290:$MP$290,1,ROW(A9))/1000</f>
        <v>0</v>
      </c>
      <c r="V100" s="263" cm="1">
        <f t="array" ref="V100">INDEX('[8]Oat Imports'!$AY$290:$MP$290,1,ROW(B9))/1000</f>
        <v>0</v>
      </c>
      <c r="W100" s="263" cm="1">
        <f t="array" ref="W100">INDEX('[8]Oat Imports'!$BK$290:$MP$290,1,ROW(A9))/1000</f>
        <v>0</v>
      </c>
      <c r="X100" s="263" cm="1">
        <f t="array" ref="X100">INDEX('[8]Oat Imports'!$BW$290:$MP$290,1,ROW(A9))/1000</f>
        <v>0</v>
      </c>
      <c r="Y100" s="263" cm="1">
        <f t="array" ref="Y100">INDEX('[8]Oat Imports'!$CI$290:$MP$290,1,ROW(A9))/1000</f>
        <v>0</v>
      </c>
      <c r="Z100" s="263" cm="1">
        <f t="array" ref="Z100">INDEX('[8]Oat Imports'!$CU$290:$MP$290,1,ROW(A9))/1000</f>
        <v>0</v>
      </c>
      <c r="AA100" s="263" cm="1">
        <f t="array" ref="AA100">INDEX('[8]Oat Imports'!$DG$290:$MP$290,1,ROW(A9))/1000</f>
        <v>0</v>
      </c>
      <c r="AB100" s="263" cm="1">
        <f t="array" ref="AB100">INDEX('[8]Oat Imports'!$DS$290:$MP$290,1,ROW(A9))/1000</f>
        <v>0</v>
      </c>
      <c r="AC100" s="263" cm="1">
        <f t="array" ref="AC100">INDEX('[8]Oat Imports'!$EE$290:$MP$290,1,ROW(A9))/1000</f>
        <v>0</v>
      </c>
      <c r="AD100" s="263" cm="1">
        <f t="array" ref="AD100">INDEX('[8]Oat Imports'!$EQ$290:$MP$290,1,ROW(A9))/1000</f>
        <v>0</v>
      </c>
      <c r="AE100" s="263" cm="1">
        <f t="array" ref="AE100">INDEX('[8]Oat Imports'!$FC$290:$MP$290,1,ROW(A9))/1000</f>
        <v>0</v>
      </c>
      <c r="AF100" s="263" cm="1">
        <f t="array" ref="AF100">INDEX('[8]Oat Imports'!$FO$290:$MP$290,1,ROW(A9))/1000</f>
        <v>0</v>
      </c>
      <c r="AG100" s="263" cm="1">
        <f t="array" ref="AG100">INDEX('[8]Oat Imports'!$GA$290:$MP$290,1,ROW(A9))/1000</f>
        <v>0</v>
      </c>
      <c r="AH100" s="263" cm="1">
        <f t="array" ref="AH100">INDEX('[8]Oat Imports'!$GM$290:$MP$290,1,ROW(A9))/1000</f>
        <v>0</v>
      </c>
      <c r="AI100" s="263" cm="1">
        <f t="array" ref="AI100">INDEX('[8]Oat Imports'!$GY$290:$MP$290,1,ROW(A9))/1000</f>
        <v>0</v>
      </c>
      <c r="AJ100" s="263" cm="1">
        <f t="array" ref="AJ100">INDEX('[8]Oat Imports'!$HK$290:$MP$290,1,ROW(A9))/1000</f>
        <v>0</v>
      </c>
      <c r="AK100" s="263" cm="1">
        <f t="array" ref="AK100">INDEX('[8]Oat Imports'!$HW$290:$MP$290,1,ROW(A9))/1000</f>
        <v>0</v>
      </c>
      <c r="AL100" s="263" cm="1">
        <f t="array" ref="AL100">INDEX('[8]Oat Imports'!$II$290:$PO$290,1,ROW(A9))/1000</f>
        <v>0</v>
      </c>
      <c r="AM100" s="263" cm="1">
        <f t="array" ref="AM100">INDEX('[8]Oat Imports'!$IU$290:$PO$290,1,ROW(A9))/1000</f>
        <v>0</v>
      </c>
      <c r="AN100" s="263" cm="1">
        <f t="array" ref="AN100">INDEX('[8]Oat Imports'!$JG$290:$MP$290,1,ROW(A9))/1000</f>
        <v>0</v>
      </c>
      <c r="AO100" s="263" cm="1">
        <f t="array" ref="AO100">INDEX('[8]Oat Imports'!$JS$290:$MP$290,1,ROW(A9))/1000</f>
        <v>0</v>
      </c>
      <c r="AP100" s="263" cm="1">
        <f t="array" ref="AP100">INDEX('[8]Oat Imports'!$KE$290:$MP$290,1,ROW(A9))/1000</f>
        <v>0</v>
      </c>
      <c r="AQ100" s="263" cm="1">
        <f t="array" ref="AQ100">INDEX('[8]Oat Imports'!$KQ$290:$OW$290,1,ROW(A9))/1000</f>
        <v>0</v>
      </c>
      <c r="AR100" s="263" cm="1">
        <f t="array" ref="AR100">INDEX('[8]Oat Imports'!$LC$290:$OW$290,1,ROW(A9))/1000</f>
        <v>0</v>
      </c>
      <c r="AS100" s="263" cm="1">
        <f t="array" ref="AS100">INDEX('[8]Oat Imports'!$LO$290:$OW$290,1,ROW(A9))/1000</f>
        <v>0</v>
      </c>
      <c r="AT100" s="263" cm="1">
        <f t="array" ref="AT100">INDEX('[8]Oat Imports'!$MA$290:$OW$290,1,ROW(A9))/1000</f>
        <v>0</v>
      </c>
      <c r="AU100" s="263" cm="1">
        <f t="array" ref="AU100">INDEX('[8]Oat Imports'!$MM$290:$OW$290,1,ROW(A9))/1000</f>
        <v>0</v>
      </c>
      <c r="AV100" s="263" cm="1">
        <f t="array" ref="AV100">INDEX('[8]Oat Imports'!$MY$290:$OW$290,1,ROW(A9))/1000</f>
        <v>0</v>
      </c>
      <c r="AW100" s="263" cm="1">
        <f t="array" ref="AW100">INDEX('[8]Oat Imports'!$NK$290:$OW$290,1,ROW(A9))/1000</f>
        <v>0</v>
      </c>
      <c r="AX100" s="263" cm="1">
        <f t="array" ref="AX100">INDEX('[8]Oat Imports'!$NW$290:$OW$290,1,ROW(A9))/1000</f>
        <v>0</v>
      </c>
      <c r="AY100" s="263">
        <f t="shared" si="122"/>
        <v>0</v>
      </c>
      <c r="AZ100" s="214">
        <f t="shared" si="123"/>
        <v>0</v>
      </c>
      <c r="BA100" s="214">
        <f t="shared" si="123"/>
        <v>0</v>
      </c>
      <c r="BB100" s="214">
        <f t="shared" si="123"/>
        <v>0</v>
      </c>
      <c r="BC100" s="214">
        <f t="shared" si="123"/>
        <v>0</v>
      </c>
      <c r="BD100" s="214">
        <f t="shared" si="123"/>
        <v>0</v>
      </c>
      <c r="BE100" s="214">
        <f t="shared" si="123"/>
        <v>0</v>
      </c>
      <c r="BF100" s="214">
        <f t="shared" si="123"/>
        <v>0</v>
      </c>
      <c r="BG100" s="214">
        <f t="shared" si="123"/>
        <v>0</v>
      </c>
      <c r="BH100" s="214">
        <f t="shared" si="123"/>
        <v>0</v>
      </c>
      <c r="BI100" s="214">
        <f t="shared" si="123"/>
        <v>0</v>
      </c>
      <c r="BJ100" s="214">
        <f t="shared" si="123"/>
        <v>0</v>
      </c>
      <c r="BK100" s="214">
        <f t="shared" si="123"/>
        <v>0</v>
      </c>
      <c r="BL100" s="214">
        <f t="shared" si="123"/>
        <v>0</v>
      </c>
      <c r="BM100" s="214">
        <f t="shared" si="123"/>
        <v>0</v>
      </c>
      <c r="BN100" s="214">
        <f t="shared" si="123"/>
        <v>0</v>
      </c>
      <c r="BO100" s="214">
        <f t="shared" si="123"/>
        <v>0</v>
      </c>
      <c r="BP100" s="214">
        <f t="shared" si="124"/>
        <v>0</v>
      </c>
      <c r="BQ100" s="214">
        <f t="shared" si="124"/>
        <v>0</v>
      </c>
      <c r="BR100" s="214">
        <f t="shared" si="124"/>
        <v>0</v>
      </c>
    </row>
    <row r="101" spans="1:70">
      <c r="A101" s="287" t="s">
        <v>196</v>
      </c>
      <c r="B101" s="263">
        <v>0</v>
      </c>
      <c r="C101" s="263">
        <v>0</v>
      </c>
      <c r="D101" s="263">
        <v>0</v>
      </c>
      <c r="E101" s="263">
        <v>0</v>
      </c>
      <c r="F101" s="263">
        <v>0</v>
      </c>
      <c r="G101" s="263">
        <v>0</v>
      </c>
      <c r="H101" s="263">
        <v>6.0000000000000001E-3</v>
      </c>
      <c r="I101" s="263">
        <v>0</v>
      </c>
      <c r="J101" s="263">
        <v>0</v>
      </c>
      <c r="K101" s="263">
        <v>0</v>
      </c>
      <c r="L101" s="263">
        <v>0</v>
      </c>
      <c r="M101" s="263">
        <v>0</v>
      </c>
      <c r="N101" s="263">
        <v>0</v>
      </c>
      <c r="O101" s="263">
        <v>0</v>
      </c>
      <c r="P101" s="263">
        <v>2.4E-2</v>
      </c>
      <c r="Q101" s="263">
        <v>0</v>
      </c>
      <c r="R101" s="263">
        <v>3.9368250000000004E-5</v>
      </c>
      <c r="S101" s="263">
        <v>6.735907575E-3</v>
      </c>
      <c r="T101" s="263" cm="1">
        <f t="array" ref="T101">INDEX('[8]Oat Imports'!$AD$290:$OW$290,1,ROW(A7))/1000</f>
        <v>0</v>
      </c>
      <c r="U101" s="263" cm="1">
        <f t="array" ref="U101">INDEX('[8]Oat Imports'!$AM$290:$MP$290,1,ROW(A10))/1000</f>
        <v>0</v>
      </c>
      <c r="V101" s="263" cm="1">
        <f t="array" ref="V101">INDEX('[8]Oat Imports'!$AY$290:$MP$290,1,ROW(B10))/1000</f>
        <v>0</v>
      </c>
      <c r="W101" s="263" cm="1">
        <f t="array" ref="W101">INDEX('[8]Oat Imports'!$BK$290:$MP$290,1,ROW(A10))/1000</f>
        <v>0</v>
      </c>
      <c r="X101" s="263" cm="1">
        <f t="array" ref="X101">INDEX('[8]Oat Imports'!$BW$290:$MP$290,1,ROW(A10))/1000</f>
        <v>0</v>
      </c>
      <c r="Y101" s="263" cm="1">
        <f t="array" ref="Y101">INDEX('[8]Oat Imports'!$CI$290:$MP$290,1,ROW(A10))/1000</f>
        <v>0</v>
      </c>
      <c r="Z101" s="263" cm="1">
        <f t="array" ref="Z101">INDEX('[8]Oat Imports'!$CU$290:$MP$290,1,ROW(A10))/1000</f>
        <v>0</v>
      </c>
      <c r="AA101" s="263" cm="1">
        <f t="array" ref="AA101">INDEX('[8]Oat Imports'!$DG$290:$MP$290,1,ROW(A10))/1000</f>
        <v>0</v>
      </c>
      <c r="AB101" s="263" cm="1">
        <f t="array" ref="AB101">INDEX('[8]Oat Imports'!$DS$290:$MP$290,1,ROW(A10))/1000</f>
        <v>0</v>
      </c>
      <c r="AC101" s="263" cm="1">
        <f t="array" ref="AC101">INDEX('[8]Oat Imports'!$EE$290:$MP$290,1,ROW(A10))/1000</f>
        <v>0</v>
      </c>
      <c r="AD101" s="263" cm="1">
        <f t="array" ref="AD101">INDEX('[8]Oat Imports'!$EQ$290:$MP$290,1,ROW(A10))/1000</f>
        <v>0</v>
      </c>
      <c r="AE101" s="263" cm="1">
        <f t="array" ref="AE101">INDEX('[8]Oat Imports'!$FC$290:$MP$290,1,ROW(A10))/1000</f>
        <v>0</v>
      </c>
      <c r="AF101" s="263" cm="1">
        <f t="array" ref="AF101">INDEX('[8]Oat Imports'!$FO$290:$MP$290,1,ROW(A10))/1000</f>
        <v>0</v>
      </c>
      <c r="AG101" s="263" cm="1">
        <f t="array" ref="AG101">INDEX('[8]Oat Imports'!$GA$290:$MP$290,1,ROW(A10))/1000</f>
        <v>0</v>
      </c>
      <c r="AH101" s="263" cm="1">
        <f t="array" ref="AH101">INDEX('[8]Oat Imports'!$GM$290:$MP$290,1,ROW(A10))/1000</f>
        <v>0</v>
      </c>
      <c r="AI101" s="263" cm="1">
        <f t="array" ref="AI101">INDEX('[8]Oat Imports'!$GY$290:$MP$290,1,ROW(A10))/1000</f>
        <v>0</v>
      </c>
      <c r="AJ101" s="263" cm="1">
        <f t="array" ref="AJ101">INDEX('[8]Oat Imports'!$HK$290:$MP$290,1,ROW(A10))/1000</f>
        <v>0</v>
      </c>
      <c r="AK101" s="263" cm="1">
        <f t="array" ref="AK101">INDEX('[8]Oat Imports'!$HW$290:$MP$290,1,ROW(A10))/1000</f>
        <v>0</v>
      </c>
      <c r="AL101" s="263" cm="1">
        <f t="array" ref="AL101">INDEX('[8]Oat Imports'!$II$290:$PO$290,1,ROW(A10))/1000</f>
        <v>0</v>
      </c>
      <c r="AM101" s="263" cm="1">
        <f t="array" ref="AM101">INDEX('[8]Oat Imports'!$IU$290:$PO$290,1,ROW(A10))/1000</f>
        <v>0</v>
      </c>
      <c r="AN101" s="263" cm="1">
        <f t="array" ref="AN101">INDEX('[8]Oat Imports'!$JG$290:$MP$290,1,ROW(A10))/1000</f>
        <v>0</v>
      </c>
      <c r="AO101" s="263" cm="1">
        <f t="array" ref="AO101">INDEX('[8]Oat Imports'!$JS$290:$MP$290,1,ROW(A10))/1000</f>
        <v>0</v>
      </c>
      <c r="AP101" s="263" cm="1">
        <f t="array" ref="AP101">INDEX('[8]Oat Imports'!$KE$290:$MP$290,1,ROW(A10))/1000</f>
        <v>0</v>
      </c>
      <c r="AQ101" s="263" cm="1">
        <f t="array" ref="AQ101">INDEX('[8]Oat Imports'!$KQ$290:$OW$290,1,ROW(A10))/1000</f>
        <v>0</v>
      </c>
      <c r="AR101" s="263" cm="1">
        <f t="array" ref="AR101">INDEX('[8]Oat Imports'!$LC$290:$OW$290,1,ROW(A10))/1000</f>
        <v>0</v>
      </c>
      <c r="AS101" s="263" cm="1">
        <f t="array" ref="AS101">INDEX('[8]Oat Imports'!$LO$290:$OW$290,1,ROW(A10))/1000</f>
        <v>0</v>
      </c>
      <c r="AT101" s="263" cm="1">
        <f t="array" ref="AT101">INDEX('[8]Oat Imports'!$MA$290:$OW$290,1,ROW(A10))/1000</f>
        <v>0</v>
      </c>
      <c r="AU101" s="263" cm="1">
        <f t="array" ref="AU101">INDEX('[8]Oat Imports'!$MM$290:$OW$290,1,ROW(A10))/1000</f>
        <v>0</v>
      </c>
      <c r="AV101" s="263" cm="1">
        <f t="array" ref="AV101">INDEX('[8]Oat Imports'!$MY$290:$OW$290,1,ROW(A10))/1000</f>
        <v>0</v>
      </c>
      <c r="AW101" s="263" cm="1">
        <f t="array" ref="AW101">INDEX('[8]Oat Imports'!$NK$290:$OW$290,1,ROW(A10))/1000</f>
        <v>0</v>
      </c>
      <c r="AX101" s="263" cm="1">
        <f t="array" ref="AX101">INDEX('[8]Oat Imports'!$NW$290:$OW$290,1,ROW(A10))/1000</f>
        <v>0</v>
      </c>
      <c r="AY101" s="263">
        <f t="shared" si="122"/>
        <v>0</v>
      </c>
      <c r="AZ101" s="214">
        <f t="shared" si="123"/>
        <v>0</v>
      </c>
      <c r="BA101" s="214">
        <f t="shared" si="123"/>
        <v>0</v>
      </c>
      <c r="BB101" s="214">
        <f t="shared" si="123"/>
        <v>0</v>
      </c>
      <c r="BC101" s="214">
        <f t="shared" si="123"/>
        <v>0</v>
      </c>
      <c r="BD101" s="214">
        <f t="shared" si="123"/>
        <v>0</v>
      </c>
      <c r="BE101" s="214">
        <f t="shared" si="123"/>
        <v>0</v>
      </c>
      <c r="BF101" s="214">
        <f t="shared" si="123"/>
        <v>0</v>
      </c>
      <c r="BG101" s="214">
        <f t="shared" si="123"/>
        <v>0</v>
      </c>
      <c r="BH101" s="214">
        <f t="shared" si="123"/>
        <v>0</v>
      </c>
      <c r="BI101" s="214">
        <f t="shared" si="123"/>
        <v>0</v>
      </c>
      <c r="BJ101" s="214">
        <f t="shared" si="123"/>
        <v>0</v>
      </c>
      <c r="BK101" s="214">
        <f t="shared" si="123"/>
        <v>0</v>
      </c>
      <c r="BL101" s="214">
        <f t="shared" si="123"/>
        <v>0</v>
      </c>
      <c r="BM101" s="214">
        <f t="shared" si="123"/>
        <v>0</v>
      </c>
      <c r="BN101" s="214">
        <f t="shared" si="123"/>
        <v>0</v>
      </c>
      <c r="BO101" s="214">
        <f t="shared" si="123"/>
        <v>0</v>
      </c>
      <c r="BP101" s="214">
        <f t="shared" si="124"/>
        <v>0</v>
      </c>
      <c r="BQ101" s="214">
        <f t="shared" si="124"/>
        <v>0</v>
      </c>
      <c r="BR101" s="214">
        <f t="shared" si="124"/>
        <v>0</v>
      </c>
    </row>
    <row r="102" spans="1:70">
      <c r="A102" s="287" t="s">
        <v>197</v>
      </c>
      <c r="B102" s="263">
        <v>0</v>
      </c>
      <c r="C102" s="263">
        <v>0</v>
      </c>
      <c r="D102" s="263">
        <v>0.01</v>
      </c>
      <c r="E102" s="263">
        <v>0</v>
      </c>
      <c r="F102" s="263">
        <v>0</v>
      </c>
      <c r="G102" s="263">
        <v>0</v>
      </c>
      <c r="H102" s="263">
        <v>0</v>
      </c>
      <c r="I102" s="263">
        <v>0</v>
      </c>
      <c r="J102" s="263">
        <v>0.14199999999999999</v>
      </c>
      <c r="K102" s="263">
        <v>0</v>
      </c>
      <c r="L102" s="263">
        <v>1E-3</v>
      </c>
      <c r="M102" s="263">
        <v>0</v>
      </c>
      <c r="N102" s="263">
        <v>0</v>
      </c>
      <c r="O102" s="263">
        <v>0</v>
      </c>
      <c r="P102" s="263">
        <v>7.4999999999999997E-2</v>
      </c>
      <c r="Q102" s="263">
        <v>1E-3</v>
      </c>
      <c r="R102" s="263">
        <v>1.4330043E-3</v>
      </c>
      <c r="S102" s="263">
        <v>0</v>
      </c>
      <c r="T102" s="263" cm="1">
        <f t="array" ref="T102">INDEX('[8]Oat Imports'!$AD$290:$OW$290,1,ROW(A8))/1000</f>
        <v>0</v>
      </c>
      <c r="U102" s="263" cm="1">
        <f t="array" ref="U102">INDEX('[8]Oat Imports'!$AM$290:$MP$290,1,ROW(A11))/1000</f>
        <v>0</v>
      </c>
      <c r="V102" s="263" cm="1">
        <f t="array" ref="V102">INDEX('[8]Oat Imports'!$AY$290:$MP$290,1,ROW(B11))/1000</f>
        <v>0</v>
      </c>
      <c r="W102" s="263" cm="1">
        <f t="array" ref="W102">INDEX('[8]Oat Imports'!$BK$290:$MP$290,1,ROW(A11))/1000</f>
        <v>0</v>
      </c>
      <c r="X102" s="263" cm="1">
        <f t="array" ref="X102">INDEX('[8]Oat Imports'!$BW$290:$MP$290,1,ROW(A11))/1000</f>
        <v>0</v>
      </c>
      <c r="Y102" s="263" cm="1">
        <f t="array" ref="Y102">INDEX('[8]Oat Imports'!$CI$290:$MP$290,1,ROW(A11))/1000</f>
        <v>0</v>
      </c>
      <c r="Z102" s="263" cm="1">
        <f t="array" ref="Z102">INDEX('[8]Oat Imports'!$CU$290:$MP$290,1,ROW(A11))/1000</f>
        <v>0</v>
      </c>
      <c r="AA102" s="263" cm="1">
        <f t="array" ref="AA102">INDEX('[8]Oat Imports'!$DG$290:$MP$290,1,ROW(A11))/1000</f>
        <v>0</v>
      </c>
      <c r="AB102" s="263" cm="1">
        <f t="array" ref="AB102">INDEX('[8]Oat Imports'!$DS$290:$MP$290,1,ROW(A11))/1000</f>
        <v>0</v>
      </c>
      <c r="AC102" s="263" cm="1">
        <f t="array" ref="AC102">INDEX('[8]Oat Imports'!$EE$290:$MP$290,1,ROW(A11))/1000</f>
        <v>0</v>
      </c>
      <c r="AD102" s="263" cm="1">
        <f t="array" ref="AD102">INDEX('[8]Oat Imports'!$EQ$290:$MP$290,1,ROW(A11))/1000</f>
        <v>0</v>
      </c>
      <c r="AE102" s="263" cm="1">
        <f t="array" ref="AE102">INDEX('[8]Oat Imports'!$FC$290:$MP$290,1,ROW(A11))/1000</f>
        <v>0</v>
      </c>
      <c r="AF102" s="263" cm="1">
        <f t="array" ref="AF102">INDEX('[8]Oat Imports'!$FO$290:$MP$290,1,ROW(A11))/1000</f>
        <v>0</v>
      </c>
      <c r="AG102" s="263" cm="1">
        <f t="array" ref="AG102">INDEX('[8]Oat Imports'!$GA$290:$MP$290,1,ROW(A11))/1000</f>
        <v>0</v>
      </c>
      <c r="AH102" s="263" cm="1">
        <f t="array" ref="AH102">INDEX('[8]Oat Imports'!$GM$290:$MP$290,1,ROW(A11))/1000</f>
        <v>0</v>
      </c>
      <c r="AI102" s="263" cm="1">
        <f t="array" ref="AI102">INDEX('[8]Oat Imports'!$GY$290:$MP$290,1,ROW(A11))/1000</f>
        <v>0</v>
      </c>
      <c r="AJ102" s="263" cm="1">
        <f t="array" ref="AJ102">INDEX('[8]Oat Imports'!$HK$290:$MP$290,1,ROW(A11))/1000</f>
        <v>0</v>
      </c>
      <c r="AK102" s="263" cm="1">
        <f t="array" ref="AK102">INDEX('[8]Oat Imports'!$HW$290:$MP$290,1,ROW(A11))/1000</f>
        <v>0</v>
      </c>
      <c r="AL102" s="263" cm="1">
        <f t="array" ref="AL102">INDEX('[8]Oat Imports'!$II$290:$PO$290,1,ROW(A11))/1000</f>
        <v>0</v>
      </c>
      <c r="AM102" s="263" cm="1">
        <f t="array" ref="AM102">INDEX('[8]Oat Imports'!$IU$290:$PO$290,1,ROW(A11))/1000</f>
        <v>0</v>
      </c>
      <c r="AN102" s="263" cm="1">
        <f t="array" ref="AN102">INDEX('[8]Oat Imports'!$JG$290:$MP$290,1,ROW(A11))/1000</f>
        <v>0</v>
      </c>
      <c r="AO102" s="263" cm="1">
        <f t="array" ref="AO102">INDEX('[8]Oat Imports'!$JS$290:$MP$290,1,ROW(A11))/1000</f>
        <v>0</v>
      </c>
      <c r="AP102" s="263" cm="1">
        <f t="array" ref="AP102">INDEX('[8]Oat Imports'!$KE$290:$MP$290,1,ROW(A11))/1000</f>
        <v>0</v>
      </c>
      <c r="AQ102" s="263" cm="1">
        <f t="array" ref="AQ102">INDEX('[8]Oat Imports'!$KQ$290:$OW$290,1,ROW(A11))/1000</f>
        <v>0</v>
      </c>
      <c r="AR102" s="263" cm="1">
        <f t="array" ref="AR102">INDEX('[8]Oat Imports'!$LC$290:$OW$290,1,ROW(A11))/1000</f>
        <v>0</v>
      </c>
      <c r="AS102" s="263" cm="1">
        <f t="array" ref="AS102">INDEX('[8]Oat Imports'!$LO$290:$OW$290,1,ROW(A11))/1000</f>
        <v>0</v>
      </c>
      <c r="AT102" s="263" cm="1">
        <f t="array" ref="AT102">INDEX('[8]Oat Imports'!$MA$290:$OW$290,1,ROW(A11))/1000</f>
        <v>0</v>
      </c>
      <c r="AU102" s="263" cm="1">
        <f t="array" ref="AU102">INDEX('[8]Oat Imports'!$MM$290:$OW$290,1,ROW(A11))/1000</f>
        <v>0</v>
      </c>
      <c r="AV102" s="263" cm="1">
        <f t="array" ref="AV102">INDEX('[8]Oat Imports'!$MY$290:$OW$290,1,ROW(A11))/1000</f>
        <v>0</v>
      </c>
      <c r="AW102" s="263" cm="1">
        <f t="array" ref="AW102">INDEX('[8]Oat Imports'!$NK$290:$OW$290,1,ROW(A11))/1000</f>
        <v>0</v>
      </c>
      <c r="AX102" s="263" cm="1">
        <f t="array" ref="AX102">INDEX('[8]Oat Imports'!$NW$290:$OW$290,1,ROW(A11))/1000</f>
        <v>0</v>
      </c>
      <c r="AY102" s="263">
        <f t="shared" si="122"/>
        <v>0</v>
      </c>
      <c r="AZ102" s="214">
        <f t="shared" si="123"/>
        <v>0</v>
      </c>
      <c r="BA102" s="214">
        <f t="shared" si="123"/>
        <v>0</v>
      </c>
      <c r="BB102" s="214">
        <f t="shared" si="123"/>
        <v>0</v>
      </c>
      <c r="BC102" s="214">
        <f t="shared" si="123"/>
        <v>0</v>
      </c>
      <c r="BD102" s="214">
        <f t="shared" si="123"/>
        <v>0</v>
      </c>
      <c r="BE102" s="214">
        <f t="shared" si="123"/>
        <v>0</v>
      </c>
      <c r="BF102" s="214">
        <f t="shared" si="123"/>
        <v>0</v>
      </c>
      <c r="BG102" s="214">
        <f t="shared" si="123"/>
        <v>0</v>
      </c>
      <c r="BH102" s="214">
        <f t="shared" si="123"/>
        <v>0</v>
      </c>
      <c r="BI102" s="214">
        <f t="shared" si="123"/>
        <v>0</v>
      </c>
      <c r="BJ102" s="214">
        <f t="shared" si="123"/>
        <v>0</v>
      </c>
      <c r="BK102" s="214">
        <f t="shared" si="123"/>
        <v>0</v>
      </c>
      <c r="BL102" s="214">
        <f t="shared" si="123"/>
        <v>0</v>
      </c>
      <c r="BM102" s="214">
        <f t="shared" si="123"/>
        <v>0</v>
      </c>
      <c r="BN102" s="214">
        <f t="shared" si="123"/>
        <v>0</v>
      </c>
      <c r="BO102" s="214">
        <f t="shared" si="123"/>
        <v>0</v>
      </c>
      <c r="BP102" s="214">
        <f t="shared" si="124"/>
        <v>0</v>
      </c>
      <c r="BQ102" s="214">
        <f t="shared" si="124"/>
        <v>0</v>
      </c>
      <c r="BR102" s="214">
        <f t="shared" si="124"/>
        <v>0</v>
      </c>
    </row>
    <row r="103" spans="1:70">
      <c r="A103" s="287" t="s">
        <v>198</v>
      </c>
      <c r="B103" s="263">
        <v>0</v>
      </c>
      <c r="C103" s="263">
        <v>0</v>
      </c>
      <c r="D103" s="263">
        <v>1.0999999999999999E-2</v>
      </c>
      <c r="E103" s="263">
        <v>0</v>
      </c>
      <c r="F103" s="263">
        <v>0</v>
      </c>
      <c r="G103" s="263">
        <v>0</v>
      </c>
      <c r="H103" s="263">
        <v>0.01</v>
      </c>
      <c r="I103" s="263">
        <v>0</v>
      </c>
      <c r="J103" s="263">
        <v>0</v>
      </c>
      <c r="K103" s="263">
        <v>0</v>
      </c>
      <c r="L103" s="263">
        <v>0</v>
      </c>
      <c r="M103" s="263">
        <v>0</v>
      </c>
      <c r="N103" s="263">
        <v>7.0000000000000001E-3</v>
      </c>
      <c r="O103" s="263">
        <v>0</v>
      </c>
      <c r="P103" s="263">
        <v>8.0000000000000002E-3</v>
      </c>
      <c r="Q103" s="263">
        <v>1E-3</v>
      </c>
      <c r="R103" s="263">
        <v>3.9368249999999997E-4</v>
      </c>
      <c r="S103" s="263">
        <v>0</v>
      </c>
      <c r="T103" s="263" cm="1">
        <f t="array" ref="T103">INDEX('[8]Oat Imports'!$AD$290:$OW$290,1,ROW(A9))/1000</f>
        <v>0</v>
      </c>
      <c r="U103" s="263" cm="1">
        <f t="array" ref="U103">INDEX('[8]Oat Imports'!$AM$290:$MP$290,1,ROW(A12))/1000</f>
        <v>0</v>
      </c>
      <c r="V103" s="263" cm="1">
        <f t="array" ref="V103">INDEX('[8]Oat Imports'!$AY$290:$MP$290,1,ROW(B12))/1000</f>
        <v>0</v>
      </c>
      <c r="W103" s="263" cm="1">
        <f t="array" ref="W103">INDEX('[8]Oat Imports'!$BK$290:$MP$290,1,ROW(A12))/1000</f>
        <v>0</v>
      </c>
      <c r="X103" s="263" cm="1">
        <f t="array" ref="X103">INDEX('[8]Oat Imports'!$BW$290:$MP$290,1,ROW(A12))/1000</f>
        <v>0</v>
      </c>
      <c r="Y103" s="263" cm="1">
        <f t="array" ref="Y103">INDEX('[8]Oat Imports'!$CI$290:$MP$290,1,ROW(A12))/1000</f>
        <v>0</v>
      </c>
      <c r="Z103" s="263" cm="1">
        <f t="array" ref="Z103">INDEX('[8]Oat Imports'!$CU$290:$MP$290,1,ROW(A12))/1000</f>
        <v>0</v>
      </c>
      <c r="AA103" s="263" cm="1">
        <f t="array" ref="AA103">INDEX('[8]Oat Imports'!$DG$290:$MP$290,1,ROW(A12))/1000</f>
        <v>0</v>
      </c>
      <c r="AB103" s="263" cm="1">
        <f t="array" ref="AB103">INDEX('[8]Oat Imports'!$DS$290:$MP$290,1,ROW(A12))/1000</f>
        <v>0</v>
      </c>
      <c r="AC103" s="263" cm="1">
        <f t="array" ref="AC103">INDEX('[8]Oat Imports'!$EE$290:$MP$290,1,ROW(A12))/1000</f>
        <v>0</v>
      </c>
      <c r="AD103" s="263" cm="1">
        <f t="array" ref="AD103">INDEX('[8]Oat Imports'!$EQ$290:$MP$290,1,ROW(A12))/1000</f>
        <v>0</v>
      </c>
      <c r="AE103" s="263" cm="1">
        <f t="array" ref="AE103">INDEX('[8]Oat Imports'!$FC$290:$MP$290,1,ROW(A12))/1000</f>
        <v>0</v>
      </c>
      <c r="AF103" s="263" cm="1">
        <f t="array" ref="AF103">INDEX('[8]Oat Imports'!$FO$290:$MP$290,1,ROW(A12))/1000</f>
        <v>0</v>
      </c>
      <c r="AG103" s="263" cm="1">
        <f t="array" ref="AG103">INDEX('[8]Oat Imports'!$GA$290:$MP$290,1,ROW(A12))/1000</f>
        <v>0</v>
      </c>
      <c r="AH103" s="263" cm="1">
        <f t="array" ref="AH103">INDEX('[8]Oat Imports'!$GM$290:$MP$290,1,ROW(A12))/1000</f>
        <v>0</v>
      </c>
      <c r="AI103" s="263" cm="1">
        <f t="array" ref="AI103">INDEX('[8]Oat Imports'!$GY$290:$MP$290,1,ROW(A12))/1000</f>
        <v>0</v>
      </c>
      <c r="AJ103" s="263" cm="1">
        <f t="array" ref="AJ103">INDEX('[8]Oat Imports'!$HK$290:$MP$290,1,ROW(A12))/1000</f>
        <v>0</v>
      </c>
      <c r="AK103" s="263" cm="1">
        <f t="array" ref="AK103">INDEX('[8]Oat Imports'!$HW$290:$MP$290,1,ROW(A12))/1000</f>
        <v>0</v>
      </c>
      <c r="AL103" s="263" cm="1">
        <f t="array" ref="AL103">INDEX('[8]Oat Imports'!$II$290:$PO$290,1,ROW(A12))/1000</f>
        <v>0</v>
      </c>
      <c r="AM103" s="263" cm="1">
        <f t="array" ref="AM103">INDEX('[8]Oat Imports'!$IU$290:$PO$290,1,ROW(A12))/1000</f>
        <v>0</v>
      </c>
      <c r="AN103" s="263" cm="1">
        <f t="array" ref="AN103">INDEX('[8]Oat Imports'!$JG$290:$MP$290,1,ROW(A12))/1000</f>
        <v>0</v>
      </c>
      <c r="AO103" s="263" cm="1">
        <f t="array" ref="AO103">INDEX('[8]Oat Imports'!$JS$290:$MP$290,1,ROW(A12))/1000</f>
        <v>0</v>
      </c>
      <c r="AP103" s="263" cm="1">
        <f t="array" ref="AP103">INDEX('[8]Oat Imports'!$KE$290:$MP$290,1,ROW(A12))/1000</f>
        <v>0</v>
      </c>
      <c r="AQ103" s="263" cm="1">
        <f t="array" ref="AQ103">INDEX('[8]Oat Imports'!$KQ$290:$OW$290,1,ROW(A12))/1000</f>
        <v>0</v>
      </c>
      <c r="AR103" s="263" cm="1">
        <f t="array" ref="AR103">INDEX('[8]Oat Imports'!$LC$290:$OW$290,1,ROW(A12))/1000</f>
        <v>0</v>
      </c>
      <c r="AS103" s="263" cm="1">
        <f t="array" ref="AS103">INDEX('[8]Oat Imports'!$LO$290:$OW$290,1,ROW(A12))/1000</f>
        <v>0</v>
      </c>
      <c r="AT103" s="263" cm="1">
        <f t="array" ref="AT103">INDEX('[8]Oat Imports'!$MA$290:$OW$290,1,ROW(A12))/1000</f>
        <v>0</v>
      </c>
      <c r="AU103" s="263" cm="1">
        <f t="array" ref="AU103">INDEX('[8]Oat Imports'!$MM$290:$OW$290,1,ROW(A12))/1000</f>
        <v>0</v>
      </c>
      <c r="AV103" s="263" cm="1">
        <f t="array" ref="AV103">INDEX('[8]Oat Imports'!$MY$290:$OW$290,1,ROW(A12))/1000</f>
        <v>0</v>
      </c>
      <c r="AW103" s="263" cm="1">
        <f t="array" ref="AW103">INDEX('[8]Oat Imports'!$NK$290:$OW$290,1,ROW(A12))/1000</f>
        <v>0</v>
      </c>
      <c r="AX103" s="263" cm="1">
        <f t="array" ref="AX103">INDEX('[8]Oat Imports'!$NW$290:$OW$290,1,ROW(A12))/1000</f>
        <v>0</v>
      </c>
      <c r="AY103" s="263">
        <f t="shared" ref="AY103:BR103" si="125">AY104-SUM(AY92:AY102)</f>
        <v>0.01</v>
      </c>
      <c r="AZ103" s="214">
        <f t="shared" si="125"/>
        <v>1.01</v>
      </c>
      <c r="BA103" s="214">
        <f t="shared" si="125"/>
        <v>2.0099999999999998</v>
      </c>
      <c r="BB103" s="214">
        <f t="shared" si="125"/>
        <v>3.01</v>
      </c>
      <c r="BC103" s="214">
        <f t="shared" si="125"/>
        <v>4.01</v>
      </c>
      <c r="BD103" s="214">
        <f t="shared" si="125"/>
        <v>5.01</v>
      </c>
      <c r="BE103" s="214">
        <f t="shared" si="125"/>
        <v>6.01</v>
      </c>
      <c r="BF103" s="214">
        <f t="shared" si="125"/>
        <v>7.01</v>
      </c>
      <c r="BG103" s="214">
        <f t="shared" si="125"/>
        <v>8.01</v>
      </c>
      <c r="BH103" s="214">
        <f t="shared" si="125"/>
        <v>9.01</v>
      </c>
      <c r="BI103" s="214">
        <f t="shared" si="125"/>
        <v>10.01</v>
      </c>
      <c r="BJ103" s="214">
        <f t="shared" si="125"/>
        <v>11.01</v>
      </c>
      <c r="BK103" s="214">
        <f t="shared" si="125"/>
        <v>12.01</v>
      </c>
      <c r="BL103" s="214">
        <f t="shared" si="125"/>
        <v>13.01</v>
      </c>
      <c r="BM103" s="214">
        <f t="shared" si="125"/>
        <v>14.01</v>
      </c>
      <c r="BN103" s="214">
        <f t="shared" si="125"/>
        <v>15.01</v>
      </c>
      <c r="BO103" s="214">
        <f t="shared" si="125"/>
        <v>16.010000000000002</v>
      </c>
      <c r="BP103" s="214">
        <f t="shared" si="125"/>
        <v>17.010000000000002</v>
      </c>
      <c r="BQ103" s="214">
        <f t="shared" si="125"/>
        <v>18.010000000000002</v>
      </c>
      <c r="BR103" s="214">
        <f t="shared" si="125"/>
        <v>19.010000000000002</v>
      </c>
    </row>
    <row r="104" spans="1:70" ht="13.5" thickBot="1">
      <c r="A104" s="310" t="s">
        <v>192</v>
      </c>
      <c r="B104" s="311">
        <f>SUM(B92:B103)</f>
        <v>1E-3</v>
      </c>
      <c r="C104" s="311">
        <f t="shared" ref="C104:AV104" si="126">SUM(C92:C103)</f>
        <v>0</v>
      </c>
      <c r="D104" s="311">
        <f t="shared" si="126"/>
        <v>2.0999999999999998E-2</v>
      </c>
      <c r="E104" s="311">
        <f t="shared" si="126"/>
        <v>2E-3</v>
      </c>
      <c r="F104" s="311">
        <f t="shared" si="126"/>
        <v>2E-3</v>
      </c>
      <c r="G104" s="311">
        <f t="shared" si="126"/>
        <v>9.0000000000000011E-3</v>
      </c>
      <c r="H104" s="311">
        <f t="shared" si="126"/>
        <v>1.6E-2</v>
      </c>
      <c r="I104" s="311">
        <f t="shared" si="126"/>
        <v>5.1000000000000004E-2</v>
      </c>
      <c r="J104" s="311">
        <f t="shared" si="126"/>
        <v>0.14199999999999999</v>
      </c>
      <c r="K104" s="311">
        <f t="shared" si="126"/>
        <v>0.121</v>
      </c>
      <c r="L104" s="311">
        <f t="shared" si="126"/>
        <v>3.0000000000000001E-3</v>
      </c>
      <c r="M104" s="311">
        <f t="shared" si="126"/>
        <v>6.0000000000000001E-3</v>
      </c>
      <c r="N104" s="311">
        <f t="shared" si="126"/>
        <v>7.0000000000000001E-3</v>
      </c>
      <c r="O104" s="311">
        <f t="shared" si="126"/>
        <v>1.9E-2</v>
      </c>
      <c r="P104" s="311">
        <f t="shared" si="126"/>
        <v>0.22499999999999998</v>
      </c>
      <c r="Q104" s="311">
        <f t="shared" si="126"/>
        <v>6.8000000000000005E-2</v>
      </c>
      <c r="R104" s="311">
        <f t="shared" si="126"/>
        <v>7.2673789500000011E-3</v>
      </c>
      <c r="S104" s="311">
        <f t="shared" si="126"/>
        <v>1.2412809225E-2</v>
      </c>
      <c r="T104" s="311">
        <f t="shared" si="126"/>
        <v>0</v>
      </c>
      <c r="U104" s="311">
        <f t="shared" si="126"/>
        <v>0</v>
      </c>
      <c r="V104" s="311">
        <f t="shared" si="126"/>
        <v>0</v>
      </c>
      <c r="W104" s="311">
        <f t="shared" si="126"/>
        <v>0</v>
      </c>
      <c r="X104" s="311">
        <f t="shared" si="126"/>
        <v>0</v>
      </c>
      <c r="Y104" s="311">
        <f t="shared" si="126"/>
        <v>0</v>
      </c>
      <c r="Z104" s="311">
        <f t="shared" si="126"/>
        <v>0</v>
      </c>
      <c r="AA104" s="311">
        <f t="shared" si="126"/>
        <v>0</v>
      </c>
      <c r="AB104" s="311">
        <f t="shared" si="126"/>
        <v>0</v>
      </c>
      <c r="AC104" s="311">
        <f t="shared" si="126"/>
        <v>0</v>
      </c>
      <c r="AD104" s="311">
        <f t="shared" si="126"/>
        <v>0</v>
      </c>
      <c r="AE104" s="311">
        <f t="shared" si="126"/>
        <v>0</v>
      </c>
      <c r="AF104" s="311">
        <f t="shared" si="126"/>
        <v>0</v>
      </c>
      <c r="AG104" s="311">
        <f t="shared" si="126"/>
        <v>0</v>
      </c>
      <c r="AH104" s="311">
        <f t="shared" si="126"/>
        <v>0</v>
      </c>
      <c r="AI104" s="311">
        <f t="shared" si="126"/>
        <v>0</v>
      </c>
      <c r="AJ104" s="311">
        <f t="shared" si="126"/>
        <v>0</v>
      </c>
      <c r="AK104" s="311">
        <f t="shared" si="126"/>
        <v>0</v>
      </c>
      <c r="AL104" s="311">
        <f t="shared" si="126"/>
        <v>0</v>
      </c>
      <c r="AM104" s="311">
        <f t="shared" si="126"/>
        <v>0</v>
      </c>
      <c r="AN104" s="311">
        <f t="shared" si="126"/>
        <v>0</v>
      </c>
      <c r="AO104" s="311">
        <f t="shared" si="126"/>
        <v>0</v>
      </c>
      <c r="AP104" s="311">
        <f t="shared" si="126"/>
        <v>0</v>
      </c>
      <c r="AQ104" s="311">
        <f t="shared" si="126"/>
        <v>0</v>
      </c>
      <c r="AR104" s="311">
        <f t="shared" si="126"/>
        <v>0</v>
      </c>
      <c r="AS104" s="311">
        <f t="shared" si="126"/>
        <v>0</v>
      </c>
      <c r="AT104" s="311">
        <f t="shared" si="126"/>
        <v>0</v>
      </c>
      <c r="AU104" s="311">
        <f t="shared" si="126"/>
        <v>0</v>
      </c>
      <c r="AV104" s="311">
        <f t="shared" si="126"/>
        <v>0</v>
      </c>
      <c r="AW104" s="312">
        <f t="shared" ref="AW104:BR104" si="127">AW10</f>
        <v>0.01</v>
      </c>
      <c r="AX104" s="312">
        <f t="shared" si="127"/>
        <v>0.01</v>
      </c>
      <c r="AY104" s="312">
        <f t="shared" si="127"/>
        <v>0.01</v>
      </c>
      <c r="AZ104" s="214">
        <f t="shared" si="127"/>
        <v>1.01</v>
      </c>
      <c r="BA104" s="214">
        <f t="shared" si="127"/>
        <v>2.0099999999999998</v>
      </c>
      <c r="BB104" s="214">
        <f t="shared" si="127"/>
        <v>3.01</v>
      </c>
      <c r="BC104" s="214">
        <f t="shared" si="127"/>
        <v>4.01</v>
      </c>
      <c r="BD104" s="214">
        <f t="shared" si="127"/>
        <v>5.01</v>
      </c>
      <c r="BE104" s="214">
        <f t="shared" si="127"/>
        <v>6.01</v>
      </c>
      <c r="BF104" s="214">
        <f t="shared" si="127"/>
        <v>7.01</v>
      </c>
      <c r="BG104" s="214">
        <f t="shared" si="127"/>
        <v>8.01</v>
      </c>
      <c r="BH104" s="214">
        <f t="shared" si="127"/>
        <v>9.01</v>
      </c>
      <c r="BI104" s="214">
        <f t="shared" si="127"/>
        <v>10.01</v>
      </c>
      <c r="BJ104" s="214">
        <f t="shared" si="127"/>
        <v>11.01</v>
      </c>
      <c r="BK104" s="214">
        <f t="shared" si="127"/>
        <v>12.01</v>
      </c>
      <c r="BL104" s="214">
        <f t="shared" si="127"/>
        <v>13.01</v>
      </c>
      <c r="BM104" s="214">
        <f t="shared" si="127"/>
        <v>14.01</v>
      </c>
      <c r="BN104" s="214">
        <f t="shared" si="127"/>
        <v>15.01</v>
      </c>
      <c r="BO104" s="214">
        <f t="shared" si="127"/>
        <v>16.010000000000002</v>
      </c>
      <c r="BP104" s="214">
        <f t="shared" si="127"/>
        <v>17.010000000000002</v>
      </c>
      <c r="BQ104" s="214">
        <f t="shared" si="127"/>
        <v>18.010000000000002</v>
      </c>
      <c r="BR104" s="214">
        <f t="shared" si="127"/>
        <v>19.010000000000002</v>
      </c>
    </row>
    <row r="105" spans="1:70" ht="13.5" thickBot="1">
      <c r="A105" s="183"/>
      <c r="B105" s="183"/>
      <c r="C105" s="183"/>
      <c r="D105" s="183"/>
      <c r="E105" s="183"/>
      <c r="F105" s="183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3"/>
      <c r="V105" s="183"/>
      <c r="W105" s="183"/>
      <c r="X105" s="183"/>
      <c r="Y105" s="183"/>
      <c r="Z105" s="183"/>
      <c r="AA105" s="183"/>
      <c r="AB105" s="183"/>
      <c r="AC105" s="183"/>
      <c r="AD105" s="183"/>
      <c r="AE105" s="183"/>
      <c r="AF105" s="183"/>
      <c r="AG105" s="183"/>
      <c r="AH105" s="183"/>
      <c r="AI105" s="183"/>
      <c r="AJ105" s="183"/>
      <c r="AK105" s="183"/>
      <c r="AL105" s="183"/>
      <c r="AM105" s="183"/>
      <c r="AN105" s="183"/>
      <c r="AO105" s="183"/>
      <c r="AP105" s="183"/>
      <c r="AQ105" s="183"/>
      <c r="AR105" s="183"/>
      <c r="AS105" s="183"/>
      <c r="AT105" s="183"/>
      <c r="AU105" s="183"/>
      <c r="AV105" s="183"/>
      <c r="AW105" s="183"/>
      <c r="AX105" s="183"/>
      <c r="AY105" s="183"/>
      <c r="AZ105" s="183"/>
      <c r="BA105" s="183"/>
      <c r="BB105" s="183"/>
      <c r="BC105" s="183"/>
      <c r="BD105" s="183"/>
      <c r="BE105" s="183"/>
      <c r="BF105" s="183"/>
      <c r="BG105" s="183"/>
      <c r="BH105" s="183"/>
      <c r="BI105" s="183"/>
      <c r="BJ105" s="183"/>
      <c r="BK105" s="183"/>
      <c r="BL105" s="183"/>
      <c r="BM105" s="183"/>
      <c r="BN105" s="183"/>
      <c r="BO105" s="183"/>
      <c r="BP105" s="183"/>
      <c r="BQ105" s="183"/>
      <c r="BR105" s="183"/>
    </row>
    <row r="106" spans="1:70" ht="17.25" thickBot="1">
      <c r="A106" s="283" t="s">
        <v>358</v>
      </c>
      <c r="B106" s="284"/>
      <c r="C106" s="284"/>
      <c r="D106" s="284"/>
      <c r="E106" s="284"/>
      <c r="F106" s="284"/>
      <c r="G106" s="284"/>
      <c r="H106" s="284"/>
      <c r="I106" s="284"/>
      <c r="J106" s="284"/>
      <c r="K106" s="284"/>
      <c r="L106" s="284"/>
      <c r="M106" s="284"/>
      <c r="N106" s="284"/>
      <c r="O106" s="284"/>
      <c r="P106" s="284"/>
      <c r="Q106" s="284"/>
      <c r="R106" s="284"/>
      <c r="S106" s="284"/>
      <c r="T106" s="284"/>
      <c r="U106" s="284"/>
      <c r="V106" s="284"/>
      <c r="W106" s="284"/>
      <c r="X106" s="284"/>
      <c r="Y106" s="284"/>
      <c r="Z106" s="284"/>
      <c r="AA106" s="284"/>
      <c r="AB106" s="284"/>
      <c r="AC106" s="284"/>
      <c r="AD106" s="284"/>
      <c r="AE106" s="284"/>
      <c r="AF106" s="284"/>
      <c r="AG106" s="284"/>
      <c r="AH106" s="284"/>
      <c r="AI106" s="284"/>
      <c r="AJ106" s="284"/>
      <c r="AK106" s="284"/>
      <c r="AL106" s="284"/>
      <c r="AM106" s="284"/>
      <c r="AN106" s="284"/>
      <c r="AO106" s="284"/>
      <c r="AP106" s="284"/>
      <c r="AQ106" s="284"/>
      <c r="AR106" s="284"/>
      <c r="AS106" s="284"/>
      <c r="AT106" s="284"/>
      <c r="AU106" s="284"/>
      <c r="AV106" s="284"/>
      <c r="AW106" s="284"/>
      <c r="AX106" s="284"/>
      <c r="AY106" s="284"/>
    </row>
    <row r="107" spans="1:70" ht="17.25" thickBot="1">
      <c r="A107" s="283"/>
      <c r="B107" s="284" t="str">
        <f t="shared" ref="B107:BM107" si="128">B2</f>
        <v xml:space="preserve">75/76 </v>
      </c>
      <c r="C107" s="284" t="str">
        <f t="shared" si="128"/>
        <v xml:space="preserve">76/77 </v>
      </c>
      <c r="D107" s="284" t="str">
        <f t="shared" si="128"/>
        <v xml:space="preserve">77/78 </v>
      </c>
      <c r="E107" s="284" t="str">
        <f t="shared" si="128"/>
        <v xml:space="preserve">78/79 </v>
      </c>
      <c r="F107" s="284" t="str">
        <f t="shared" si="128"/>
        <v xml:space="preserve">79/80 </v>
      </c>
      <c r="G107" s="284" t="str">
        <f t="shared" si="128"/>
        <v xml:space="preserve">80/81 </v>
      </c>
      <c r="H107" s="284" t="str">
        <f t="shared" si="128"/>
        <v xml:space="preserve">81/82 </v>
      </c>
      <c r="I107" s="284" t="str">
        <f t="shared" si="128"/>
        <v xml:space="preserve">82/83 </v>
      </c>
      <c r="J107" s="284" t="str">
        <f t="shared" si="128"/>
        <v xml:space="preserve">83/84 </v>
      </c>
      <c r="K107" s="284" t="str">
        <f t="shared" si="128"/>
        <v xml:space="preserve">84/85 </v>
      </c>
      <c r="L107" s="284" t="str">
        <f t="shared" si="128"/>
        <v xml:space="preserve">85/86 </v>
      </c>
      <c r="M107" s="284" t="str">
        <f t="shared" si="128"/>
        <v xml:space="preserve">86/87 </v>
      </c>
      <c r="N107" s="284" t="str">
        <f t="shared" si="128"/>
        <v xml:space="preserve">87/88 </v>
      </c>
      <c r="O107" s="284" t="str">
        <f t="shared" si="128"/>
        <v xml:space="preserve">88/89 </v>
      </c>
      <c r="P107" s="284" t="str">
        <f t="shared" si="128"/>
        <v xml:space="preserve">89/90 </v>
      </c>
      <c r="Q107" s="284" t="str">
        <f t="shared" si="128"/>
        <v xml:space="preserve">90/91 </v>
      </c>
      <c r="R107" s="284" t="str">
        <f t="shared" si="128"/>
        <v xml:space="preserve">91/92 </v>
      </c>
      <c r="S107" s="284" t="str">
        <f t="shared" si="128"/>
        <v xml:space="preserve">92/93 </v>
      </c>
      <c r="T107" s="284" t="str">
        <f t="shared" si="128"/>
        <v xml:space="preserve">93/94 </v>
      </c>
      <c r="U107" s="284" t="str">
        <f t="shared" si="128"/>
        <v xml:space="preserve">94/95 </v>
      </c>
      <c r="V107" s="284" t="str">
        <f t="shared" si="128"/>
        <v xml:space="preserve">95/96 </v>
      </c>
      <c r="W107" s="284" t="str">
        <f t="shared" si="128"/>
        <v xml:space="preserve">96/97 </v>
      </c>
      <c r="X107" s="284" t="str">
        <f t="shared" si="128"/>
        <v xml:space="preserve">97/98 </v>
      </c>
      <c r="Y107" s="284" t="str">
        <f t="shared" si="128"/>
        <v xml:space="preserve">98/99 </v>
      </c>
      <c r="Z107" s="284" t="str">
        <f t="shared" si="128"/>
        <v xml:space="preserve">99/00 </v>
      </c>
      <c r="AA107" s="284" t="str">
        <f t="shared" si="128"/>
        <v xml:space="preserve">00/01 </v>
      </c>
      <c r="AB107" s="284" t="str">
        <f t="shared" si="128"/>
        <v xml:space="preserve">01/02 </v>
      </c>
      <c r="AC107" s="284" t="str">
        <f t="shared" si="128"/>
        <v xml:space="preserve">02/03 </v>
      </c>
      <c r="AD107" s="284" t="str">
        <f t="shared" si="128"/>
        <v xml:space="preserve">03/04 </v>
      </c>
      <c r="AE107" s="284" t="str">
        <f t="shared" si="128"/>
        <v xml:space="preserve">04/05 </v>
      </c>
      <c r="AF107" s="284" t="str">
        <f t="shared" si="128"/>
        <v xml:space="preserve">05/06 </v>
      </c>
      <c r="AG107" s="284" t="str">
        <f t="shared" si="128"/>
        <v xml:space="preserve">06/07 </v>
      </c>
      <c r="AH107" s="284" t="str">
        <f t="shared" si="128"/>
        <v xml:space="preserve">07/08 </v>
      </c>
      <c r="AI107" s="284" t="str">
        <f t="shared" si="128"/>
        <v xml:space="preserve">08/09 </v>
      </c>
      <c r="AJ107" s="284" t="str">
        <f t="shared" si="128"/>
        <v xml:space="preserve">09/10 </v>
      </c>
      <c r="AK107" s="284" t="str">
        <f t="shared" si="128"/>
        <v xml:space="preserve">10/11 </v>
      </c>
      <c r="AL107" s="284" t="str">
        <f t="shared" si="128"/>
        <v xml:space="preserve">11/12 </v>
      </c>
      <c r="AM107" s="284" t="str">
        <f t="shared" si="128"/>
        <v xml:space="preserve">12/13 </v>
      </c>
      <c r="AN107" s="284" t="str">
        <f t="shared" si="128"/>
        <v xml:space="preserve">13/14 </v>
      </c>
      <c r="AO107" s="284" t="str">
        <f t="shared" si="128"/>
        <v xml:space="preserve">14/15 </v>
      </c>
      <c r="AP107" s="284" t="str">
        <f t="shared" si="128"/>
        <v xml:space="preserve">15/16 </v>
      </c>
      <c r="AQ107" s="284" t="str">
        <f t="shared" si="128"/>
        <v xml:space="preserve">16/17 </v>
      </c>
      <c r="AR107" s="284" t="str">
        <f t="shared" si="128"/>
        <v xml:space="preserve">17/18 </v>
      </c>
      <c r="AS107" s="284" t="str">
        <f t="shared" si="128"/>
        <v xml:space="preserve">18/19 </v>
      </c>
      <c r="AT107" s="284" t="str">
        <f t="shared" si="128"/>
        <v>19/20</v>
      </c>
      <c r="AU107" s="284" t="str">
        <f t="shared" si="128"/>
        <v>20/21</v>
      </c>
      <c r="AV107" s="284" t="str">
        <f t="shared" si="128"/>
        <v>21/22</v>
      </c>
      <c r="AW107" s="284" t="str">
        <f t="shared" si="128"/>
        <v>22/23</v>
      </c>
      <c r="AX107" s="284" t="str">
        <f t="shared" si="128"/>
        <v>23/24</v>
      </c>
      <c r="AY107" s="284" t="str">
        <f t="shared" si="128"/>
        <v>24/25</v>
      </c>
      <c r="AZ107" s="187" t="str">
        <f t="shared" si="128"/>
        <v>25/26</v>
      </c>
      <c r="BA107" s="187" t="str">
        <f t="shared" si="128"/>
        <v>26/27</v>
      </c>
      <c r="BB107" s="187" t="str">
        <f t="shared" si="128"/>
        <v>27/28</v>
      </c>
      <c r="BC107" s="187" t="str">
        <f t="shared" si="128"/>
        <v>28/29</v>
      </c>
      <c r="BD107" s="187" t="str">
        <f t="shared" si="128"/>
        <v>29/30</v>
      </c>
      <c r="BE107" s="187" t="str">
        <f t="shared" si="128"/>
        <v>30/31</v>
      </c>
      <c r="BF107" s="187" t="str">
        <f t="shared" si="128"/>
        <v>31/32</v>
      </c>
      <c r="BG107" s="187" t="str">
        <f t="shared" si="128"/>
        <v>32/33</v>
      </c>
      <c r="BH107" s="187" t="str">
        <f t="shared" si="128"/>
        <v>33/34</v>
      </c>
      <c r="BI107" s="187" t="str">
        <f t="shared" si="128"/>
        <v>34/35</v>
      </c>
      <c r="BJ107" s="187" t="str">
        <f t="shared" si="128"/>
        <v>35/36</v>
      </c>
      <c r="BK107" s="187" t="str">
        <f t="shared" si="128"/>
        <v>36/37</v>
      </c>
      <c r="BL107" s="187" t="str">
        <f t="shared" si="128"/>
        <v>37/38</v>
      </c>
      <c r="BM107" s="187" t="str">
        <f t="shared" si="128"/>
        <v>38/39</v>
      </c>
      <c r="BN107" s="187" t="str">
        <f t="shared" ref="BN107:CX107" si="129">BN2</f>
        <v>39/40</v>
      </c>
      <c r="BO107" s="187" t="str">
        <f t="shared" si="129"/>
        <v>40/41</v>
      </c>
      <c r="BP107" s="187" t="str">
        <f t="shared" si="129"/>
        <v>41/42</v>
      </c>
      <c r="BQ107" s="187" t="str">
        <f t="shared" si="129"/>
        <v>42/43</v>
      </c>
      <c r="BR107" s="187" t="str">
        <f t="shared" si="129"/>
        <v>43/44</v>
      </c>
    </row>
    <row r="108" spans="1:70">
      <c r="A108" s="287" t="s">
        <v>182</v>
      </c>
      <c r="B108" s="263"/>
      <c r="C108" s="263"/>
      <c r="D108" s="263"/>
      <c r="E108" s="263"/>
      <c r="F108" s="263"/>
      <c r="G108" s="263"/>
      <c r="H108" s="263"/>
      <c r="I108" s="263"/>
      <c r="J108" s="263"/>
      <c r="K108" s="263"/>
      <c r="L108" s="263"/>
      <c r="M108" s="263"/>
      <c r="N108" s="263"/>
      <c r="O108" s="263"/>
      <c r="P108" s="263"/>
      <c r="Q108" s="263"/>
      <c r="R108" s="263"/>
      <c r="S108" s="263"/>
      <c r="T108" s="263">
        <f>'[8]Oat Exports'!AD$290/1000</f>
        <v>0</v>
      </c>
      <c r="U108" s="263" cm="1">
        <f t="array" ref="U108">INDEX('[8]Oat Exports'!$AM$290:$MP$290,1,ROW(A1))/1000</f>
        <v>0</v>
      </c>
      <c r="V108" s="263" cm="1">
        <f t="array" ref="V108">INDEX('[8]Oat Exports'!$AY$290:$MP$290,1,ROW(B17))/1000</f>
        <v>0</v>
      </c>
      <c r="W108" s="263" cm="1">
        <f t="array" ref="W108">INDEX('[8]Oat Exports'!$BK$290:$MP$290,1,ROW(A1))/1000</f>
        <v>0</v>
      </c>
      <c r="X108" s="263" cm="1">
        <f t="array" ref="X108">INDEX('[8]Oat Exports'!$BW$290:$MP$290,1,ROW(A1))/1000</f>
        <v>0</v>
      </c>
      <c r="Y108" s="263" cm="1">
        <f t="array" ref="Y108">INDEX('[8]Oat Exports'!$CI$290:$MP$290,1,ROW(A1))/1000</f>
        <v>0</v>
      </c>
      <c r="Z108" s="263" cm="1">
        <f t="array" ref="Z108">INDEX('[8]Oat Exports'!$CU$290:$MP$290,1,ROW(A1))/1000</f>
        <v>0</v>
      </c>
      <c r="AA108" s="263" cm="1">
        <f t="array" ref="AA108">INDEX('[8]Oat Exports'!$DG$290:$MP$290,1,ROW(A1))/1000</f>
        <v>0</v>
      </c>
      <c r="AB108" s="263" cm="1">
        <f t="array" ref="AB108">INDEX('[8]Oat Exports'!$DS$290:$MP$290,1,ROW(A1))/1000</f>
        <v>0</v>
      </c>
      <c r="AC108" s="263" cm="1">
        <f t="array" ref="AC108">INDEX('[8]Oat Exports'!$EE$290:$MP$290,1,ROW(A1))/1000</f>
        <v>0</v>
      </c>
      <c r="AD108" s="263" cm="1">
        <f t="array" ref="AD108">INDEX('[8]Oat Exports'!$EQ$290:$MP$290,1,ROW(A1))/1000</f>
        <v>0</v>
      </c>
      <c r="AE108" s="263" cm="1">
        <f t="array" ref="AE108">INDEX('[8]Oat Exports'!$FC$290:$MP$290,1,ROW(A1))/1000</f>
        <v>0</v>
      </c>
      <c r="AF108" s="263" cm="1">
        <f t="array" ref="AF108">INDEX('[8]Oat Exports'!$FO$290:$MP$290,1,ROW(A1))/1000</f>
        <v>0</v>
      </c>
      <c r="AG108" s="263" cm="1">
        <f t="array" ref="AG108">INDEX('[8]Oat Exports'!$GA$290:$MP$290,1,ROW(A1))/1000</f>
        <v>0</v>
      </c>
      <c r="AH108" s="263" cm="1">
        <f t="array" ref="AH108">INDEX('[8]Oat Exports'!$GM$290:$MP$290,1,ROW(A1))/1000</f>
        <v>0</v>
      </c>
      <c r="AI108" s="263" cm="1">
        <f t="array" ref="AI108">INDEX('[8]Oat Exports'!$GY$290:$MP$290,1,ROW(A1))/1000</f>
        <v>0</v>
      </c>
      <c r="AJ108" s="263" cm="1">
        <f t="array" ref="AJ108">INDEX('[8]Oat Exports'!$HK$290:$MP$290,1,ROW(A1))/1000</f>
        <v>0</v>
      </c>
      <c r="AK108" s="263" cm="1">
        <f t="array" ref="AK108">INDEX('[8]Oat Exports'!$HW$290:$MP$290,1,ROW(A1))/1000</f>
        <v>0</v>
      </c>
      <c r="AL108" s="263" cm="1">
        <f t="array" ref="AL108">INDEX('[8]Oat Exports'!$II$290:$PO$290,1,ROW(A1))/1000</f>
        <v>0</v>
      </c>
      <c r="AM108" s="263" cm="1">
        <f t="array" ref="AM108">INDEX('[8]Oat Exports'!$IU$290:$PO$290,1,ROW(A1))/1000</f>
        <v>0</v>
      </c>
      <c r="AN108" s="263" cm="1">
        <f t="array" ref="AN108">INDEX('[8]Oat Exports'!$JG$290:$MP$290,1,ROW(A1))/1000</f>
        <v>0</v>
      </c>
      <c r="AO108" s="263" cm="1">
        <f t="array" ref="AO108">INDEX('[8]Oat Exports'!$JS$290:$MP$290,1,ROW(A1))/1000</f>
        <v>0</v>
      </c>
      <c r="AP108" s="263" cm="1">
        <f t="array" ref="AP108">INDEX('[8]Oat Exports'!$KE$290:$MP$290,1,ROW(A1))/1000</f>
        <v>0</v>
      </c>
      <c r="AQ108" s="263" cm="1">
        <f t="array" ref="AQ108">INDEX('[8]Oat Exports'!$KQ$290:$OW$290,1,ROW(A1))/1000</f>
        <v>0</v>
      </c>
      <c r="AR108" s="263" cm="1">
        <f t="array" ref="AR108">INDEX('[8]Oat Exports'!$LC$290:$OW$290,1,ROW(A1))/1000</f>
        <v>0</v>
      </c>
      <c r="AS108" s="263" cm="1">
        <f t="array" ref="AS108">INDEX('[8]Oat Exports'!$LO$290:$OW$290,1,ROW(A1))/1000</f>
        <v>0</v>
      </c>
      <c r="AT108" s="263" cm="1">
        <f t="array" ref="AT108">INDEX('[8]Oat Exports'!$MA$290:$OW$290,1,ROW(A1))/1000</f>
        <v>0</v>
      </c>
      <c r="AU108" s="263" cm="1">
        <f t="array" ref="AU108">INDEX('[8]Oat Exports'!$MM$290:$OW$290,1,ROW(A1))/1000</f>
        <v>0</v>
      </c>
      <c r="AV108" s="263" cm="1">
        <f t="array" ref="AV108">INDEX('[8]Oat Exports'!$MY$290:$OW$290,1,ROW(A1))/1000</f>
        <v>0</v>
      </c>
      <c r="AW108" s="263" cm="1">
        <f t="array" ref="AW108">INDEX('[8]Oat Exports'!$NK$290:$OW$290,1,ROW(A1))/1000</f>
        <v>0</v>
      </c>
      <c r="AX108" s="263" cm="1">
        <f t="array" ref="AX108">INDEX('[8]Oat Exports'!$NW$290:$OW$290,1,ROW(A1))/1000</f>
        <v>0</v>
      </c>
      <c r="AY108" s="263">
        <f t="shared" ref="AY108:AY118" si="130">AY$120*SUM(AT108:AX108)/SUM(AT$120:AX$120)</f>
        <v>0</v>
      </c>
      <c r="AZ108" s="122" t="e">
        <f t="shared" ref="AZ108:BO118" si="131">AZ$120*SUM(AU108:AY108)/SUM(AU$120:AY$120)</f>
        <v>#N/A</v>
      </c>
      <c r="BA108" s="122" t="e">
        <f t="shared" si="131"/>
        <v>#N/A</v>
      </c>
      <c r="BB108" s="122" t="e">
        <f t="shared" si="131"/>
        <v>#N/A</v>
      </c>
      <c r="BC108" s="122" t="e">
        <f t="shared" si="131"/>
        <v>#N/A</v>
      </c>
      <c r="BD108" s="122" t="e">
        <f t="shared" si="131"/>
        <v>#N/A</v>
      </c>
      <c r="BE108" s="122" t="e">
        <f t="shared" si="131"/>
        <v>#N/A</v>
      </c>
      <c r="BF108" s="122" t="e">
        <f t="shared" si="131"/>
        <v>#N/A</v>
      </c>
      <c r="BG108" s="122" t="e">
        <f t="shared" si="131"/>
        <v>#N/A</v>
      </c>
      <c r="BH108" s="122" t="e">
        <f t="shared" si="131"/>
        <v>#N/A</v>
      </c>
      <c r="BI108" s="122" t="e">
        <f t="shared" si="131"/>
        <v>#N/A</v>
      </c>
      <c r="BJ108" s="122" t="e">
        <f t="shared" si="131"/>
        <v>#N/A</v>
      </c>
      <c r="BK108" s="122" t="e">
        <f t="shared" si="131"/>
        <v>#N/A</v>
      </c>
      <c r="BL108" s="122" t="e">
        <f t="shared" si="131"/>
        <v>#N/A</v>
      </c>
      <c r="BM108" s="122" t="e">
        <f t="shared" si="131"/>
        <v>#N/A</v>
      </c>
      <c r="BN108" s="122" t="e">
        <f t="shared" si="131"/>
        <v>#N/A</v>
      </c>
      <c r="BO108" s="122" t="e">
        <f t="shared" si="131"/>
        <v>#N/A</v>
      </c>
      <c r="BP108" s="122" t="e">
        <f t="shared" ref="BP108:BR118" si="132">BP$120*SUM(BK108:BO108)/SUM(BK$120:BO$120)</f>
        <v>#N/A</v>
      </c>
      <c r="BQ108" s="122" t="e">
        <f t="shared" si="132"/>
        <v>#N/A</v>
      </c>
      <c r="BR108" s="122" t="e">
        <f t="shared" si="132"/>
        <v>#N/A</v>
      </c>
    </row>
    <row r="109" spans="1:70">
      <c r="A109" s="287" t="s">
        <v>184</v>
      </c>
      <c r="B109" s="263"/>
      <c r="C109" s="263"/>
      <c r="D109" s="263"/>
      <c r="E109" s="263"/>
      <c r="F109" s="263"/>
      <c r="G109" s="263"/>
      <c r="H109" s="263"/>
      <c r="I109" s="263"/>
      <c r="J109" s="263"/>
      <c r="K109" s="263"/>
      <c r="L109" s="263"/>
      <c r="M109" s="263"/>
      <c r="N109" s="263"/>
      <c r="O109" s="263"/>
      <c r="P109" s="263"/>
      <c r="Q109" s="263"/>
      <c r="R109" s="263"/>
      <c r="S109" s="263"/>
      <c r="T109" s="263">
        <f>'[8]Oat Exports'!$AE$290/1000</f>
        <v>0</v>
      </c>
      <c r="U109" s="263" cm="1">
        <f t="array" ref="U109">INDEX('[8]Oat Exports'!$AM$290:$MP$290,1,ROW(A2))/1000</f>
        <v>0</v>
      </c>
      <c r="V109" s="263" cm="1">
        <f t="array" ref="V109">INDEX('[8]Oat Exports'!$AY$290:$MP$290,1,ROW(B18))/1000</f>
        <v>0</v>
      </c>
      <c r="W109" s="263" cm="1">
        <f t="array" ref="W109">INDEX('[8]Oat Exports'!$BK$290:$MP$290,1,ROW(A2))/1000</f>
        <v>0</v>
      </c>
      <c r="X109" s="263" cm="1">
        <f t="array" ref="X109">INDEX('[8]Oat Exports'!$BW$290:$MP$290,1,ROW(A2))/1000</f>
        <v>0</v>
      </c>
      <c r="Y109" s="263" cm="1">
        <f t="array" ref="Y109">INDEX('[8]Oat Exports'!$CI$290:$MP$290,1,ROW(A2))/1000</f>
        <v>0</v>
      </c>
      <c r="Z109" s="263" cm="1">
        <f t="array" ref="Z109">INDEX('[8]Oat Exports'!$CU$290:$MP$290,1,ROW(A2))/1000</f>
        <v>0</v>
      </c>
      <c r="AA109" s="263" cm="1">
        <f t="array" ref="AA109">INDEX('[8]Oat Exports'!$DG$290:$MP$290,1,ROW(A2))/1000</f>
        <v>0</v>
      </c>
      <c r="AB109" s="263" cm="1">
        <f t="array" ref="AB109">INDEX('[8]Oat Exports'!$DS$290:$MP$290,1,ROW(A2))/1000</f>
        <v>0</v>
      </c>
      <c r="AC109" s="263" cm="1">
        <f t="array" ref="AC109">INDEX('[8]Oat Exports'!$EE$290:$MP$290,1,ROW(A2))/1000</f>
        <v>0</v>
      </c>
      <c r="AD109" s="263" cm="1">
        <f t="array" ref="AD109">INDEX('[8]Oat Exports'!$EQ$290:$MP$290,1,ROW(A2))/1000</f>
        <v>0</v>
      </c>
      <c r="AE109" s="263" cm="1">
        <f t="array" ref="AE109">INDEX('[8]Oat Exports'!$FC$290:$MP$290,1,ROW(A2))/1000</f>
        <v>0</v>
      </c>
      <c r="AF109" s="263" cm="1">
        <f t="array" ref="AF109">INDEX('[8]Oat Exports'!$FO$290:$MP$290,1,ROW(A2))/1000</f>
        <v>0</v>
      </c>
      <c r="AG109" s="263" cm="1">
        <f t="array" ref="AG109">INDEX('[8]Oat Exports'!$GA$290:$MP$290,1,ROW(A2))/1000</f>
        <v>0</v>
      </c>
      <c r="AH109" s="263" cm="1">
        <f t="array" ref="AH109">INDEX('[8]Oat Exports'!$GM$290:$MP$290,1,ROW(A2))/1000</f>
        <v>0</v>
      </c>
      <c r="AI109" s="263" cm="1">
        <f t="array" ref="AI109">INDEX('[8]Oat Exports'!$GY$290:$MP$290,1,ROW(A2))/1000</f>
        <v>0</v>
      </c>
      <c r="AJ109" s="263" cm="1">
        <f t="array" ref="AJ109">INDEX('[8]Oat Exports'!$HK$290:$MP$290,1,ROW(A2))/1000</f>
        <v>0</v>
      </c>
      <c r="AK109" s="263" cm="1">
        <f t="array" ref="AK109">INDEX('[8]Oat Exports'!$HW$290:$MP$290,1,ROW(A2))/1000</f>
        <v>0</v>
      </c>
      <c r="AL109" s="263" cm="1">
        <f t="array" ref="AL109">INDEX('[8]Oat Exports'!$II$290:$PO$290,1,ROW(A2))/1000</f>
        <v>0</v>
      </c>
      <c r="AM109" s="263" cm="1">
        <f t="array" ref="AM109">INDEX('[8]Oat Exports'!$IU$290:$PO$290,1,ROW(A2))/1000</f>
        <v>0</v>
      </c>
      <c r="AN109" s="263" cm="1">
        <f t="array" ref="AN109">INDEX('[8]Oat Exports'!$JG$290:$MP$290,1,ROW(A2))/1000</f>
        <v>0</v>
      </c>
      <c r="AO109" s="263" cm="1">
        <f t="array" ref="AO109">INDEX('[8]Oat Exports'!$JS$290:$MP$290,1,ROW(A2))/1000</f>
        <v>0</v>
      </c>
      <c r="AP109" s="263" cm="1">
        <f t="array" ref="AP109">INDEX('[8]Oat Exports'!$KE$290:$MP$290,1,ROW(A2))/1000</f>
        <v>0</v>
      </c>
      <c r="AQ109" s="263" cm="1">
        <f t="array" ref="AQ109">INDEX('[8]Oat Exports'!$KQ$290:$OW$290,1,ROW(A2))/1000</f>
        <v>0</v>
      </c>
      <c r="AR109" s="263" cm="1">
        <f t="array" ref="AR109">INDEX('[8]Oat Exports'!$LC$290:$OW$290,1,ROW(A2))/1000</f>
        <v>0</v>
      </c>
      <c r="AS109" s="263" cm="1">
        <f t="array" ref="AS109">INDEX('[8]Oat Exports'!$LO$290:$OW$290,1,ROW(A2))/1000</f>
        <v>0</v>
      </c>
      <c r="AT109" s="263" cm="1">
        <f t="array" ref="AT109">INDEX('[8]Oat Exports'!$MA$290:$OW$290,1,ROW(A2))/1000</f>
        <v>0</v>
      </c>
      <c r="AU109" s="263" cm="1">
        <f t="array" ref="AU109">INDEX('[8]Oat Exports'!$MM$290:$OW$290,1,ROW(A2))/1000</f>
        <v>0</v>
      </c>
      <c r="AV109" s="263" cm="1">
        <f t="array" ref="AV109">INDEX('[8]Oat Exports'!$MY$290:$OW$290,1,ROW(A2))/1000</f>
        <v>0</v>
      </c>
      <c r="AW109" s="263" cm="1">
        <f t="array" ref="AW109">INDEX('[8]Oat Exports'!$NK$290:$OW$290,1,ROW(A2))/1000</f>
        <v>0</v>
      </c>
      <c r="AX109" s="263" cm="1">
        <f t="array" ref="AX109">INDEX('[8]Oat Exports'!$NW$290:$OW$290,1,ROW(A2))/1000</f>
        <v>0</v>
      </c>
      <c r="AY109" s="263">
        <f t="shared" si="130"/>
        <v>0</v>
      </c>
      <c r="AZ109" s="122" t="e">
        <f t="shared" si="131"/>
        <v>#N/A</v>
      </c>
      <c r="BA109" s="122" t="e">
        <f t="shared" si="131"/>
        <v>#N/A</v>
      </c>
      <c r="BB109" s="122" t="e">
        <f t="shared" si="131"/>
        <v>#N/A</v>
      </c>
      <c r="BC109" s="122" t="e">
        <f t="shared" si="131"/>
        <v>#N/A</v>
      </c>
      <c r="BD109" s="122" t="e">
        <f t="shared" si="131"/>
        <v>#N/A</v>
      </c>
      <c r="BE109" s="122" t="e">
        <f t="shared" si="131"/>
        <v>#N/A</v>
      </c>
      <c r="BF109" s="122" t="e">
        <f t="shared" si="131"/>
        <v>#N/A</v>
      </c>
      <c r="BG109" s="122" t="e">
        <f t="shared" si="131"/>
        <v>#N/A</v>
      </c>
      <c r="BH109" s="122" t="e">
        <f t="shared" si="131"/>
        <v>#N/A</v>
      </c>
      <c r="BI109" s="122" t="e">
        <f t="shared" si="131"/>
        <v>#N/A</v>
      </c>
      <c r="BJ109" s="122" t="e">
        <f t="shared" si="131"/>
        <v>#N/A</v>
      </c>
      <c r="BK109" s="122" t="e">
        <f t="shared" si="131"/>
        <v>#N/A</v>
      </c>
      <c r="BL109" s="122" t="e">
        <f t="shared" si="131"/>
        <v>#N/A</v>
      </c>
      <c r="BM109" s="122" t="e">
        <f t="shared" si="131"/>
        <v>#N/A</v>
      </c>
      <c r="BN109" s="122" t="e">
        <f t="shared" si="131"/>
        <v>#N/A</v>
      </c>
      <c r="BO109" s="122" t="e">
        <f t="shared" si="131"/>
        <v>#N/A</v>
      </c>
      <c r="BP109" s="122" t="e">
        <f t="shared" si="132"/>
        <v>#N/A</v>
      </c>
      <c r="BQ109" s="122" t="e">
        <f t="shared" si="132"/>
        <v>#N/A</v>
      </c>
      <c r="BR109" s="122" t="e">
        <f t="shared" si="132"/>
        <v>#N/A</v>
      </c>
    </row>
    <row r="110" spans="1:70">
      <c r="A110" s="287" t="s">
        <v>186</v>
      </c>
      <c r="B110" s="263"/>
      <c r="C110" s="263"/>
      <c r="D110" s="263"/>
      <c r="E110" s="263"/>
      <c r="F110" s="263"/>
      <c r="G110" s="263"/>
      <c r="H110" s="263"/>
      <c r="I110" s="263"/>
      <c r="J110" s="263"/>
      <c r="K110" s="263"/>
      <c r="L110" s="263"/>
      <c r="M110" s="263"/>
      <c r="N110" s="263"/>
      <c r="O110" s="263"/>
      <c r="P110" s="263"/>
      <c r="Q110" s="263"/>
      <c r="R110" s="263"/>
      <c r="S110" s="263"/>
      <c r="T110" s="263">
        <f>'[8]Oat Exports'!$AF$290/1000</f>
        <v>0</v>
      </c>
      <c r="U110" s="263" cm="1">
        <f t="array" ref="U110">INDEX('[8]Oat Exports'!$AM$290:$MP$290,1,ROW(A3))/1000</f>
        <v>0</v>
      </c>
      <c r="V110" s="263" cm="1">
        <f t="array" ref="V110">INDEX('[8]Oat Exports'!$AY$290:$MP$290,1,ROW(B19))/1000</f>
        <v>0</v>
      </c>
      <c r="W110" s="263" cm="1">
        <f t="array" ref="W110">INDEX('[8]Oat Exports'!$BK$290:$MP$290,1,ROW(A3))/1000</f>
        <v>0</v>
      </c>
      <c r="X110" s="263" cm="1">
        <f t="array" ref="X110">INDEX('[8]Oat Exports'!$BW$290:$MP$290,1,ROW(A3))/1000</f>
        <v>0</v>
      </c>
      <c r="Y110" s="263" cm="1">
        <f t="array" ref="Y110">INDEX('[8]Oat Exports'!$CI$290:$MP$290,1,ROW(A3))/1000</f>
        <v>0</v>
      </c>
      <c r="Z110" s="263" cm="1">
        <f t="array" ref="Z110">INDEX('[8]Oat Exports'!$CU$290:$MP$290,1,ROW(A3))/1000</f>
        <v>0</v>
      </c>
      <c r="AA110" s="263" cm="1">
        <f t="array" ref="AA110">INDEX('[8]Oat Exports'!$DG$290:$MP$290,1,ROW(A3))/1000</f>
        <v>0</v>
      </c>
      <c r="AB110" s="263" cm="1">
        <f t="array" ref="AB110">INDEX('[8]Oat Exports'!$DS$290:$MP$290,1,ROW(A3))/1000</f>
        <v>0</v>
      </c>
      <c r="AC110" s="263" cm="1">
        <f t="array" ref="AC110">INDEX('[8]Oat Exports'!$EE$290:$MP$290,1,ROW(A3))/1000</f>
        <v>0</v>
      </c>
      <c r="AD110" s="263" cm="1">
        <f t="array" ref="AD110">INDEX('[8]Oat Exports'!$EQ$290:$MP$290,1,ROW(A3))/1000</f>
        <v>0</v>
      </c>
      <c r="AE110" s="263" cm="1">
        <f t="array" ref="AE110">INDEX('[8]Oat Exports'!$FC$290:$MP$290,1,ROW(A3))/1000</f>
        <v>0</v>
      </c>
      <c r="AF110" s="263" cm="1">
        <f t="array" ref="AF110">INDEX('[8]Oat Exports'!$FO$290:$MP$290,1,ROW(A3))/1000</f>
        <v>0</v>
      </c>
      <c r="AG110" s="263" cm="1">
        <f t="array" ref="AG110">INDEX('[8]Oat Exports'!$GA$290:$MP$290,1,ROW(A3))/1000</f>
        <v>0</v>
      </c>
      <c r="AH110" s="263" cm="1">
        <f t="array" ref="AH110">INDEX('[8]Oat Exports'!$GM$290:$MP$290,1,ROW(A3))/1000</f>
        <v>0</v>
      </c>
      <c r="AI110" s="263" cm="1">
        <f t="array" ref="AI110">INDEX('[8]Oat Exports'!$GY$290:$MP$290,1,ROW(A3))/1000</f>
        <v>0</v>
      </c>
      <c r="AJ110" s="263" cm="1">
        <f t="array" ref="AJ110">INDEX('[8]Oat Exports'!$HK$290:$MP$290,1,ROW(A3))/1000</f>
        <v>0</v>
      </c>
      <c r="AK110" s="263" cm="1">
        <f t="array" ref="AK110">INDEX('[8]Oat Exports'!$HW$290:$MP$290,1,ROW(A3))/1000</f>
        <v>0</v>
      </c>
      <c r="AL110" s="263" cm="1">
        <f t="array" ref="AL110">INDEX('[8]Oat Exports'!$II$290:$PO$290,1,ROW(A3))/1000</f>
        <v>0</v>
      </c>
      <c r="AM110" s="263" cm="1">
        <f t="array" ref="AM110">INDEX('[8]Oat Exports'!$IU$290:$PO$290,1,ROW(A3))/1000</f>
        <v>0</v>
      </c>
      <c r="AN110" s="263" cm="1">
        <f t="array" ref="AN110">INDEX('[8]Oat Exports'!$JG$290:$MP$290,1,ROW(A3))/1000</f>
        <v>0</v>
      </c>
      <c r="AO110" s="263" cm="1">
        <f t="array" ref="AO110">INDEX('[8]Oat Exports'!$JS$290:$MP$290,1,ROW(A3))/1000</f>
        <v>0</v>
      </c>
      <c r="AP110" s="263" cm="1">
        <f t="array" ref="AP110">INDEX('[8]Oat Exports'!$KE$290:$MP$290,1,ROW(A3))/1000</f>
        <v>0</v>
      </c>
      <c r="AQ110" s="263" cm="1">
        <f t="array" ref="AQ110">INDEX('[8]Oat Exports'!$KQ$290:$OW$290,1,ROW(A3))/1000</f>
        <v>0</v>
      </c>
      <c r="AR110" s="263" cm="1">
        <f t="array" ref="AR110">INDEX('[8]Oat Exports'!$LC$290:$OW$290,1,ROW(A3))/1000</f>
        <v>0</v>
      </c>
      <c r="AS110" s="263" cm="1">
        <f t="array" ref="AS110">INDEX('[8]Oat Exports'!$LO$290:$OW$290,1,ROW(A3))/1000</f>
        <v>0</v>
      </c>
      <c r="AT110" s="263" cm="1">
        <f t="array" ref="AT110">INDEX('[8]Oat Exports'!$MA$290:$OW$290,1,ROW(A3))/1000</f>
        <v>0</v>
      </c>
      <c r="AU110" s="263" cm="1">
        <f t="array" ref="AU110">INDEX('[8]Oat Exports'!$MM$290:$OW$290,1,ROW(A3))/1000</f>
        <v>0</v>
      </c>
      <c r="AV110" s="263" cm="1">
        <f t="array" ref="AV110">INDEX('[8]Oat Exports'!$MY$290:$OW$290,1,ROW(A3))/1000</f>
        <v>0</v>
      </c>
      <c r="AW110" s="263" cm="1">
        <f t="array" ref="AW110">INDEX('[8]Oat Exports'!$NK$290:$OW$290,1,ROW(A3))/1000</f>
        <v>0</v>
      </c>
      <c r="AX110" s="263" cm="1">
        <f t="array" ref="AX110">INDEX('[8]Oat Exports'!$NW$290:$OW$290,1,ROW(A3))/1000</f>
        <v>0</v>
      </c>
      <c r="AY110" s="263">
        <f t="shared" si="130"/>
        <v>0</v>
      </c>
      <c r="AZ110" s="122" t="e">
        <f t="shared" si="131"/>
        <v>#N/A</v>
      </c>
      <c r="BA110" s="122" t="e">
        <f t="shared" si="131"/>
        <v>#N/A</v>
      </c>
      <c r="BB110" s="122" t="e">
        <f t="shared" si="131"/>
        <v>#N/A</v>
      </c>
      <c r="BC110" s="122" t="e">
        <f t="shared" si="131"/>
        <v>#N/A</v>
      </c>
      <c r="BD110" s="122" t="e">
        <f t="shared" si="131"/>
        <v>#N/A</v>
      </c>
      <c r="BE110" s="122" t="e">
        <f t="shared" si="131"/>
        <v>#N/A</v>
      </c>
      <c r="BF110" s="122" t="e">
        <f t="shared" si="131"/>
        <v>#N/A</v>
      </c>
      <c r="BG110" s="122" t="e">
        <f t="shared" si="131"/>
        <v>#N/A</v>
      </c>
      <c r="BH110" s="122" t="e">
        <f t="shared" si="131"/>
        <v>#N/A</v>
      </c>
      <c r="BI110" s="122" t="e">
        <f t="shared" si="131"/>
        <v>#N/A</v>
      </c>
      <c r="BJ110" s="122" t="e">
        <f t="shared" si="131"/>
        <v>#N/A</v>
      </c>
      <c r="BK110" s="122" t="e">
        <f t="shared" si="131"/>
        <v>#N/A</v>
      </c>
      <c r="BL110" s="122" t="e">
        <f t="shared" si="131"/>
        <v>#N/A</v>
      </c>
      <c r="BM110" s="122" t="e">
        <f t="shared" si="131"/>
        <v>#N/A</v>
      </c>
      <c r="BN110" s="122" t="e">
        <f t="shared" si="131"/>
        <v>#N/A</v>
      </c>
      <c r="BO110" s="122" t="e">
        <f t="shared" si="131"/>
        <v>#N/A</v>
      </c>
      <c r="BP110" s="122" t="e">
        <f t="shared" si="132"/>
        <v>#N/A</v>
      </c>
      <c r="BQ110" s="122" t="e">
        <f t="shared" si="132"/>
        <v>#N/A</v>
      </c>
      <c r="BR110" s="122" t="e">
        <f t="shared" si="132"/>
        <v>#N/A</v>
      </c>
    </row>
    <row r="111" spans="1:70">
      <c r="A111" s="287" t="s">
        <v>189</v>
      </c>
      <c r="B111" s="263"/>
      <c r="C111" s="263"/>
      <c r="D111" s="263"/>
      <c r="E111" s="263"/>
      <c r="F111" s="263"/>
      <c r="G111" s="263"/>
      <c r="H111" s="263"/>
      <c r="I111" s="263"/>
      <c r="J111" s="263"/>
      <c r="K111" s="263"/>
      <c r="L111" s="263"/>
      <c r="M111" s="263"/>
      <c r="N111" s="263"/>
      <c r="O111" s="263"/>
      <c r="P111" s="263"/>
      <c r="Q111" s="263"/>
      <c r="R111" s="263"/>
      <c r="S111" s="263"/>
      <c r="T111" s="263" cm="1">
        <f t="array" ref="T111">INDEX('[8]Oat Exports'!$AD$290:$OW$290,1,ROW(A1))/1000</f>
        <v>0</v>
      </c>
      <c r="U111" s="263" cm="1">
        <f t="array" ref="U111">INDEX('[8]Oat Exports'!$AM$290:$MP$290,1,ROW(A4))/1000</f>
        <v>0</v>
      </c>
      <c r="V111" s="263" cm="1">
        <f t="array" ref="V111">INDEX('[8]Oat Exports'!$AY$290:$MP$290,1,ROW(B20))/1000</f>
        <v>0</v>
      </c>
      <c r="W111" s="263" cm="1">
        <f t="array" ref="W111">INDEX('[8]Oat Exports'!$BK$290:$MP$290,1,ROW(A4))/1000</f>
        <v>0</v>
      </c>
      <c r="X111" s="263" cm="1">
        <f t="array" ref="X111">INDEX('[8]Oat Exports'!$BW$290:$MP$290,1,ROW(A4))/1000</f>
        <v>0</v>
      </c>
      <c r="Y111" s="263" cm="1">
        <f t="array" ref="Y111">INDEX('[8]Oat Exports'!$CI$290:$MP$290,1,ROW(A4))/1000</f>
        <v>0</v>
      </c>
      <c r="Z111" s="263" cm="1">
        <f t="array" ref="Z111">INDEX('[8]Oat Exports'!$CU$290:$MP$290,1,ROW(A4))/1000</f>
        <v>0</v>
      </c>
      <c r="AA111" s="263" cm="1">
        <f t="array" ref="AA111">INDEX('[8]Oat Exports'!$DG$290:$MP$290,1,ROW(A4))/1000</f>
        <v>0</v>
      </c>
      <c r="AB111" s="263" cm="1">
        <f t="array" ref="AB111">INDEX('[8]Oat Exports'!$DS$290:$MP$290,1,ROW(A4))/1000</f>
        <v>0</v>
      </c>
      <c r="AC111" s="263" cm="1">
        <f t="array" ref="AC111">INDEX('[8]Oat Exports'!$EE$290:$MP$290,1,ROW(A4))/1000</f>
        <v>0</v>
      </c>
      <c r="AD111" s="263" cm="1">
        <f t="array" ref="AD111">INDEX('[8]Oat Exports'!$EQ$290:$MP$290,1,ROW(A4))/1000</f>
        <v>0</v>
      </c>
      <c r="AE111" s="263" cm="1">
        <f t="array" ref="AE111">INDEX('[8]Oat Exports'!$FC$290:$MP$290,1,ROW(A4))/1000</f>
        <v>0</v>
      </c>
      <c r="AF111" s="263" cm="1">
        <f t="array" ref="AF111">INDEX('[8]Oat Exports'!$FO$290:$MP$290,1,ROW(A4))/1000</f>
        <v>0</v>
      </c>
      <c r="AG111" s="263" cm="1">
        <f t="array" ref="AG111">INDEX('[8]Oat Exports'!$GA$290:$MP$290,1,ROW(A4))/1000</f>
        <v>0</v>
      </c>
      <c r="AH111" s="263" cm="1">
        <f t="array" ref="AH111">INDEX('[8]Oat Exports'!$GM$290:$MP$290,1,ROW(A4))/1000</f>
        <v>0</v>
      </c>
      <c r="AI111" s="263" cm="1">
        <f t="array" ref="AI111">INDEX('[8]Oat Exports'!$GY$290:$MP$290,1,ROW(A4))/1000</f>
        <v>0</v>
      </c>
      <c r="AJ111" s="263" cm="1">
        <f t="array" ref="AJ111">INDEX('[8]Oat Exports'!$HK$290:$MP$290,1,ROW(A4))/1000</f>
        <v>0</v>
      </c>
      <c r="AK111" s="263" cm="1">
        <f t="array" ref="AK111">INDEX('[8]Oat Exports'!$HW$290:$MP$290,1,ROW(A4))/1000</f>
        <v>0</v>
      </c>
      <c r="AL111" s="263" cm="1">
        <f t="array" ref="AL111">INDEX('[8]Oat Exports'!$II$290:$PO$290,1,ROW(A4))/1000</f>
        <v>0</v>
      </c>
      <c r="AM111" s="263" cm="1">
        <f t="array" ref="AM111">INDEX('[8]Oat Exports'!$IU$290:$PO$290,1,ROW(A4))/1000</f>
        <v>0</v>
      </c>
      <c r="AN111" s="263" cm="1">
        <f t="array" ref="AN111">INDEX('[8]Oat Exports'!$JG$290:$MP$290,1,ROW(A4))/1000</f>
        <v>0</v>
      </c>
      <c r="AO111" s="263" cm="1">
        <f t="array" ref="AO111">INDEX('[8]Oat Exports'!$JS$290:$MP$290,1,ROW(A4))/1000</f>
        <v>0</v>
      </c>
      <c r="AP111" s="263" cm="1">
        <f t="array" ref="AP111">INDEX('[8]Oat Exports'!$KE$290:$MP$290,1,ROW(A4))/1000</f>
        <v>0</v>
      </c>
      <c r="AQ111" s="263" cm="1">
        <f t="array" ref="AQ111">INDEX('[8]Oat Exports'!$KQ$290:$OW$290,1,ROW(A4))/1000</f>
        <v>0</v>
      </c>
      <c r="AR111" s="263" cm="1">
        <f t="array" ref="AR111">INDEX('[8]Oat Exports'!$LC$290:$OW$290,1,ROW(A4))/1000</f>
        <v>0</v>
      </c>
      <c r="AS111" s="263" cm="1">
        <f t="array" ref="AS111">INDEX('[8]Oat Exports'!$LO$290:$OW$290,1,ROW(A4))/1000</f>
        <v>0</v>
      </c>
      <c r="AT111" s="263" cm="1">
        <f t="array" ref="AT111">INDEX('[8]Oat Exports'!$MA$290:$OW$290,1,ROW(A4))/1000</f>
        <v>0</v>
      </c>
      <c r="AU111" s="263" cm="1">
        <f t="array" ref="AU111">INDEX('[8]Oat Exports'!$MM$290:$OW$290,1,ROW(A4))/1000</f>
        <v>0</v>
      </c>
      <c r="AV111" s="263" cm="1">
        <f t="array" ref="AV111">INDEX('[8]Oat Exports'!$MY$290:$OW$290,1,ROW(A4))/1000</f>
        <v>0</v>
      </c>
      <c r="AW111" s="263" cm="1">
        <f t="array" ref="AW111">INDEX('[8]Oat Exports'!$NK$290:$OW$290,1,ROW(A4))/1000</f>
        <v>0</v>
      </c>
      <c r="AX111" s="263" cm="1">
        <f t="array" ref="AX111">INDEX('[8]Oat Exports'!$NW$290:$OW$290,1,ROW(A4))/1000</f>
        <v>0</v>
      </c>
      <c r="AY111" s="263">
        <f t="shared" si="130"/>
        <v>0</v>
      </c>
      <c r="AZ111" s="122" t="e">
        <f t="shared" si="131"/>
        <v>#N/A</v>
      </c>
      <c r="BA111" s="122" t="e">
        <f t="shared" si="131"/>
        <v>#N/A</v>
      </c>
      <c r="BB111" s="122" t="e">
        <f t="shared" si="131"/>
        <v>#N/A</v>
      </c>
      <c r="BC111" s="122" t="e">
        <f t="shared" si="131"/>
        <v>#N/A</v>
      </c>
      <c r="BD111" s="122" t="e">
        <f t="shared" si="131"/>
        <v>#N/A</v>
      </c>
      <c r="BE111" s="122" t="e">
        <f t="shared" si="131"/>
        <v>#N/A</v>
      </c>
      <c r="BF111" s="122" t="e">
        <f t="shared" si="131"/>
        <v>#N/A</v>
      </c>
      <c r="BG111" s="122" t="e">
        <f t="shared" si="131"/>
        <v>#N/A</v>
      </c>
      <c r="BH111" s="122" t="e">
        <f t="shared" si="131"/>
        <v>#N/A</v>
      </c>
      <c r="BI111" s="122" t="e">
        <f t="shared" si="131"/>
        <v>#N/A</v>
      </c>
      <c r="BJ111" s="122" t="e">
        <f t="shared" si="131"/>
        <v>#N/A</v>
      </c>
      <c r="BK111" s="122" t="e">
        <f t="shared" si="131"/>
        <v>#N/A</v>
      </c>
      <c r="BL111" s="122" t="e">
        <f t="shared" si="131"/>
        <v>#N/A</v>
      </c>
      <c r="BM111" s="122" t="e">
        <f t="shared" si="131"/>
        <v>#N/A</v>
      </c>
      <c r="BN111" s="122" t="e">
        <f t="shared" si="131"/>
        <v>#N/A</v>
      </c>
      <c r="BO111" s="122" t="e">
        <f t="shared" si="131"/>
        <v>#N/A</v>
      </c>
      <c r="BP111" s="122" t="e">
        <f t="shared" si="132"/>
        <v>#N/A</v>
      </c>
      <c r="BQ111" s="122" t="e">
        <f t="shared" si="132"/>
        <v>#N/A</v>
      </c>
      <c r="BR111" s="122" t="e">
        <f t="shared" si="132"/>
        <v>#N/A</v>
      </c>
    </row>
    <row r="112" spans="1:70">
      <c r="A112" s="287" t="s">
        <v>191</v>
      </c>
      <c r="B112" s="263"/>
      <c r="C112" s="263"/>
      <c r="D112" s="263"/>
      <c r="E112" s="263"/>
      <c r="F112" s="263"/>
      <c r="G112" s="263"/>
      <c r="H112" s="263"/>
      <c r="I112" s="263"/>
      <c r="J112" s="263"/>
      <c r="K112" s="263"/>
      <c r="L112" s="263"/>
      <c r="M112" s="263"/>
      <c r="N112" s="263"/>
      <c r="O112" s="263"/>
      <c r="P112" s="263"/>
      <c r="Q112" s="263"/>
      <c r="R112" s="263"/>
      <c r="S112" s="263"/>
      <c r="T112" s="263" cm="1">
        <f t="array" ref="T112">INDEX('[8]Oat Exports'!$AD$290:$OW$290,1,ROW(A2))/1000</f>
        <v>0</v>
      </c>
      <c r="U112" s="263" cm="1">
        <f t="array" ref="U112">INDEX('[8]Oat Exports'!$AM$290:$MP$290,1,ROW(A5))/1000</f>
        <v>0</v>
      </c>
      <c r="V112" s="263" cm="1">
        <f t="array" ref="V112">INDEX('[8]Oat Exports'!$AY$290:$MP$290,1,ROW(B21))/1000</f>
        <v>0</v>
      </c>
      <c r="W112" s="263" cm="1">
        <f t="array" ref="W112">INDEX('[8]Oat Exports'!$BK$290:$MP$290,1,ROW(A5))/1000</f>
        <v>0</v>
      </c>
      <c r="X112" s="263" cm="1">
        <f t="array" ref="X112">INDEX('[8]Oat Exports'!$BW$290:$MP$290,1,ROW(A5))/1000</f>
        <v>0</v>
      </c>
      <c r="Y112" s="263" cm="1">
        <f t="array" ref="Y112">INDEX('[8]Oat Exports'!$CI$290:$MP$290,1,ROW(A5))/1000</f>
        <v>0</v>
      </c>
      <c r="Z112" s="263" cm="1">
        <f t="array" ref="Z112">INDEX('[8]Oat Exports'!$CU$290:$MP$290,1,ROW(A5))/1000</f>
        <v>0</v>
      </c>
      <c r="AA112" s="263" cm="1">
        <f t="array" ref="AA112">INDEX('[8]Oat Exports'!$DG$290:$MP$290,1,ROW(A5))/1000</f>
        <v>0</v>
      </c>
      <c r="AB112" s="263" cm="1">
        <f t="array" ref="AB112">INDEX('[8]Oat Exports'!$DS$290:$MP$290,1,ROW(A5))/1000</f>
        <v>0</v>
      </c>
      <c r="AC112" s="263" cm="1">
        <f t="array" ref="AC112">INDEX('[8]Oat Exports'!$EE$290:$MP$290,1,ROW(A5))/1000</f>
        <v>0</v>
      </c>
      <c r="AD112" s="263" cm="1">
        <f t="array" ref="AD112">INDEX('[8]Oat Exports'!$EQ$290:$MP$290,1,ROW(A5))/1000</f>
        <v>0</v>
      </c>
      <c r="AE112" s="263" cm="1">
        <f t="array" ref="AE112">INDEX('[8]Oat Exports'!$FC$290:$MP$290,1,ROW(A5))/1000</f>
        <v>0</v>
      </c>
      <c r="AF112" s="263" cm="1">
        <f t="array" ref="AF112">INDEX('[8]Oat Exports'!$FO$290:$MP$290,1,ROW(A5))/1000</f>
        <v>0</v>
      </c>
      <c r="AG112" s="263" cm="1">
        <f t="array" ref="AG112">INDEX('[8]Oat Exports'!$GA$290:$MP$290,1,ROW(A5))/1000</f>
        <v>0</v>
      </c>
      <c r="AH112" s="263" cm="1">
        <f t="array" ref="AH112">INDEX('[8]Oat Exports'!$GM$290:$MP$290,1,ROW(A5))/1000</f>
        <v>0</v>
      </c>
      <c r="AI112" s="263" cm="1">
        <f t="array" ref="AI112">INDEX('[8]Oat Exports'!$GY$290:$MP$290,1,ROW(A5))/1000</f>
        <v>0</v>
      </c>
      <c r="AJ112" s="263" cm="1">
        <f t="array" ref="AJ112">INDEX('[8]Oat Exports'!$HK$290:$MP$290,1,ROW(A5))/1000</f>
        <v>0</v>
      </c>
      <c r="AK112" s="263" cm="1">
        <f t="array" ref="AK112">INDEX('[8]Oat Exports'!$HW$290:$MP$290,1,ROW(A5))/1000</f>
        <v>0</v>
      </c>
      <c r="AL112" s="263" cm="1">
        <f t="array" ref="AL112">INDEX('[8]Oat Exports'!$II$290:$PO$290,1,ROW(A5))/1000</f>
        <v>0</v>
      </c>
      <c r="AM112" s="263" cm="1">
        <f t="array" ref="AM112">INDEX('[8]Oat Exports'!$IU$290:$PO$290,1,ROW(A5))/1000</f>
        <v>0</v>
      </c>
      <c r="AN112" s="263" cm="1">
        <f t="array" ref="AN112">INDEX('[8]Oat Exports'!$JG$290:$MP$290,1,ROW(A5))/1000</f>
        <v>0</v>
      </c>
      <c r="AO112" s="263" cm="1">
        <f t="array" ref="AO112">INDEX('[8]Oat Exports'!$JS$290:$MP$290,1,ROW(A5))/1000</f>
        <v>0</v>
      </c>
      <c r="AP112" s="263" cm="1">
        <f t="array" ref="AP112">INDEX('[8]Oat Exports'!$KE$290:$MP$290,1,ROW(A5))/1000</f>
        <v>0</v>
      </c>
      <c r="AQ112" s="263" cm="1">
        <f t="array" ref="AQ112">INDEX('[8]Oat Exports'!$KQ$290:$OW$290,1,ROW(A5))/1000</f>
        <v>0</v>
      </c>
      <c r="AR112" s="263" cm="1">
        <f t="array" ref="AR112">INDEX('[8]Oat Exports'!$LC$290:$OW$290,1,ROW(A5))/1000</f>
        <v>0</v>
      </c>
      <c r="AS112" s="263" cm="1">
        <f t="array" ref="AS112">INDEX('[8]Oat Exports'!$LO$290:$OW$290,1,ROW(A5))/1000</f>
        <v>0</v>
      </c>
      <c r="AT112" s="263" cm="1">
        <f t="array" ref="AT112">INDEX('[8]Oat Exports'!$MA$290:$OW$290,1,ROW(A5))/1000</f>
        <v>0</v>
      </c>
      <c r="AU112" s="263" cm="1">
        <f t="array" ref="AU112">INDEX('[8]Oat Exports'!$MM$290:$OW$290,1,ROW(A5))/1000</f>
        <v>0</v>
      </c>
      <c r="AV112" s="263" cm="1">
        <f t="array" ref="AV112">INDEX('[8]Oat Exports'!$MY$290:$OW$290,1,ROW(A5))/1000</f>
        <v>0</v>
      </c>
      <c r="AW112" s="263" cm="1">
        <f t="array" ref="AW112">INDEX('[8]Oat Exports'!$NK$290:$OW$290,1,ROW(A5))/1000</f>
        <v>0</v>
      </c>
      <c r="AX112" s="263" cm="1">
        <f t="array" ref="AX112">INDEX('[8]Oat Exports'!$NW$290:$OW$290,1,ROW(A5))/1000</f>
        <v>0</v>
      </c>
      <c r="AY112" s="263">
        <f t="shared" si="130"/>
        <v>0</v>
      </c>
      <c r="AZ112" s="122" t="e">
        <f t="shared" si="131"/>
        <v>#N/A</v>
      </c>
      <c r="BA112" s="122" t="e">
        <f t="shared" si="131"/>
        <v>#N/A</v>
      </c>
      <c r="BB112" s="122" t="e">
        <f t="shared" si="131"/>
        <v>#N/A</v>
      </c>
      <c r="BC112" s="122" t="e">
        <f t="shared" si="131"/>
        <v>#N/A</v>
      </c>
      <c r="BD112" s="122" t="e">
        <f t="shared" si="131"/>
        <v>#N/A</v>
      </c>
      <c r="BE112" s="122" t="e">
        <f t="shared" si="131"/>
        <v>#N/A</v>
      </c>
      <c r="BF112" s="122" t="e">
        <f t="shared" si="131"/>
        <v>#N/A</v>
      </c>
      <c r="BG112" s="122" t="e">
        <f t="shared" si="131"/>
        <v>#N/A</v>
      </c>
      <c r="BH112" s="122" t="e">
        <f t="shared" si="131"/>
        <v>#N/A</v>
      </c>
      <c r="BI112" s="122" t="e">
        <f t="shared" si="131"/>
        <v>#N/A</v>
      </c>
      <c r="BJ112" s="122" t="e">
        <f t="shared" si="131"/>
        <v>#N/A</v>
      </c>
      <c r="BK112" s="122" t="e">
        <f t="shared" si="131"/>
        <v>#N/A</v>
      </c>
      <c r="BL112" s="122" t="e">
        <f t="shared" si="131"/>
        <v>#N/A</v>
      </c>
      <c r="BM112" s="122" t="e">
        <f t="shared" si="131"/>
        <v>#N/A</v>
      </c>
      <c r="BN112" s="122" t="e">
        <f t="shared" si="131"/>
        <v>#N/A</v>
      </c>
      <c r="BO112" s="122" t="e">
        <f t="shared" si="131"/>
        <v>#N/A</v>
      </c>
      <c r="BP112" s="122" t="e">
        <f t="shared" si="132"/>
        <v>#N/A</v>
      </c>
      <c r="BQ112" s="122" t="e">
        <f t="shared" si="132"/>
        <v>#N/A</v>
      </c>
      <c r="BR112" s="122" t="e">
        <f t="shared" si="132"/>
        <v>#N/A</v>
      </c>
    </row>
    <row r="113" spans="1:70">
      <c r="A113" s="287" t="s">
        <v>193</v>
      </c>
      <c r="B113" s="263"/>
      <c r="C113" s="263"/>
      <c r="D113" s="263"/>
      <c r="E113" s="263"/>
      <c r="F113" s="263"/>
      <c r="G113" s="263"/>
      <c r="H113" s="263"/>
      <c r="I113" s="263"/>
      <c r="J113" s="263"/>
      <c r="K113" s="263"/>
      <c r="L113" s="263"/>
      <c r="M113" s="263"/>
      <c r="N113" s="263"/>
      <c r="O113" s="263"/>
      <c r="P113" s="263"/>
      <c r="Q113" s="263"/>
      <c r="R113" s="263"/>
      <c r="S113" s="263"/>
      <c r="T113" s="263" cm="1">
        <f t="array" ref="T113">INDEX('[8]Oat Exports'!$AD$290:$OW$290,1,ROW(A3))/1000</f>
        <v>0</v>
      </c>
      <c r="U113" s="263" cm="1">
        <f t="array" ref="U113">INDEX('[8]Oat Exports'!$AM$290:$MP$290,1,ROW(A6))/1000</f>
        <v>0</v>
      </c>
      <c r="V113" s="263" cm="1">
        <f t="array" ref="V113">INDEX('[8]Oat Exports'!$AY$290:$MP$290,1,ROW(B22))/1000</f>
        <v>0</v>
      </c>
      <c r="W113" s="263" cm="1">
        <f t="array" ref="W113">INDEX('[8]Oat Exports'!$BK$290:$MP$290,1,ROW(A6))/1000</f>
        <v>0</v>
      </c>
      <c r="X113" s="263" cm="1">
        <f t="array" ref="X113">INDEX('[8]Oat Exports'!$BW$290:$MP$290,1,ROW(A6))/1000</f>
        <v>0</v>
      </c>
      <c r="Y113" s="263" cm="1">
        <f t="array" ref="Y113">INDEX('[8]Oat Exports'!$CI$290:$MP$290,1,ROW(A6))/1000</f>
        <v>0</v>
      </c>
      <c r="Z113" s="263" cm="1">
        <f t="array" ref="Z113">INDEX('[8]Oat Exports'!$CU$290:$MP$290,1,ROW(A6))/1000</f>
        <v>0</v>
      </c>
      <c r="AA113" s="263" cm="1">
        <f t="array" ref="AA113">INDEX('[8]Oat Exports'!$DG$290:$MP$290,1,ROW(A6))/1000</f>
        <v>0</v>
      </c>
      <c r="AB113" s="263" cm="1">
        <f t="array" ref="AB113">INDEX('[8]Oat Exports'!$DS$290:$MP$290,1,ROW(A6))/1000</f>
        <v>0</v>
      </c>
      <c r="AC113" s="263" cm="1">
        <f t="array" ref="AC113">INDEX('[8]Oat Exports'!$EE$290:$MP$290,1,ROW(A6))/1000</f>
        <v>0</v>
      </c>
      <c r="AD113" s="263" cm="1">
        <f t="array" ref="AD113">INDEX('[8]Oat Exports'!$EQ$290:$MP$290,1,ROW(A6))/1000</f>
        <v>0</v>
      </c>
      <c r="AE113" s="263" cm="1">
        <f t="array" ref="AE113">INDEX('[8]Oat Exports'!$FC$290:$MP$290,1,ROW(A6))/1000</f>
        <v>0</v>
      </c>
      <c r="AF113" s="263" cm="1">
        <f t="array" ref="AF113">INDEX('[8]Oat Exports'!$FO$290:$MP$290,1,ROW(A6))/1000</f>
        <v>0</v>
      </c>
      <c r="AG113" s="263" cm="1">
        <f t="array" ref="AG113">INDEX('[8]Oat Exports'!$GA$290:$MP$290,1,ROW(A6))/1000</f>
        <v>0</v>
      </c>
      <c r="AH113" s="263" cm="1">
        <f t="array" ref="AH113">INDEX('[8]Oat Exports'!$GM$290:$MP$290,1,ROW(A6))/1000</f>
        <v>0</v>
      </c>
      <c r="AI113" s="263" cm="1">
        <f t="array" ref="AI113">INDEX('[8]Oat Exports'!$GY$290:$MP$290,1,ROW(A6))/1000</f>
        <v>0</v>
      </c>
      <c r="AJ113" s="263" cm="1">
        <f t="array" ref="AJ113">INDEX('[8]Oat Exports'!$HK$290:$MP$290,1,ROW(A6))/1000</f>
        <v>0</v>
      </c>
      <c r="AK113" s="263" cm="1">
        <f t="array" ref="AK113">INDEX('[8]Oat Exports'!$HW$290:$MP$290,1,ROW(A6))/1000</f>
        <v>0</v>
      </c>
      <c r="AL113" s="263" cm="1">
        <f t="array" ref="AL113">INDEX('[8]Oat Exports'!$II$290:$PO$290,1,ROW(A6))/1000</f>
        <v>0</v>
      </c>
      <c r="AM113" s="263" cm="1">
        <f t="array" ref="AM113">INDEX('[8]Oat Exports'!$IU$290:$PO$290,1,ROW(A6))/1000</f>
        <v>0</v>
      </c>
      <c r="AN113" s="263" cm="1">
        <f t="array" ref="AN113">INDEX('[8]Oat Exports'!$JG$290:$MP$290,1,ROW(A6))/1000</f>
        <v>0</v>
      </c>
      <c r="AO113" s="263" cm="1">
        <f t="array" ref="AO113">INDEX('[8]Oat Exports'!$JS$290:$MP$290,1,ROW(A6))/1000</f>
        <v>0</v>
      </c>
      <c r="AP113" s="263" cm="1">
        <f t="array" ref="AP113">INDEX('[8]Oat Exports'!$KE$290:$MP$290,1,ROW(A6))/1000</f>
        <v>0</v>
      </c>
      <c r="AQ113" s="263" cm="1">
        <f t="array" ref="AQ113">INDEX('[8]Oat Exports'!$KQ$290:$OW$290,1,ROW(A6))/1000</f>
        <v>0</v>
      </c>
      <c r="AR113" s="263" cm="1">
        <f t="array" ref="AR113">INDEX('[8]Oat Exports'!$LC$290:$OW$290,1,ROW(A6))/1000</f>
        <v>0</v>
      </c>
      <c r="AS113" s="263" cm="1">
        <f t="array" ref="AS113">INDEX('[8]Oat Exports'!$LO$290:$OW$290,1,ROW(A6))/1000</f>
        <v>0</v>
      </c>
      <c r="AT113" s="263" cm="1">
        <f t="array" ref="AT113">INDEX('[8]Oat Exports'!$MA$290:$OW$290,1,ROW(A6))/1000</f>
        <v>0</v>
      </c>
      <c r="AU113" s="263" cm="1">
        <f t="array" ref="AU113">INDEX('[8]Oat Exports'!$MM$290:$OW$290,1,ROW(A6))/1000</f>
        <v>0</v>
      </c>
      <c r="AV113" s="263" cm="1">
        <f t="array" ref="AV113">INDEX('[8]Oat Exports'!$MY$290:$OW$290,1,ROW(A6))/1000</f>
        <v>0</v>
      </c>
      <c r="AW113" s="263" cm="1">
        <f t="array" ref="AW113">INDEX('[8]Oat Exports'!$NK$290:$OW$290,1,ROW(A6))/1000</f>
        <v>0</v>
      </c>
      <c r="AX113" s="263" cm="1">
        <f t="array" ref="AX113">INDEX('[8]Oat Exports'!$NW$290:$OW$290,1,ROW(A6))/1000</f>
        <v>0</v>
      </c>
      <c r="AY113" s="263">
        <f t="shared" si="130"/>
        <v>0</v>
      </c>
      <c r="AZ113" s="122" t="e">
        <f t="shared" si="131"/>
        <v>#N/A</v>
      </c>
      <c r="BA113" s="122" t="e">
        <f t="shared" si="131"/>
        <v>#N/A</v>
      </c>
      <c r="BB113" s="122" t="e">
        <f t="shared" si="131"/>
        <v>#N/A</v>
      </c>
      <c r="BC113" s="122" t="e">
        <f t="shared" si="131"/>
        <v>#N/A</v>
      </c>
      <c r="BD113" s="122" t="e">
        <f t="shared" si="131"/>
        <v>#N/A</v>
      </c>
      <c r="BE113" s="122" t="e">
        <f t="shared" si="131"/>
        <v>#N/A</v>
      </c>
      <c r="BF113" s="122" t="e">
        <f t="shared" si="131"/>
        <v>#N/A</v>
      </c>
      <c r="BG113" s="122" t="e">
        <f t="shared" si="131"/>
        <v>#N/A</v>
      </c>
      <c r="BH113" s="122" t="e">
        <f t="shared" si="131"/>
        <v>#N/A</v>
      </c>
      <c r="BI113" s="122" t="e">
        <f t="shared" si="131"/>
        <v>#N/A</v>
      </c>
      <c r="BJ113" s="122" t="e">
        <f t="shared" si="131"/>
        <v>#N/A</v>
      </c>
      <c r="BK113" s="122" t="e">
        <f t="shared" si="131"/>
        <v>#N/A</v>
      </c>
      <c r="BL113" s="122" t="e">
        <f t="shared" si="131"/>
        <v>#N/A</v>
      </c>
      <c r="BM113" s="122" t="e">
        <f t="shared" si="131"/>
        <v>#N/A</v>
      </c>
      <c r="BN113" s="122" t="e">
        <f t="shared" si="131"/>
        <v>#N/A</v>
      </c>
      <c r="BO113" s="122" t="e">
        <f t="shared" si="131"/>
        <v>#N/A</v>
      </c>
      <c r="BP113" s="122" t="e">
        <f t="shared" si="132"/>
        <v>#N/A</v>
      </c>
      <c r="BQ113" s="122" t="e">
        <f t="shared" si="132"/>
        <v>#N/A</v>
      </c>
      <c r="BR113" s="122" t="e">
        <f t="shared" si="132"/>
        <v>#N/A</v>
      </c>
    </row>
    <row r="114" spans="1:70">
      <c r="A114" s="287" t="s">
        <v>194</v>
      </c>
      <c r="B114" s="263"/>
      <c r="C114" s="263"/>
      <c r="D114" s="263"/>
      <c r="E114" s="263"/>
      <c r="F114" s="263"/>
      <c r="G114" s="263"/>
      <c r="H114" s="263"/>
      <c r="I114" s="263"/>
      <c r="J114" s="263"/>
      <c r="K114" s="263"/>
      <c r="L114" s="263"/>
      <c r="M114" s="263"/>
      <c r="N114" s="263"/>
      <c r="O114" s="263"/>
      <c r="P114" s="263"/>
      <c r="Q114" s="263"/>
      <c r="R114" s="263"/>
      <c r="S114" s="263"/>
      <c r="T114" s="263" cm="1">
        <f t="array" ref="T114">INDEX('[8]Oat Exports'!$AD$290:$OW$290,1,ROW(A4))/1000</f>
        <v>0</v>
      </c>
      <c r="U114" s="263" cm="1">
        <f t="array" ref="U114">INDEX('[8]Oat Exports'!$AM$290:$MP$290,1,ROW(A7))/1000</f>
        <v>0</v>
      </c>
      <c r="V114" s="263" cm="1">
        <f t="array" ref="V114">INDEX('[8]Oat Exports'!$AY$290:$MP$290,1,ROW(B23))/1000</f>
        <v>0</v>
      </c>
      <c r="W114" s="263" cm="1">
        <f t="array" ref="W114">INDEX('[8]Oat Exports'!$BK$290:$MP$290,1,ROW(A7))/1000</f>
        <v>0</v>
      </c>
      <c r="X114" s="263" cm="1">
        <f t="array" ref="X114">INDEX('[8]Oat Exports'!$BW$290:$MP$290,1,ROW(A7))/1000</f>
        <v>0</v>
      </c>
      <c r="Y114" s="263" cm="1">
        <f t="array" ref="Y114">INDEX('[8]Oat Exports'!$CI$290:$MP$290,1,ROW(A7))/1000</f>
        <v>0</v>
      </c>
      <c r="Z114" s="263" cm="1">
        <f t="array" ref="Z114">INDEX('[8]Oat Exports'!$CU$290:$MP$290,1,ROW(A7))/1000</f>
        <v>0</v>
      </c>
      <c r="AA114" s="263" cm="1">
        <f t="array" ref="AA114">INDEX('[8]Oat Exports'!$DG$290:$MP$290,1,ROW(A7))/1000</f>
        <v>0</v>
      </c>
      <c r="AB114" s="263" cm="1">
        <f t="array" ref="AB114">INDEX('[8]Oat Exports'!$DS$290:$MP$290,1,ROW(A7))/1000</f>
        <v>0</v>
      </c>
      <c r="AC114" s="263" cm="1">
        <f t="array" ref="AC114">INDEX('[8]Oat Exports'!$EE$290:$MP$290,1,ROW(A7))/1000</f>
        <v>0</v>
      </c>
      <c r="AD114" s="263" cm="1">
        <f t="array" ref="AD114">INDEX('[8]Oat Exports'!$EQ$290:$MP$290,1,ROW(A7))/1000</f>
        <v>0</v>
      </c>
      <c r="AE114" s="263" cm="1">
        <f t="array" ref="AE114">INDEX('[8]Oat Exports'!$FC$290:$MP$290,1,ROW(A7))/1000</f>
        <v>0</v>
      </c>
      <c r="AF114" s="263" cm="1">
        <f t="array" ref="AF114">INDEX('[8]Oat Exports'!$FO$290:$MP$290,1,ROW(A7))/1000</f>
        <v>0</v>
      </c>
      <c r="AG114" s="263" cm="1">
        <f t="array" ref="AG114">INDEX('[8]Oat Exports'!$GA$290:$MP$290,1,ROW(A7))/1000</f>
        <v>0</v>
      </c>
      <c r="AH114" s="263" cm="1">
        <f t="array" ref="AH114">INDEX('[8]Oat Exports'!$GM$290:$MP$290,1,ROW(A7))/1000</f>
        <v>0</v>
      </c>
      <c r="AI114" s="263" cm="1">
        <f t="array" ref="AI114">INDEX('[8]Oat Exports'!$GY$290:$MP$290,1,ROW(A7))/1000</f>
        <v>0</v>
      </c>
      <c r="AJ114" s="263" cm="1">
        <f t="array" ref="AJ114">INDEX('[8]Oat Exports'!$HK$290:$MP$290,1,ROW(A7))/1000</f>
        <v>0</v>
      </c>
      <c r="AK114" s="263" cm="1">
        <f t="array" ref="AK114">INDEX('[8]Oat Exports'!$HW$290:$MP$290,1,ROW(A7))/1000</f>
        <v>0</v>
      </c>
      <c r="AL114" s="263" cm="1">
        <f t="array" ref="AL114">INDEX('[8]Oat Exports'!$II$290:$PO$290,1,ROW(A7))/1000</f>
        <v>0</v>
      </c>
      <c r="AM114" s="263" cm="1">
        <f t="array" ref="AM114">INDEX('[8]Oat Exports'!$IU$290:$PO$290,1,ROW(A7))/1000</f>
        <v>0</v>
      </c>
      <c r="AN114" s="263" cm="1">
        <f t="array" ref="AN114">INDEX('[8]Oat Exports'!$JG$290:$MP$290,1,ROW(A7))/1000</f>
        <v>0</v>
      </c>
      <c r="AO114" s="263" cm="1">
        <f t="array" ref="AO114">INDEX('[8]Oat Exports'!$JS$290:$MP$290,1,ROW(A7))/1000</f>
        <v>0</v>
      </c>
      <c r="AP114" s="263" cm="1">
        <f t="array" ref="AP114">INDEX('[8]Oat Exports'!$KE$290:$MP$290,1,ROW(A7))/1000</f>
        <v>0</v>
      </c>
      <c r="AQ114" s="263" cm="1">
        <f t="array" ref="AQ114">INDEX('[8]Oat Exports'!$KQ$290:$OW$290,1,ROW(A7))/1000</f>
        <v>0</v>
      </c>
      <c r="AR114" s="263" cm="1">
        <f t="array" ref="AR114">INDEX('[8]Oat Exports'!$LC$290:$OW$290,1,ROW(A7))/1000</f>
        <v>0</v>
      </c>
      <c r="AS114" s="263" cm="1">
        <f t="array" ref="AS114">INDEX('[8]Oat Exports'!$LO$290:$OW$290,1,ROW(A7))/1000</f>
        <v>0</v>
      </c>
      <c r="AT114" s="263" cm="1">
        <f t="array" ref="AT114">INDEX('[8]Oat Exports'!$MA$290:$OW$290,1,ROW(A7))/1000</f>
        <v>0</v>
      </c>
      <c r="AU114" s="263" cm="1">
        <f t="array" ref="AU114">INDEX('[8]Oat Exports'!$MM$290:$OW$290,1,ROW(A7))/1000</f>
        <v>0</v>
      </c>
      <c r="AV114" s="263" cm="1">
        <f t="array" ref="AV114">INDEX('[8]Oat Exports'!$MY$290:$OW$290,1,ROW(A7))/1000</f>
        <v>0</v>
      </c>
      <c r="AW114" s="263" cm="1">
        <f t="array" ref="AW114">INDEX('[8]Oat Exports'!$NK$290:$OW$290,1,ROW(A7))/1000</f>
        <v>0</v>
      </c>
      <c r="AX114" s="263" cm="1">
        <f t="array" ref="AX114">INDEX('[8]Oat Exports'!$NW$290:$OW$290,1,ROW(A7))/1000</f>
        <v>0</v>
      </c>
      <c r="AY114" s="263">
        <f t="shared" si="130"/>
        <v>0</v>
      </c>
      <c r="AZ114" s="122" t="e">
        <f t="shared" si="131"/>
        <v>#N/A</v>
      </c>
      <c r="BA114" s="122" t="e">
        <f t="shared" si="131"/>
        <v>#N/A</v>
      </c>
      <c r="BB114" s="122" t="e">
        <f t="shared" si="131"/>
        <v>#N/A</v>
      </c>
      <c r="BC114" s="122" t="e">
        <f t="shared" si="131"/>
        <v>#N/A</v>
      </c>
      <c r="BD114" s="122" t="e">
        <f t="shared" si="131"/>
        <v>#N/A</v>
      </c>
      <c r="BE114" s="122" t="e">
        <f t="shared" si="131"/>
        <v>#N/A</v>
      </c>
      <c r="BF114" s="122" t="e">
        <f t="shared" si="131"/>
        <v>#N/A</v>
      </c>
      <c r="BG114" s="122" t="e">
        <f t="shared" si="131"/>
        <v>#N/A</v>
      </c>
      <c r="BH114" s="122" t="e">
        <f t="shared" si="131"/>
        <v>#N/A</v>
      </c>
      <c r="BI114" s="122" t="e">
        <f t="shared" si="131"/>
        <v>#N/A</v>
      </c>
      <c r="BJ114" s="122" t="e">
        <f t="shared" si="131"/>
        <v>#N/A</v>
      </c>
      <c r="BK114" s="122" t="e">
        <f t="shared" si="131"/>
        <v>#N/A</v>
      </c>
      <c r="BL114" s="122" t="e">
        <f t="shared" si="131"/>
        <v>#N/A</v>
      </c>
      <c r="BM114" s="122" t="e">
        <f t="shared" si="131"/>
        <v>#N/A</v>
      </c>
      <c r="BN114" s="122" t="e">
        <f t="shared" si="131"/>
        <v>#N/A</v>
      </c>
      <c r="BO114" s="122" t="e">
        <f t="shared" si="131"/>
        <v>#N/A</v>
      </c>
      <c r="BP114" s="122" t="e">
        <f t="shared" si="132"/>
        <v>#N/A</v>
      </c>
      <c r="BQ114" s="122" t="e">
        <f t="shared" si="132"/>
        <v>#N/A</v>
      </c>
      <c r="BR114" s="122" t="e">
        <f t="shared" si="132"/>
        <v>#N/A</v>
      </c>
    </row>
    <row r="115" spans="1:70">
      <c r="A115" s="287" t="s">
        <v>195</v>
      </c>
      <c r="B115" s="263"/>
      <c r="C115" s="263"/>
      <c r="D115" s="263"/>
      <c r="E115" s="263"/>
      <c r="F115" s="263"/>
      <c r="G115" s="263"/>
      <c r="H115" s="263"/>
      <c r="I115" s="263"/>
      <c r="J115" s="263"/>
      <c r="K115" s="263"/>
      <c r="L115" s="263"/>
      <c r="M115" s="263"/>
      <c r="N115" s="263"/>
      <c r="O115" s="263"/>
      <c r="P115" s="263"/>
      <c r="Q115" s="263"/>
      <c r="R115" s="263"/>
      <c r="S115" s="263"/>
      <c r="T115" s="263" cm="1">
        <f t="array" ref="T115">INDEX('[8]Oat Exports'!$AD$290:$OW$290,1,ROW(A5))/1000</f>
        <v>0</v>
      </c>
      <c r="U115" s="263" cm="1">
        <f t="array" ref="U115">INDEX('[8]Oat Exports'!$AM$290:$MP$290,1,ROW(A8))/1000</f>
        <v>0</v>
      </c>
      <c r="V115" s="263" cm="1">
        <f t="array" ref="V115">INDEX('[8]Oat Exports'!$AY$290:$MP$290,1,ROW(B24))/1000</f>
        <v>0</v>
      </c>
      <c r="W115" s="263" cm="1">
        <f t="array" ref="W115">INDEX('[8]Oat Exports'!$BK$290:$MP$290,1,ROW(A8))/1000</f>
        <v>0</v>
      </c>
      <c r="X115" s="263" cm="1">
        <f t="array" ref="X115">INDEX('[8]Oat Exports'!$BW$290:$MP$290,1,ROW(A8))/1000</f>
        <v>0</v>
      </c>
      <c r="Y115" s="263" cm="1">
        <f t="array" ref="Y115">INDEX('[8]Oat Exports'!$CI$290:$MP$290,1,ROW(A8))/1000</f>
        <v>0</v>
      </c>
      <c r="Z115" s="263" cm="1">
        <f t="array" ref="Z115">INDEX('[8]Oat Exports'!$CU$290:$MP$290,1,ROW(A8))/1000</f>
        <v>0</v>
      </c>
      <c r="AA115" s="263" cm="1">
        <f t="array" ref="AA115">INDEX('[8]Oat Exports'!$DG$290:$MP$290,1,ROW(A8))/1000</f>
        <v>0</v>
      </c>
      <c r="AB115" s="263" cm="1">
        <f t="array" ref="AB115">INDEX('[8]Oat Exports'!$DS$290:$MP$290,1,ROW(A8))/1000</f>
        <v>0</v>
      </c>
      <c r="AC115" s="263" cm="1">
        <f t="array" ref="AC115">INDEX('[8]Oat Exports'!$EE$290:$MP$290,1,ROW(A8))/1000</f>
        <v>0</v>
      </c>
      <c r="AD115" s="263" cm="1">
        <f t="array" ref="AD115">INDEX('[8]Oat Exports'!$EQ$290:$MP$290,1,ROW(A8))/1000</f>
        <v>0</v>
      </c>
      <c r="AE115" s="263" cm="1">
        <f t="array" ref="AE115">INDEX('[8]Oat Exports'!$FC$290:$MP$290,1,ROW(A8))/1000</f>
        <v>0</v>
      </c>
      <c r="AF115" s="263" cm="1">
        <f t="array" ref="AF115">INDEX('[8]Oat Exports'!$FO$290:$MP$290,1,ROW(A8))/1000</f>
        <v>0</v>
      </c>
      <c r="AG115" s="263" cm="1">
        <f t="array" ref="AG115">INDEX('[8]Oat Exports'!$GA$290:$MP$290,1,ROW(A8))/1000</f>
        <v>0</v>
      </c>
      <c r="AH115" s="263" cm="1">
        <f t="array" ref="AH115">INDEX('[8]Oat Exports'!$GM$290:$MP$290,1,ROW(A8))/1000</f>
        <v>0</v>
      </c>
      <c r="AI115" s="263" cm="1">
        <f t="array" ref="AI115">INDEX('[8]Oat Exports'!$GY$290:$MP$290,1,ROW(A8))/1000</f>
        <v>0</v>
      </c>
      <c r="AJ115" s="263" cm="1">
        <f t="array" ref="AJ115">INDEX('[8]Oat Exports'!$HK$290:$MP$290,1,ROW(A8))/1000</f>
        <v>0</v>
      </c>
      <c r="AK115" s="263" cm="1">
        <f t="array" ref="AK115">INDEX('[8]Oat Exports'!$HW$290:$MP$290,1,ROW(A8))/1000</f>
        <v>0</v>
      </c>
      <c r="AL115" s="263" cm="1">
        <f t="array" ref="AL115">INDEX('[8]Oat Exports'!$II$290:$PO$290,1,ROW(A8))/1000</f>
        <v>0</v>
      </c>
      <c r="AM115" s="263" cm="1">
        <f t="array" ref="AM115">INDEX('[8]Oat Exports'!$IU$290:$PO$290,1,ROW(A8))/1000</f>
        <v>0</v>
      </c>
      <c r="AN115" s="263" cm="1">
        <f t="array" ref="AN115">INDEX('[8]Oat Exports'!$JG$290:$MP$290,1,ROW(A8))/1000</f>
        <v>0</v>
      </c>
      <c r="AO115" s="263" cm="1">
        <f t="array" ref="AO115">INDEX('[8]Oat Exports'!$JS$290:$MP$290,1,ROW(A8))/1000</f>
        <v>0</v>
      </c>
      <c r="AP115" s="263" cm="1">
        <f t="array" ref="AP115">INDEX('[8]Oat Exports'!$KE$290:$MP$290,1,ROW(A8))/1000</f>
        <v>0</v>
      </c>
      <c r="AQ115" s="263" cm="1">
        <f t="array" ref="AQ115">INDEX('[8]Oat Exports'!$KQ$290:$OW$290,1,ROW(A8))/1000</f>
        <v>0</v>
      </c>
      <c r="AR115" s="263" cm="1">
        <f t="array" ref="AR115">INDEX('[8]Oat Exports'!$LC$290:$OW$290,1,ROW(A8))/1000</f>
        <v>0</v>
      </c>
      <c r="AS115" s="263" cm="1">
        <f t="array" ref="AS115">INDEX('[8]Oat Exports'!$LO$290:$OW$290,1,ROW(A8))/1000</f>
        <v>0</v>
      </c>
      <c r="AT115" s="263" cm="1">
        <f t="array" ref="AT115">INDEX('[8]Oat Exports'!$MA$290:$OW$290,1,ROW(A8))/1000</f>
        <v>0</v>
      </c>
      <c r="AU115" s="263" cm="1">
        <f t="array" ref="AU115">INDEX('[8]Oat Exports'!$MM$290:$OW$290,1,ROW(A8))/1000</f>
        <v>0</v>
      </c>
      <c r="AV115" s="263" cm="1">
        <f t="array" ref="AV115">INDEX('[8]Oat Exports'!$MY$290:$OW$290,1,ROW(A8))/1000</f>
        <v>0</v>
      </c>
      <c r="AW115" s="263" cm="1">
        <f t="array" ref="AW115">INDEX('[8]Oat Exports'!$NK$290:$OW$290,1,ROW(A8))/1000</f>
        <v>0</v>
      </c>
      <c r="AX115" s="263" cm="1">
        <f t="array" ref="AX115">INDEX('[8]Oat Exports'!$NW$290:$OW$290,1,ROW(A8))/1000</f>
        <v>0</v>
      </c>
      <c r="AY115" s="263">
        <f t="shared" si="130"/>
        <v>0</v>
      </c>
      <c r="AZ115" s="122" t="e">
        <f t="shared" si="131"/>
        <v>#N/A</v>
      </c>
      <c r="BA115" s="122" t="e">
        <f t="shared" si="131"/>
        <v>#N/A</v>
      </c>
      <c r="BB115" s="122" t="e">
        <f t="shared" si="131"/>
        <v>#N/A</v>
      </c>
      <c r="BC115" s="122" t="e">
        <f t="shared" si="131"/>
        <v>#N/A</v>
      </c>
      <c r="BD115" s="122" t="e">
        <f t="shared" si="131"/>
        <v>#N/A</v>
      </c>
      <c r="BE115" s="122" t="e">
        <f t="shared" si="131"/>
        <v>#N/A</v>
      </c>
      <c r="BF115" s="122" t="e">
        <f t="shared" si="131"/>
        <v>#N/A</v>
      </c>
      <c r="BG115" s="122" t="e">
        <f t="shared" si="131"/>
        <v>#N/A</v>
      </c>
      <c r="BH115" s="122" t="e">
        <f t="shared" si="131"/>
        <v>#N/A</v>
      </c>
      <c r="BI115" s="122" t="e">
        <f t="shared" si="131"/>
        <v>#N/A</v>
      </c>
      <c r="BJ115" s="122" t="e">
        <f t="shared" si="131"/>
        <v>#N/A</v>
      </c>
      <c r="BK115" s="122" t="e">
        <f t="shared" si="131"/>
        <v>#N/A</v>
      </c>
      <c r="BL115" s="122" t="e">
        <f t="shared" si="131"/>
        <v>#N/A</v>
      </c>
      <c r="BM115" s="122" t="e">
        <f t="shared" si="131"/>
        <v>#N/A</v>
      </c>
      <c r="BN115" s="122" t="e">
        <f t="shared" si="131"/>
        <v>#N/A</v>
      </c>
      <c r="BO115" s="122" t="e">
        <f t="shared" si="131"/>
        <v>#N/A</v>
      </c>
      <c r="BP115" s="122" t="e">
        <f t="shared" si="132"/>
        <v>#N/A</v>
      </c>
      <c r="BQ115" s="122" t="e">
        <f t="shared" si="132"/>
        <v>#N/A</v>
      </c>
      <c r="BR115" s="122" t="e">
        <f t="shared" si="132"/>
        <v>#N/A</v>
      </c>
    </row>
    <row r="116" spans="1:70">
      <c r="A116" s="287" t="s">
        <v>62</v>
      </c>
      <c r="B116" s="263"/>
      <c r="C116" s="263"/>
      <c r="D116" s="263"/>
      <c r="E116" s="263"/>
      <c r="F116" s="263"/>
      <c r="G116" s="263"/>
      <c r="H116" s="263"/>
      <c r="I116" s="263"/>
      <c r="J116" s="263"/>
      <c r="K116" s="263"/>
      <c r="L116" s="263"/>
      <c r="M116" s="263"/>
      <c r="N116" s="263"/>
      <c r="O116" s="263"/>
      <c r="P116" s="263"/>
      <c r="Q116" s="263"/>
      <c r="R116" s="263"/>
      <c r="S116" s="263"/>
      <c r="T116" s="263" cm="1">
        <f t="array" ref="T116">INDEX('[8]Oat Exports'!$AD$290:$OW$290,1,ROW(A6))/1000</f>
        <v>0</v>
      </c>
      <c r="U116" s="263" cm="1">
        <f t="array" ref="U116">INDEX('[8]Oat Exports'!$AM$290:$MP$290,1,ROW(A9))/1000</f>
        <v>0</v>
      </c>
      <c r="V116" s="263" cm="1">
        <f t="array" ref="V116">INDEX('[8]Oat Exports'!$AY$290:$MP$290,1,ROW(B25))/1000</f>
        <v>0</v>
      </c>
      <c r="W116" s="263" cm="1">
        <f t="array" ref="W116">INDEX('[8]Oat Exports'!$BK$290:$MP$290,1,ROW(A9))/1000</f>
        <v>0</v>
      </c>
      <c r="X116" s="263" cm="1">
        <f t="array" ref="X116">INDEX('[8]Oat Exports'!$BW$290:$MP$290,1,ROW(A9))/1000</f>
        <v>0</v>
      </c>
      <c r="Y116" s="263" cm="1">
        <f t="array" ref="Y116">INDEX('[8]Oat Exports'!$CI$290:$MP$290,1,ROW(A9))/1000</f>
        <v>0</v>
      </c>
      <c r="Z116" s="263" cm="1">
        <f t="array" ref="Z116">INDEX('[8]Oat Exports'!$CU$290:$MP$290,1,ROW(A9))/1000</f>
        <v>0</v>
      </c>
      <c r="AA116" s="263" cm="1">
        <f t="array" ref="AA116">INDEX('[8]Oat Exports'!$DG$290:$MP$290,1,ROW(A9))/1000</f>
        <v>0</v>
      </c>
      <c r="AB116" s="263" cm="1">
        <f t="array" ref="AB116">INDEX('[8]Oat Exports'!$DS$290:$MP$290,1,ROW(A9))/1000</f>
        <v>0</v>
      </c>
      <c r="AC116" s="263" cm="1">
        <f t="array" ref="AC116">INDEX('[8]Oat Exports'!$EE$290:$MP$290,1,ROW(A9))/1000</f>
        <v>0</v>
      </c>
      <c r="AD116" s="263" cm="1">
        <f t="array" ref="AD116">INDEX('[8]Oat Exports'!$EQ$290:$MP$290,1,ROW(A9))/1000</f>
        <v>0</v>
      </c>
      <c r="AE116" s="263" cm="1">
        <f t="array" ref="AE116">INDEX('[8]Oat Exports'!$FC$290:$MP$290,1,ROW(A9))/1000</f>
        <v>0</v>
      </c>
      <c r="AF116" s="263" cm="1">
        <f t="array" ref="AF116">INDEX('[8]Oat Exports'!$FO$290:$MP$290,1,ROW(A9))/1000</f>
        <v>0</v>
      </c>
      <c r="AG116" s="263" cm="1">
        <f t="array" ref="AG116">INDEX('[8]Oat Exports'!$GA$290:$MP$290,1,ROW(A9))/1000</f>
        <v>0</v>
      </c>
      <c r="AH116" s="263" cm="1">
        <f t="array" ref="AH116">INDEX('[8]Oat Exports'!$GM$290:$MP$290,1,ROW(A9))/1000</f>
        <v>0</v>
      </c>
      <c r="AI116" s="263" cm="1">
        <f t="array" ref="AI116">INDEX('[8]Oat Exports'!$GY$290:$MP$290,1,ROW(A9))/1000</f>
        <v>0</v>
      </c>
      <c r="AJ116" s="263" cm="1">
        <f t="array" ref="AJ116">INDEX('[8]Oat Exports'!$HK$290:$MP$290,1,ROW(A9))/1000</f>
        <v>0</v>
      </c>
      <c r="AK116" s="263" cm="1">
        <f t="array" ref="AK116">INDEX('[8]Oat Exports'!$HW$290:$MP$290,1,ROW(A9))/1000</f>
        <v>0</v>
      </c>
      <c r="AL116" s="263" cm="1">
        <f t="array" ref="AL116">INDEX('[8]Oat Exports'!$II$290:$PO$290,1,ROW(A9))/1000</f>
        <v>0</v>
      </c>
      <c r="AM116" s="263" cm="1">
        <f t="array" ref="AM116">INDEX('[8]Oat Exports'!$IU$290:$PO$290,1,ROW(A9))/1000</f>
        <v>0</v>
      </c>
      <c r="AN116" s="263" cm="1">
        <f t="array" ref="AN116">INDEX('[8]Oat Exports'!$JG$290:$MP$290,1,ROW(A9))/1000</f>
        <v>0</v>
      </c>
      <c r="AO116" s="263" cm="1">
        <f t="array" ref="AO116">INDEX('[8]Oat Exports'!$JS$290:$MP$290,1,ROW(A9))/1000</f>
        <v>0</v>
      </c>
      <c r="AP116" s="263" cm="1">
        <f t="array" ref="AP116">INDEX('[8]Oat Exports'!$KE$290:$MP$290,1,ROW(A9))/1000</f>
        <v>0</v>
      </c>
      <c r="AQ116" s="263" cm="1">
        <f t="array" ref="AQ116">INDEX('[8]Oat Exports'!$KQ$290:$OW$290,1,ROW(A9))/1000</f>
        <v>0</v>
      </c>
      <c r="AR116" s="263" cm="1">
        <f t="array" ref="AR116">INDEX('[8]Oat Exports'!$LC$290:$OW$290,1,ROW(A9))/1000</f>
        <v>0</v>
      </c>
      <c r="AS116" s="263" cm="1">
        <f t="array" ref="AS116">INDEX('[8]Oat Exports'!$LO$290:$OW$290,1,ROW(A9))/1000</f>
        <v>0</v>
      </c>
      <c r="AT116" s="263" cm="1">
        <f t="array" ref="AT116">INDEX('[8]Oat Exports'!$MA$290:$OW$290,1,ROW(A9))/1000</f>
        <v>0</v>
      </c>
      <c r="AU116" s="263" cm="1">
        <f t="array" ref="AU116">INDEX('[8]Oat Exports'!$MM$290:$OW$290,1,ROW(A9))/1000</f>
        <v>0</v>
      </c>
      <c r="AV116" s="263" cm="1">
        <f t="array" ref="AV116">INDEX('[8]Oat Exports'!$MY$290:$OW$290,1,ROW(A9))/1000</f>
        <v>0</v>
      </c>
      <c r="AW116" s="263" cm="1">
        <f t="array" ref="AW116">INDEX('[8]Oat Exports'!$NK$290:$OW$290,1,ROW(A9))/1000</f>
        <v>0</v>
      </c>
      <c r="AX116" s="263" cm="1">
        <f t="array" ref="AX116">INDEX('[8]Oat Exports'!$NW$290:$OW$290,1,ROW(A9))/1000</f>
        <v>0</v>
      </c>
      <c r="AY116" s="263">
        <f t="shared" si="130"/>
        <v>0</v>
      </c>
      <c r="AZ116" s="122" t="e">
        <f t="shared" si="131"/>
        <v>#N/A</v>
      </c>
      <c r="BA116" s="122" t="e">
        <f t="shared" si="131"/>
        <v>#N/A</v>
      </c>
      <c r="BB116" s="122" t="e">
        <f t="shared" si="131"/>
        <v>#N/A</v>
      </c>
      <c r="BC116" s="122" t="e">
        <f t="shared" si="131"/>
        <v>#N/A</v>
      </c>
      <c r="BD116" s="122" t="e">
        <f t="shared" si="131"/>
        <v>#N/A</v>
      </c>
      <c r="BE116" s="122" t="e">
        <f t="shared" si="131"/>
        <v>#N/A</v>
      </c>
      <c r="BF116" s="122" t="e">
        <f t="shared" si="131"/>
        <v>#N/A</v>
      </c>
      <c r="BG116" s="122" t="e">
        <f t="shared" si="131"/>
        <v>#N/A</v>
      </c>
      <c r="BH116" s="122" t="e">
        <f t="shared" si="131"/>
        <v>#N/A</v>
      </c>
      <c r="BI116" s="122" t="e">
        <f t="shared" si="131"/>
        <v>#N/A</v>
      </c>
      <c r="BJ116" s="122" t="e">
        <f t="shared" si="131"/>
        <v>#N/A</v>
      </c>
      <c r="BK116" s="122" t="e">
        <f t="shared" si="131"/>
        <v>#N/A</v>
      </c>
      <c r="BL116" s="122" t="e">
        <f t="shared" si="131"/>
        <v>#N/A</v>
      </c>
      <c r="BM116" s="122" t="e">
        <f t="shared" si="131"/>
        <v>#N/A</v>
      </c>
      <c r="BN116" s="122" t="e">
        <f t="shared" si="131"/>
        <v>#N/A</v>
      </c>
      <c r="BO116" s="122" t="e">
        <f t="shared" si="131"/>
        <v>#N/A</v>
      </c>
      <c r="BP116" s="122" t="e">
        <f t="shared" si="132"/>
        <v>#N/A</v>
      </c>
      <c r="BQ116" s="122" t="e">
        <f t="shared" si="132"/>
        <v>#N/A</v>
      </c>
      <c r="BR116" s="122" t="e">
        <f t="shared" si="132"/>
        <v>#N/A</v>
      </c>
    </row>
    <row r="117" spans="1:70">
      <c r="A117" s="287" t="s">
        <v>196</v>
      </c>
      <c r="B117" s="263"/>
      <c r="C117" s="263"/>
      <c r="D117" s="263"/>
      <c r="E117" s="263"/>
      <c r="F117" s="263"/>
      <c r="G117" s="263"/>
      <c r="H117" s="263"/>
      <c r="I117" s="263"/>
      <c r="J117" s="263"/>
      <c r="K117" s="263"/>
      <c r="L117" s="263"/>
      <c r="M117" s="263"/>
      <c r="N117" s="263"/>
      <c r="O117" s="263"/>
      <c r="P117" s="263"/>
      <c r="Q117" s="263"/>
      <c r="R117" s="263"/>
      <c r="S117" s="263"/>
      <c r="T117" s="263" cm="1">
        <f t="array" ref="T117">INDEX('[8]Oat Exports'!$AD$290:$OW$290,1,ROW(A7))/1000</f>
        <v>0</v>
      </c>
      <c r="U117" s="263" cm="1">
        <f t="array" ref="U117">INDEX('[8]Oat Exports'!$AM$290:$MP$290,1,ROW(A10))/1000</f>
        <v>0</v>
      </c>
      <c r="V117" s="263" cm="1">
        <f t="array" ref="V117">INDEX('[8]Oat Exports'!$AY$290:$MP$290,1,ROW(B26))/1000</f>
        <v>0</v>
      </c>
      <c r="W117" s="263" cm="1">
        <f t="array" ref="W117">INDEX('[8]Oat Exports'!$BK$290:$MP$290,1,ROW(A10))/1000</f>
        <v>0</v>
      </c>
      <c r="X117" s="263" cm="1">
        <f t="array" ref="X117">INDEX('[8]Oat Exports'!$BW$290:$MP$290,1,ROW(A10))/1000</f>
        <v>0</v>
      </c>
      <c r="Y117" s="263" cm="1">
        <f t="array" ref="Y117">INDEX('[8]Oat Exports'!$CI$290:$MP$290,1,ROW(A10))/1000</f>
        <v>0</v>
      </c>
      <c r="Z117" s="263" cm="1">
        <f t="array" ref="Z117">INDEX('[8]Oat Exports'!$CU$290:$MP$290,1,ROW(A10))/1000</f>
        <v>0</v>
      </c>
      <c r="AA117" s="263" cm="1">
        <f t="array" ref="AA117">INDEX('[8]Oat Exports'!$DG$290:$MP$290,1,ROW(A10))/1000</f>
        <v>0</v>
      </c>
      <c r="AB117" s="263" cm="1">
        <f t="array" ref="AB117">INDEX('[8]Oat Exports'!$DS$290:$MP$290,1,ROW(A10))/1000</f>
        <v>0</v>
      </c>
      <c r="AC117" s="263" cm="1">
        <f t="array" ref="AC117">INDEX('[8]Oat Exports'!$EE$290:$MP$290,1,ROW(A10))/1000</f>
        <v>0</v>
      </c>
      <c r="AD117" s="263" cm="1">
        <f t="array" ref="AD117">INDEX('[8]Oat Exports'!$EQ$290:$MP$290,1,ROW(A10))/1000</f>
        <v>0</v>
      </c>
      <c r="AE117" s="263" cm="1">
        <f t="array" ref="AE117">INDEX('[8]Oat Exports'!$FC$290:$MP$290,1,ROW(A10))/1000</f>
        <v>0</v>
      </c>
      <c r="AF117" s="263" cm="1">
        <f t="array" ref="AF117">INDEX('[8]Oat Exports'!$FO$290:$MP$290,1,ROW(A10))/1000</f>
        <v>0</v>
      </c>
      <c r="AG117" s="263" cm="1">
        <f t="array" ref="AG117">INDEX('[8]Oat Exports'!$GA$290:$MP$290,1,ROW(A10))/1000</f>
        <v>0</v>
      </c>
      <c r="AH117" s="263" cm="1">
        <f t="array" ref="AH117">INDEX('[8]Oat Exports'!$GM$290:$MP$290,1,ROW(A10))/1000</f>
        <v>0</v>
      </c>
      <c r="AI117" s="263" cm="1">
        <f t="array" ref="AI117">INDEX('[8]Oat Exports'!$GY$290:$MP$290,1,ROW(A10))/1000</f>
        <v>0</v>
      </c>
      <c r="AJ117" s="263" cm="1">
        <f t="array" ref="AJ117">INDEX('[8]Oat Exports'!$HK$290:$MP$290,1,ROW(A10))/1000</f>
        <v>0</v>
      </c>
      <c r="AK117" s="263" cm="1">
        <f t="array" ref="AK117">INDEX('[8]Oat Exports'!$HW$290:$MP$290,1,ROW(A10))/1000</f>
        <v>0</v>
      </c>
      <c r="AL117" s="263" cm="1">
        <f t="array" ref="AL117">INDEX('[8]Oat Exports'!$II$290:$PO$290,1,ROW(A10))/1000</f>
        <v>0</v>
      </c>
      <c r="AM117" s="263" cm="1">
        <f t="array" ref="AM117">INDEX('[8]Oat Exports'!$IU$290:$PO$290,1,ROW(A10))/1000</f>
        <v>0</v>
      </c>
      <c r="AN117" s="263" cm="1">
        <f t="array" ref="AN117">INDEX('[8]Oat Exports'!$JG$290:$MP$290,1,ROW(A10))/1000</f>
        <v>0</v>
      </c>
      <c r="AO117" s="263" cm="1">
        <f t="array" ref="AO117">INDEX('[8]Oat Exports'!$JS$290:$MP$290,1,ROW(A10))/1000</f>
        <v>0</v>
      </c>
      <c r="AP117" s="263" cm="1">
        <f t="array" ref="AP117">INDEX('[8]Oat Exports'!$KE$290:$MP$290,1,ROW(A10))/1000</f>
        <v>0</v>
      </c>
      <c r="AQ117" s="263" cm="1">
        <f t="array" ref="AQ117">INDEX('[8]Oat Exports'!$KQ$290:$OW$290,1,ROW(A10))/1000</f>
        <v>0</v>
      </c>
      <c r="AR117" s="263" cm="1">
        <f t="array" ref="AR117">INDEX('[8]Oat Exports'!$LC$290:$OW$290,1,ROW(A10))/1000</f>
        <v>0</v>
      </c>
      <c r="AS117" s="263" cm="1">
        <f t="array" ref="AS117">INDEX('[8]Oat Exports'!$LO$290:$OW$290,1,ROW(A10))/1000</f>
        <v>0</v>
      </c>
      <c r="AT117" s="263" cm="1">
        <f t="array" ref="AT117">INDEX('[8]Oat Exports'!$MA$290:$OW$290,1,ROW(A10))/1000</f>
        <v>0</v>
      </c>
      <c r="AU117" s="263" cm="1">
        <f t="array" ref="AU117">INDEX('[8]Oat Exports'!$MM$290:$OW$290,1,ROW(A10))/1000</f>
        <v>0</v>
      </c>
      <c r="AV117" s="263" cm="1">
        <f t="array" ref="AV117">INDEX('[8]Oat Exports'!$MY$290:$OW$290,1,ROW(A10))/1000</f>
        <v>0</v>
      </c>
      <c r="AW117" s="263" cm="1">
        <f t="array" ref="AW117">INDEX('[8]Oat Exports'!$NK$290:$OW$290,1,ROW(A10))/1000</f>
        <v>0</v>
      </c>
      <c r="AX117" s="263" cm="1">
        <f t="array" ref="AX117">INDEX('[8]Oat Exports'!$NW$290:$OW$290,1,ROW(A10))/1000</f>
        <v>0</v>
      </c>
      <c r="AY117" s="263">
        <f t="shared" si="130"/>
        <v>0</v>
      </c>
      <c r="AZ117" s="122" t="e">
        <f t="shared" si="131"/>
        <v>#N/A</v>
      </c>
      <c r="BA117" s="122" t="e">
        <f t="shared" si="131"/>
        <v>#N/A</v>
      </c>
      <c r="BB117" s="122" t="e">
        <f t="shared" si="131"/>
        <v>#N/A</v>
      </c>
      <c r="BC117" s="122" t="e">
        <f t="shared" si="131"/>
        <v>#N/A</v>
      </c>
      <c r="BD117" s="122" t="e">
        <f t="shared" si="131"/>
        <v>#N/A</v>
      </c>
      <c r="BE117" s="122" t="e">
        <f t="shared" si="131"/>
        <v>#N/A</v>
      </c>
      <c r="BF117" s="122" t="e">
        <f t="shared" si="131"/>
        <v>#N/A</v>
      </c>
      <c r="BG117" s="122" t="e">
        <f t="shared" si="131"/>
        <v>#N/A</v>
      </c>
      <c r="BH117" s="122" t="e">
        <f t="shared" si="131"/>
        <v>#N/A</v>
      </c>
      <c r="BI117" s="122" t="e">
        <f t="shared" si="131"/>
        <v>#N/A</v>
      </c>
      <c r="BJ117" s="122" t="e">
        <f t="shared" si="131"/>
        <v>#N/A</v>
      </c>
      <c r="BK117" s="122" t="e">
        <f t="shared" si="131"/>
        <v>#N/A</v>
      </c>
      <c r="BL117" s="122" t="e">
        <f t="shared" si="131"/>
        <v>#N/A</v>
      </c>
      <c r="BM117" s="122" t="e">
        <f t="shared" si="131"/>
        <v>#N/A</v>
      </c>
      <c r="BN117" s="122" t="e">
        <f t="shared" si="131"/>
        <v>#N/A</v>
      </c>
      <c r="BO117" s="122" t="e">
        <f t="shared" si="131"/>
        <v>#N/A</v>
      </c>
      <c r="BP117" s="122" t="e">
        <f t="shared" si="132"/>
        <v>#N/A</v>
      </c>
      <c r="BQ117" s="122" t="e">
        <f t="shared" si="132"/>
        <v>#N/A</v>
      </c>
      <c r="BR117" s="122" t="e">
        <f t="shared" si="132"/>
        <v>#N/A</v>
      </c>
    </row>
    <row r="118" spans="1:70">
      <c r="A118" s="287" t="s">
        <v>197</v>
      </c>
      <c r="B118" s="263"/>
      <c r="C118" s="263"/>
      <c r="D118" s="263"/>
      <c r="E118" s="263"/>
      <c r="F118" s="263"/>
      <c r="G118" s="263"/>
      <c r="H118" s="263"/>
      <c r="I118" s="263"/>
      <c r="J118" s="263"/>
      <c r="K118" s="263"/>
      <c r="L118" s="263"/>
      <c r="M118" s="263"/>
      <c r="N118" s="263"/>
      <c r="O118" s="263"/>
      <c r="P118" s="263"/>
      <c r="Q118" s="263"/>
      <c r="R118" s="263"/>
      <c r="S118" s="263"/>
      <c r="T118" s="263" cm="1">
        <f t="array" ref="T118">INDEX('[8]Oat Exports'!$AD$290:$OW$290,1,ROW(A8))/1000</f>
        <v>0</v>
      </c>
      <c r="U118" s="263" cm="1">
        <f t="array" ref="U118">INDEX('[8]Oat Exports'!$AM$290:$MP$290,1,ROW(A11))/1000</f>
        <v>0</v>
      </c>
      <c r="V118" s="263" cm="1">
        <f t="array" ref="V118">INDEX('[8]Oat Exports'!$AY$290:$MP$290,1,ROW(B27))/1000</f>
        <v>0</v>
      </c>
      <c r="W118" s="263" cm="1">
        <f t="array" ref="W118">INDEX('[8]Oat Exports'!$BK$290:$MP$290,1,ROW(A11))/1000</f>
        <v>0</v>
      </c>
      <c r="X118" s="263" cm="1">
        <f t="array" ref="X118">INDEX('[8]Oat Exports'!$BW$290:$MP$290,1,ROW(A11))/1000</f>
        <v>0</v>
      </c>
      <c r="Y118" s="263" cm="1">
        <f t="array" ref="Y118">INDEX('[8]Oat Exports'!$CI$290:$MP$290,1,ROW(A11))/1000</f>
        <v>0</v>
      </c>
      <c r="Z118" s="263" cm="1">
        <f t="array" ref="Z118">INDEX('[8]Oat Exports'!$CU$290:$MP$290,1,ROW(A11))/1000</f>
        <v>0</v>
      </c>
      <c r="AA118" s="263" cm="1">
        <f t="array" ref="AA118">INDEX('[8]Oat Exports'!$DG$290:$MP$290,1,ROW(A11))/1000</f>
        <v>0</v>
      </c>
      <c r="AB118" s="263" cm="1">
        <f t="array" ref="AB118">INDEX('[8]Oat Exports'!$DS$290:$MP$290,1,ROW(A11))/1000</f>
        <v>0</v>
      </c>
      <c r="AC118" s="263" cm="1">
        <f t="array" ref="AC118">INDEX('[8]Oat Exports'!$EE$290:$MP$290,1,ROW(A11))/1000</f>
        <v>0</v>
      </c>
      <c r="AD118" s="263" cm="1">
        <f t="array" ref="AD118">INDEX('[8]Oat Exports'!$EQ$290:$MP$290,1,ROW(A11))/1000</f>
        <v>0</v>
      </c>
      <c r="AE118" s="263" cm="1">
        <f t="array" ref="AE118">INDEX('[8]Oat Exports'!$FC$290:$MP$290,1,ROW(A11))/1000</f>
        <v>0</v>
      </c>
      <c r="AF118" s="263" cm="1">
        <f t="array" ref="AF118">INDEX('[8]Oat Exports'!$FO$290:$MP$290,1,ROW(A11))/1000</f>
        <v>0</v>
      </c>
      <c r="AG118" s="263" cm="1">
        <f t="array" ref="AG118">INDEX('[8]Oat Exports'!$GA$290:$MP$290,1,ROW(A11))/1000</f>
        <v>0</v>
      </c>
      <c r="AH118" s="263" cm="1">
        <f t="array" ref="AH118">INDEX('[8]Oat Exports'!$GM$290:$MP$290,1,ROW(A11))/1000</f>
        <v>0</v>
      </c>
      <c r="AI118" s="263" cm="1">
        <f t="array" ref="AI118">INDEX('[8]Oat Exports'!$GY$290:$MP$290,1,ROW(A11))/1000</f>
        <v>0</v>
      </c>
      <c r="AJ118" s="263" cm="1">
        <f t="array" ref="AJ118">INDEX('[8]Oat Exports'!$HK$290:$MP$290,1,ROW(A11))/1000</f>
        <v>0</v>
      </c>
      <c r="AK118" s="263" cm="1">
        <f t="array" ref="AK118">INDEX('[8]Oat Exports'!$HW$290:$MP$290,1,ROW(A11))/1000</f>
        <v>0</v>
      </c>
      <c r="AL118" s="263" cm="1">
        <f t="array" ref="AL118">INDEX('[8]Oat Exports'!$II$290:$PO$290,1,ROW(A11))/1000</f>
        <v>0</v>
      </c>
      <c r="AM118" s="263" cm="1">
        <f t="array" ref="AM118">INDEX('[8]Oat Exports'!$IU$290:$PO$290,1,ROW(A11))/1000</f>
        <v>0</v>
      </c>
      <c r="AN118" s="263" cm="1">
        <f t="array" ref="AN118">INDEX('[8]Oat Exports'!$JG$290:$MP$290,1,ROW(A11))/1000</f>
        <v>0</v>
      </c>
      <c r="AO118" s="263" cm="1">
        <f t="array" ref="AO118">INDEX('[8]Oat Exports'!$JS$290:$MP$290,1,ROW(A11))/1000</f>
        <v>0</v>
      </c>
      <c r="AP118" s="263" cm="1">
        <f t="array" ref="AP118">INDEX('[8]Oat Exports'!$KE$290:$MP$290,1,ROW(A11))/1000</f>
        <v>0</v>
      </c>
      <c r="AQ118" s="263" cm="1">
        <f t="array" ref="AQ118">INDEX('[8]Oat Exports'!$KQ$290:$OW$290,1,ROW(A11))/1000</f>
        <v>0</v>
      </c>
      <c r="AR118" s="263" cm="1">
        <f t="array" ref="AR118">INDEX('[8]Oat Exports'!$LC$290:$OW$290,1,ROW(A11))/1000</f>
        <v>0</v>
      </c>
      <c r="AS118" s="263" cm="1">
        <f t="array" ref="AS118">INDEX('[8]Oat Exports'!$LO$290:$OW$290,1,ROW(A11))/1000</f>
        <v>0</v>
      </c>
      <c r="AT118" s="263" cm="1">
        <f t="array" ref="AT118">INDEX('[8]Oat Exports'!$MA$290:$OW$290,1,ROW(A11))/1000</f>
        <v>0</v>
      </c>
      <c r="AU118" s="263" cm="1">
        <f t="array" ref="AU118">INDEX('[8]Oat Exports'!$MM$290:$OW$290,1,ROW(A11))/1000</f>
        <v>0</v>
      </c>
      <c r="AV118" s="263" cm="1">
        <f t="array" ref="AV118">INDEX('[8]Oat Exports'!$MY$290:$OW$290,1,ROW(A11))/1000</f>
        <v>0</v>
      </c>
      <c r="AW118" s="263" cm="1">
        <f t="array" ref="AW118">INDEX('[8]Oat Exports'!$NK$290:$OW$290,1,ROW(A11))/1000</f>
        <v>0</v>
      </c>
      <c r="AX118" s="263" cm="1">
        <f t="array" ref="AX118">INDEX('[8]Oat Exports'!$NW$290:$OW$290,1,ROW(A11))/1000</f>
        <v>0</v>
      </c>
      <c r="AY118" s="263">
        <f t="shared" si="130"/>
        <v>0</v>
      </c>
      <c r="AZ118" s="122" t="e">
        <f t="shared" si="131"/>
        <v>#N/A</v>
      </c>
      <c r="BA118" s="122" t="e">
        <f t="shared" si="131"/>
        <v>#N/A</v>
      </c>
      <c r="BB118" s="122" t="e">
        <f t="shared" si="131"/>
        <v>#N/A</v>
      </c>
      <c r="BC118" s="122" t="e">
        <f t="shared" si="131"/>
        <v>#N/A</v>
      </c>
      <c r="BD118" s="122" t="e">
        <f t="shared" si="131"/>
        <v>#N/A</v>
      </c>
      <c r="BE118" s="122" t="e">
        <f t="shared" si="131"/>
        <v>#N/A</v>
      </c>
      <c r="BF118" s="122" t="e">
        <f t="shared" si="131"/>
        <v>#N/A</v>
      </c>
      <c r="BG118" s="122" t="e">
        <f t="shared" si="131"/>
        <v>#N/A</v>
      </c>
      <c r="BH118" s="122" t="e">
        <f t="shared" si="131"/>
        <v>#N/A</v>
      </c>
      <c r="BI118" s="122" t="e">
        <f t="shared" si="131"/>
        <v>#N/A</v>
      </c>
      <c r="BJ118" s="122" t="e">
        <f t="shared" si="131"/>
        <v>#N/A</v>
      </c>
      <c r="BK118" s="122" t="e">
        <f t="shared" si="131"/>
        <v>#N/A</v>
      </c>
      <c r="BL118" s="122" t="e">
        <f t="shared" si="131"/>
        <v>#N/A</v>
      </c>
      <c r="BM118" s="122" t="e">
        <f t="shared" si="131"/>
        <v>#N/A</v>
      </c>
      <c r="BN118" s="122" t="e">
        <f t="shared" si="131"/>
        <v>#N/A</v>
      </c>
      <c r="BO118" s="122" t="e">
        <f t="shared" si="131"/>
        <v>#N/A</v>
      </c>
      <c r="BP118" s="122" t="e">
        <f t="shared" si="132"/>
        <v>#N/A</v>
      </c>
      <c r="BQ118" s="122" t="e">
        <f t="shared" si="132"/>
        <v>#N/A</v>
      </c>
      <c r="BR118" s="122" t="e">
        <f t="shared" si="132"/>
        <v>#N/A</v>
      </c>
    </row>
    <row r="119" spans="1:70">
      <c r="A119" s="287" t="s">
        <v>198</v>
      </c>
      <c r="B119" s="263"/>
      <c r="C119" s="263"/>
      <c r="D119" s="263"/>
      <c r="E119" s="263"/>
      <c r="F119" s="263"/>
      <c r="G119" s="263"/>
      <c r="H119" s="263"/>
      <c r="I119" s="263"/>
      <c r="J119" s="263"/>
      <c r="K119" s="263"/>
      <c r="L119" s="263"/>
      <c r="M119" s="263"/>
      <c r="N119" s="263"/>
      <c r="O119" s="263"/>
      <c r="P119" s="263"/>
      <c r="Q119" s="263"/>
      <c r="R119" s="263"/>
      <c r="S119" s="263"/>
      <c r="T119" s="263" cm="1">
        <f t="array" ref="T119">INDEX('[8]Oat Exports'!$AD$290:$OW$290,1,ROW(A9))/1000</f>
        <v>0</v>
      </c>
      <c r="U119" s="263" cm="1">
        <f t="array" ref="U119">INDEX('[8]Oat Exports'!$AM$290:$MP$290,1,ROW(A12))/1000</f>
        <v>0</v>
      </c>
      <c r="V119" s="263" cm="1">
        <f t="array" ref="V119">INDEX('[8]Oat Exports'!$AY$290:$MP$290,1,ROW(B28))/1000</f>
        <v>0</v>
      </c>
      <c r="W119" s="263" cm="1">
        <f t="array" ref="W119">INDEX('[8]Oat Exports'!$BK$290:$MP$290,1,ROW(A12))/1000</f>
        <v>0</v>
      </c>
      <c r="X119" s="263" cm="1">
        <f t="array" ref="X119">INDEX('[8]Oat Exports'!$BW$290:$MP$290,1,ROW(A12))/1000</f>
        <v>0</v>
      </c>
      <c r="Y119" s="263" cm="1">
        <f t="array" ref="Y119">INDEX('[8]Oat Exports'!$CI$290:$MP$290,1,ROW(A12))/1000</f>
        <v>0</v>
      </c>
      <c r="Z119" s="263" cm="1">
        <f t="array" ref="Z119">INDEX('[8]Oat Exports'!$CU$290:$MP$290,1,ROW(A12))/1000</f>
        <v>0</v>
      </c>
      <c r="AA119" s="263" cm="1">
        <f t="array" ref="AA119">INDEX('[8]Oat Exports'!$DG$290:$MP$290,1,ROW(A12))/1000</f>
        <v>0</v>
      </c>
      <c r="AB119" s="263" cm="1">
        <f t="array" ref="AB119">INDEX('[8]Oat Exports'!$DS$290:$MP$290,1,ROW(A12))/1000</f>
        <v>0</v>
      </c>
      <c r="AC119" s="263" cm="1">
        <f t="array" ref="AC119">INDEX('[8]Oat Exports'!$EE$290:$MP$290,1,ROW(A12))/1000</f>
        <v>0</v>
      </c>
      <c r="AD119" s="263" cm="1">
        <f t="array" ref="AD119">INDEX('[8]Oat Exports'!$EQ$290:$MP$290,1,ROW(A12))/1000</f>
        <v>0</v>
      </c>
      <c r="AE119" s="263" cm="1">
        <f t="array" ref="AE119">INDEX('[8]Oat Exports'!$FC$290:$MP$290,1,ROW(A12))/1000</f>
        <v>0</v>
      </c>
      <c r="AF119" s="263" cm="1">
        <f t="array" ref="AF119">INDEX('[8]Oat Exports'!$FO$290:$MP$290,1,ROW(A12))/1000</f>
        <v>0</v>
      </c>
      <c r="AG119" s="263" cm="1">
        <f t="array" ref="AG119">INDEX('[8]Oat Exports'!$GA$290:$MP$290,1,ROW(A12))/1000</f>
        <v>0</v>
      </c>
      <c r="AH119" s="263" cm="1">
        <f t="array" ref="AH119">INDEX('[8]Oat Exports'!$GM$290:$MP$290,1,ROW(A12))/1000</f>
        <v>0</v>
      </c>
      <c r="AI119" s="263" cm="1">
        <f t="array" ref="AI119">INDEX('[8]Oat Exports'!$GY$290:$MP$290,1,ROW(A12))/1000</f>
        <v>0</v>
      </c>
      <c r="AJ119" s="263" cm="1">
        <f t="array" ref="AJ119">INDEX('[8]Oat Exports'!$HK$290:$MP$290,1,ROW(A12))/1000</f>
        <v>0</v>
      </c>
      <c r="AK119" s="263" cm="1">
        <f t="array" ref="AK119">INDEX('[8]Oat Exports'!$HW$290:$MP$290,1,ROW(A12))/1000</f>
        <v>0</v>
      </c>
      <c r="AL119" s="263" cm="1">
        <f t="array" ref="AL119">INDEX('[8]Oat Exports'!$II$290:$PO$290,1,ROW(A12))/1000</f>
        <v>0</v>
      </c>
      <c r="AM119" s="263" cm="1">
        <f t="array" ref="AM119">INDEX('[8]Oat Exports'!$IU$290:$PO$290,1,ROW(A12))/1000</f>
        <v>0</v>
      </c>
      <c r="AN119" s="263" cm="1">
        <f t="array" ref="AN119">INDEX('[8]Oat Exports'!$JG$290:$MP$290,1,ROW(A12))/1000</f>
        <v>0</v>
      </c>
      <c r="AO119" s="263" cm="1">
        <f t="array" ref="AO119">INDEX('[8]Oat Exports'!$JS$290:$MP$290,1,ROW(A12))/1000</f>
        <v>0</v>
      </c>
      <c r="AP119" s="263" cm="1">
        <f t="array" ref="AP119">INDEX('[8]Oat Exports'!$KE$290:$MP$290,1,ROW(A12))/1000</f>
        <v>0</v>
      </c>
      <c r="AQ119" s="263" cm="1">
        <f t="array" ref="AQ119">INDEX('[8]Oat Exports'!$KQ$290:$OW$290,1,ROW(A12))/1000</f>
        <v>0</v>
      </c>
      <c r="AR119" s="263" cm="1">
        <f t="array" ref="AR119">INDEX('[8]Oat Exports'!$LC$290:$OW$290,1,ROW(A12))/1000</f>
        <v>0</v>
      </c>
      <c r="AS119" s="263" cm="1">
        <f t="array" ref="AS119">INDEX('[8]Oat Exports'!$LO$290:$OW$290,1,ROW(A12))/1000</f>
        <v>0</v>
      </c>
      <c r="AT119" s="263" cm="1">
        <f t="array" ref="AT119">INDEX('[8]Oat Exports'!$MA$290:$OW$290,1,ROW(A12))/1000</f>
        <v>0</v>
      </c>
      <c r="AU119" s="263" cm="1">
        <f t="array" ref="AU119">INDEX('[8]Oat Exports'!$MM$290:$OW$290,1,ROW(A12))/1000</f>
        <v>0</v>
      </c>
      <c r="AV119" s="263" cm="1">
        <f t="array" ref="AV119">INDEX('[8]Oat Exports'!$MY$290:$OW$290,1,ROW(A12))/1000</f>
        <v>0</v>
      </c>
      <c r="AW119" s="263" cm="1">
        <f t="array" ref="AW119">INDEX('[8]Oat Exports'!$NK$290:$OW$290,1,ROW(A12))/1000</f>
        <v>0</v>
      </c>
      <c r="AX119" s="263" cm="1">
        <f t="array" ref="AX119">INDEX('[8]Oat Exports'!$NV$290:$OW$290,1,ROW(A12))/1000</f>
        <v>0</v>
      </c>
      <c r="AY119" s="263">
        <f t="shared" ref="AY119:BR119" si="133">AY120-SUM(AY108:AY118)</f>
        <v>6.0000000000000001E-3</v>
      </c>
      <c r="AZ119" s="122" t="e">
        <f t="shared" si="133"/>
        <v>#N/A</v>
      </c>
      <c r="BA119" s="122" t="e">
        <f t="shared" si="133"/>
        <v>#N/A</v>
      </c>
      <c r="BB119" s="122" t="e">
        <f t="shared" si="133"/>
        <v>#N/A</v>
      </c>
      <c r="BC119" s="122" t="e">
        <f t="shared" si="133"/>
        <v>#N/A</v>
      </c>
      <c r="BD119" s="122" t="e">
        <f t="shared" si="133"/>
        <v>#N/A</v>
      </c>
      <c r="BE119" s="122" t="e">
        <f t="shared" si="133"/>
        <v>#N/A</v>
      </c>
      <c r="BF119" s="122" t="e">
        <f t="shared" si="133"/>
        <v>#N/A</v>
      </c>
      <c r="BG119" s="122" t="e">
        <f t="shared" si="133"/>
        <v>#N/A</v>
      </c>
      <c r="BH119" s="122" t="e">
        <f t="shared" si="133"/>
        <v>#N/A</v>
      </c>
      <c r="BI119" s="122" t="e">
        <f t="shared" si="133"/>
        <v>#N/A</v>
      </c>
      <c r="BJ119" s="122" t="e">
        <f t="shared" si="133"/>
        <v>#N/A</v>
      </c>
      <c r="BK119" s="122" t="e">
        <f t="shared" si="133"/>
        <v>#N/A</v>
      </c>
      <c r="BL119" s="122" t="e">
        <f t="shared" si="133"/>
        <v>#N/A</v>
      </c>
      <c r="BM119" s="122" t="e">
        <f t="shared" si="133"/>
        <v>#N/A</v>
      </c>
      <c r="BN119" s="122" t="e">
        <f t="shared" si="133"/>
        <v>#N/A</v>
      </c>
      <c r="BO119" s="122" t="e">
        <f t="shared" si="133"/>
        <v>#N/A</v>
      </c>
      <c r="BP119" s="122" t="e">
        <f t="shared" si="133"/>
        <v>#N/A</v>
      </c>
      <c r="BQ119" s="122" t="e">
        <f t="shared" si="133"/>
        <v>#N/A</v>
      </c>
      <c r="BR119" s="122" t="e">
        <f t="shared" si="133"/>
        <v>#N/A</v>
      </c>
    </row>
    <row r="120" spans="1:70" ht="13.5" thickBot="1">
      <c r="A120" s="310" t="s">
        <v>192</v>
      </c>
      <c r="B120" s="311">
        <f>SUM(B108:B119)</f>
        <v>0</v>
      </c>
      <c r="C120" s="311">
        <f t="shared" ref="C120:AV120" si="134">SUM(C108:C119)</f>
        <v>0</v>
      </c>
      <c r="D120" s="311">
        <f t="shared" si="134"/>
        <v>0</v>
      </c>
      <c r="E120" s="311">
        <f t="shared" si="134"/>
        <v>0</v>
      </c>
      <c r="F120" s="311">
        <f t="shared" si="134"/>
        <v>0</v>
      </c>
      <c r="G120" s="311">
        <f t="shared" si="134"/>
        <v>0</v>
      </c>
      <c r="H120" s="311">
        <f t="shared" si="134"/>
        <v>0</v>
      </c>
      <c r="I120" s="311">
        <f t="shared" si="134"/>
        <v>0</v>
      </c>
      <c r="J120" s="311">
        <f t="shared" si="134"/>
        <v>0</v>
      </c>
      <c r="K120" s="311">
        <f t="shared" si="134"/>
        <v>0</v>
      </c>
      <c r="L120" s="311">
        <f t="shared" si="134"/>
        <v>0</v>
      </c>
      <c r="M120" s="311">
        <f t="shared" si="134"/>
        <v>0</v>
      </c>
      <c r="N120" s="311">
        <f t="shared" si="134"/>
        <v>0</v>
      </c>
      <c r="O120" s="311">
        <f t="shared" si="134"/>
        <v>0</v>
      </c>
      <c r="P120" s="311">
        <f t="shared" si="134"/>
        <v>0</v>
      </c>
      <c r="Q120" s="311">
        <f t="shared" si="134"/>
        <v>0</v>
      </c>
      <c r="R120" s="311">
        <f t="shared" si="134"/>
        <v>0</v>
      </c>
      <c r="S120" s="311">
        <f t="shared" si="134"/>
        <v>0</v>
      </c>
      <c r="T120" s="311">
        <f t="shared" si="134"/>
        <v>0</v>
      </c>
      <c r="U120" s="311">
        <f t="shared" si="134"/>
        <v>0</v>
      </c>
      <c r="V120" s="311">
        <f t="shared" si="134"/>
        <v>0</v>
      </c>
      <c r="W120" s="311">
        <f t="shared" si="134"/>
        <v>0</v>
      </c>
      <c r="X120" s="311">
        <f t="shared" si="134"/>
        <v>0</v>
      </c>
      <c r="Y120" s="311">
        <f t="shared" si="134"/>
        <v>0</v>
      </c>
      <c r="Z120" s="311">
        <f t="shared" si="134"/>
        <v>0</v>
      </c>
      <c r="AA120" s="311">
        <f t="shared" si="134"/>
        <v>0</v>
      </c>
      <c r="AB120" s="311">
        <f t="shared" si="134"/>
        <v>0</v>
      </c>
      <c r="AC120" s="311">
        <f t="shared" si="134"/>
        <v>0</v>
      </c>
      <c r="AD120" s="311">
        <f t="shared" si="134"/>
        <v>0</v>
      </c>
      <c r="AE120" s="311">
        <f t="shared" si="134"/>
        <v>0</v>
      </c>
      <c r="AF120" s="311">
        <f t="shared" si="134"/>
        <v>0</v>
      </c>
      <c r="AG120" s="311">
        <f t="shared" si="134"/>
        <v>0</v>
      </c>
      <c r="AH120" s="311">
        <f t="shared" si="134"/>
        <v>0</v>
      </c>
      <c r="AI120" s="311">
        <f t="shared" si="134"/>
        <v>0</v>
      </c>
      <c r="AJ120" s="311">
        <f t="shared" si="134"/>
        <v>0</v>
      </c>
      <c r="AK120" s="311">
        <f t="shared" si="134"/>
        <v>0</v>
      </c>
      <c r="AL120" s="311">
        <f t="shared" si="134"/>
        <v>0</v>
      </c>
      <c r="AM120" s="311">
        <f t="shared" si="134"/>
        <v>0</v>
      </c>
      <c r="AN120" s="311">
        <f t="shared" si="134"/>
        <v>0</v>
      </c>
      <c r="AO120" s="311">
        <f t="shared" si="134"/>
        <v>0</v>
      </c>
      <c r="AP120" s="311">
        <f t="shared" si="134"/>
        <v>0</v>
      </c>
      <c r="AQ120" s="311">
        <f t="shared" si="134"/>
        <v>0</v>
      </c>
      <c r="AR120" s="311">
        <f t="shared" si="134"/>
        <v>0</v>
      </c>
      <c r="AS120" s="311">
        <f t="shared" si="134"/>
        <v>0</v>
      </c>
      <c r="AT120" s="311">
        <f t="shared" si="134"/>
        <v>0</v>
      </c>
      <c r="AU120" s="311">
        <f t="shared" si="134"/>
        <v>0</v>
      </c>
      <c r="AV120" s="311">
        <f t="shared" si="134"/>
        <v>0</v>
      </c>
      <c r="AW120" s="312">
        <f t="shared" ref="AW120:BR120" si="135">AW16</f>
        <v>76</v>
      </c>
      <c r="AX120" s="312">
        <f t="shared" si="135"/>
        <v>34.232999999999997</v>
      </c>
      <c r="AY120" s="312">
        <f t="shared" si="135"/>
        <v>6.0000000000000001E-3</v>
      </c>
      <c r="AZ120" s="122" t="e">
        <f t="shared" si="135"/>
        <v>#N/A</v>
      </c>
      <c r="BA120" s="122" t="e">
        <f t="shared" si="135"/>
        <v>#N/A</v>
      </c>
      <c r="BB120" s="122" t="e">
        <f t="shared" si="135"/>
        <v>#N/A</v>
      </c>
      <c r="BC120" s="122" t="e">
        <f t="shared" si="135"/>
        <v>#N/A</v>
      </c>
      <c r="BD120" s="122" t="e">
        <f t="shared" si="135"/>
        <v>#N/A</v>
      </c>
      <c r="BE120" s="122" t="e">
        <f t="shared" si="135"/>
        <v>#N/A</v>
      </c>
      <c r="BF120" s="122" t="e">
        <f t="shared" si="135"/>
        <v>#N/A</v>
      </c>
      <c r="BG120" s="122" t="e">
        <f t="shared" si="135"/>
        <v>#N/A</v>
      </c>
      <c r="BH120" s="122" t="e">
        <f t="shared" si="135"/>
        <v>#N/A</v>
      </c>
      <c r="BI120" s="122" t="e">
        <f t="shared" si="135"/>
        <v>#N/A</v>
      </c>
      <c r="BJ120" s="122" t="e">
        <f t="shared" si="135"/>
        <v>#N/A</v>
      </c>
      <c r="BK120" s="122" t="e">
        <f t="shared" si="135"/>
        <v>#N/A</v>
      </c>
      <c r="BL120" s="122" t="e">
        <f t="shared" si="135"/>
        <v>#N/A</v>
      </c>
      <c r="BM120" s="122" t="e">
        <f t="shared" si="135"/>
        <v>#N/A</v>
      </c>
      <c r="BN120" s="122" t="e">
        <f t="shared" si="135"/>
        <v>#N/A</v>
      </c>
      <c r="BO120" s="122" t="e">
        <f t="shared" si="135"/>
        <v>#N/A</v>
      </c>
      <c r="BP120" s="122" t="e">
        <f t="shared" si="135"/>
        <v>#N/A</v>
      </c>
      <c r="BQ120" s="122" t="e">
        <f t="shared" si="135"/>
        <v>#N/A</v>
      </c>
      <c r="BR120" s="122" t="e">
        <f t="shared" si="135"/>
        <v>#N/A</v>
      </c>
    </row>
    <row r="121" spans="1:70" ht="13.5" thickBot="1">
      <c r="A121" s="183"/>
      <c r="B121" s="183"/>
      <c r="C121" s="183"/>
      <c r="D121" s="183"/>
      <c r="E121" s="183"/>
      <c r="F121" s="183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3"/>
      <c r="V121" s="183"/>
      <c r="W121" s="183"/>
      <c r="X121" s="183"/>
      <c r="Y121" s="183"/>
      <c r="Z121" s="183"/>
      <c r="AA121" s="183"/>
      <c r="AB121" s="183"/>
      <c r="AC121" s="183"/>
      <c r="AD121" s="183"/>
      <c r="AE121" s="183"/>
      <c r="AF121" s="183"/>
      <c r="AG121" s="183"/>
      <c r="AH121" s="183"/>
      <c r="AI121" s="183"/>
      <c r="AJ121" s="183"/>
      <c r="AK121" s="183"/>
      <c r="AL121" s="183"/>
      <c r="AM121" s="183"/>
      <c r="AN121" s="183"/>
      <c r="AO121" s="183"/>
      <c r="AP121" s="183"/>
      <c r="AQ121" s="183"/>
      <c r="AR121" s="183"/>
      <c r="AS121" s="183"/>
      <c r="AT121" s="183"/>
      <c r="AU121" s="183"/>
      <c r="AV121" s="183"/>
      <c r="AW121" s="183"/>
      <c r="AX121" s="183"/>
      <c r="AY121" s="183"/>
      <c r="AZ121" s="183"/>
      <c r="BA121" s="183"/>
      <c r="BB121" s="183"/>
      <c r="BC121" s="183"/>
      <c r="BD121" s="183"/>
      <c r="BE121" s="183"/>
      <c r="BF121" s="183"/>
      <c r="BG121" s="183"/>
      <c r="BH121" s="183"/>
      <c r="BI121" s="183"/>
      <c r="BJ121" s="183"/>
      <c r="BK121" s="183"/>
      <c r="BL121" s="183"/>
      <c r="BM121" s="183"/>
      <c r="BN121" s="183"/>
      <c r="BO121" s="183"/>
      <c r="BP121" s="183"/>
      <c r="BQ121" s="183"/>
      <c r="BR121" s="183"/>
    </row>
    <row r="122" spans="1:70" ht="17.25" thickBot="1">
      <c r="A122" s="283" t="s">
        <v>359</v>
      </c>
      <c r="B122" s="284"/>
      <c r="C122" s="284"/>
      <c r="D122" s="284"/>
      <c r="E122" s="284"/>
      <c r="F122" s="284"/>
      <c r="G122" s="284"/>
      <c r="H122" s="284"/>
      <c r="I122" s="284"/>
      <c r="J122" s="284"/>
      <c r="K122" s="284"/>
      <c r="L122" s="284"/>
      <c r="M122" s="284"/>
      <c r="N122" s="284"/>
      <c r="O122" s="284"/>
      <c r="P122" s="284"/>
      <c r="Q122" s="284"/>
      <c r="R122" s="284"/>
      <c r="S122" s="284"/>
      <c r="T122" s="284"/>
      <c r="U122" s="284"/>
      <c r="V122" s="284"/>
      <c r="W122" s="284"/>
      <c r="X122" s="284"/>
      <c r="Y122" s="284"/>
      <c r="Z122" s="284"/>
      <c r="AA122" s="284"/>
      <c r="AB122" s="284"/>
      <c r="AC122" s="284"/>
      <c r="AD122" s="284"/>
      <c r="AE122" s="284"/>
      <c r="AF122" s="284"/>
      <c r="AG122" s="284"/>
      <c r="AH122" s="284"/>
      <c r="AI122" s="284"/>
      <c r="AJ122" s="284"/>
      <c r="AK122" s="284"/>
      <c r="AL122" s="284"/>
      <c r="AM122" s="284"/>
      <c r="AN122" s="284"/>
      <c r="AO122" s="284"/>
      <c r="AP122" s="284"/>
      <c r="AQ122" s="284"/>
      <c r="AR122" s="284"/>
      <c r="AS122" s="284"/>
      <c r="AT122" s="284"/>
      <c r="AU122" s="284"/>
      <c r="AV122" s="284"/>
      <c r="AW122" s="284"/>
      <c r="AX122" s="284"/>
      <c r="AY122" s="284"/>
    </row>
    <row r="123" spans="1:70" ht="17.25" thickBot="1">
      <c r="A123" s="283"/>
      <c r="B123" s="284" t="str">
        <f t="shared" ref="B123:BM123" si="136">B2</f>
        <v xml:space="preserve">75/76 </v>
      </c>
      <c r="C123" s="284" t="str">
        <f t="shared" si="136"/>
        <v xml:space="preserve">76/77 </v>
      </c>
      <c r="D123" s="284" t="str">
        <f t="shared" si="136"/>
        <v xml:space="preserve">77/78 </v>
      </c>
      <c r="E123" s="284" t="str">
        <f t="shared" si="136"/>
        <v xml:space="preserve">78/79 </v>
      </c>
      <c r="F123" s="284" t="str">
        <f t="shared" si="136"/>
        <v xml:space="preserve">79/80 </v>
      </c>
      <c r="G123" s="284" t="str">
        <f t="shared" si="136"/>
        <v xml:space="preserve">80/81 </v>
      </c>
      <c r="H123" s="284" t="str">
        <f t="shared" si="136"/>
        <v xml:space="preserve">81/82 </v>
      </c>
      <c r="I123" s="284" t="str">
        <f t="shared" si="136"/>
        <v xml:space="preserve">82/83 </v>
      </c>
      <c r="J123" s="284" t="str">
        <f t="shared" si="136"/>
        <v xml:space="preserve">83/84 </v>
      </c>
      <c r="K123" s="284" t="str">
        <f t="shared" si="136"/>
        <v xml:space="preserve">84/85 </v>
      </c>
      <c r="L123" s="284" t="str">
        <f t="shared" si="136"/>
        <v xml:space="preserve">85/86 </v>
      </c>
      <c r="M123" s="284" t="str">
        <f t="shared" si="136"/>
        <v xml:space="preserve">86/87 </v>
      </c>
      <c r="N123" s="284" t="str">
        <f t="shared" si="136"/>
        <v xml:space="preserve">87/88 </v>
      </c>
      <c r="O123" s="284" t="str">
        <f t="shared" si="136"/>
        <v xml:space="preserve">88/89 </v>
      </c>
      <c r="P123" s="284" t="str">
        <f t="shared" si="136"/>
        <v xml:space="preserve">89/90 </v>
      </c>
      <c r="Q123" s="284" t="str">
        <f t="shared" si="136"/>
        <v xml:space="preserve">90/91 </v>
      </c>
      <c r="R123" s="284" t="str">
        <f t="shared" si="136"/>
        <v xml:space="preserve">91/92 </v>
      </c>
      <c r="S123" s="284" t="str">
        <f t="shared" si="136"/>
        <v xml:space="preserve">92/93 </v>
      </c>
      <c r="T123" s="284" t="str">
        <f t="shared" si="136"/>
        <v xml:space="preserve">93/94 </v>
      </c>
      <c r="U123" s="284" t="str">
        <f t="shared" si="136"/>
        <v xml:space="preserve">94/95 </v>
      </c>
      <c r="V123" s="284" t="str">
        <f t="shared" si="136"/>
        <v xml:space="preserve">95/96 </v>
      </c>
      <c r="W123" s="284" t="str">
        <f t="shared" si="136"/>
        <v xml:space="preserve">96/97 </v>
      </c>
      <c r="X123" s="284" t="str">
        <f t="shared" si="136"/>
        <v xml:space="preserve">97/98 </v>
      </c>
      <c r="Y123" s="284" t="str">
        <f t="shared" si="136"/>
        <v xml:space="preserve">98/99 </v>
      </c>
      <c r="Z123" s="284" t="str">
        <f t="shared" si="136"/>
        <v xml:space="preserve">99/00 </v>
      </c>
      <c r="AA123" s="284" t="str">
        <f t="shared" si="136"/>
        <v xml:space="preserve">00/01 </v>
      </c>
      <c r="AB123" s="284" t="str">
        <f t="shared" si="136"/>
        <v xml:space="preserve">01/02 </v>
      </c>
      <c r="AC123" s="284" t="str">
        <f t="shared" si="136"/>
        <v xml:space="preserve">02/03 </v>
      </c>
      <c r="AD123" s="284" t="str">
        <f t="shared" si="136"/>
        <v xml:space="preserve">03/04 </v>
      </c>
      <c r="AE123" s="284" t="str">
        <f t="shared" si="136"/>
        <v xml:space="preserve">04/05 </v>
      </c>
      <c r="AF123" s="284" t="str">
        <f t="shared" si="136"/>
        <v xml:space="preserve">05/06 </v>
      </c>
      <c r="AG123" s="284" t="str">
        <f t="shared" si="136"/>
        <v xml:space="preserve">06/07 </v>
      </c>
      <c r="AH123" s="284" t="str">
        <f t="shared" si="136"/>
        <v xml:space="preserve">07/08 </v>
      </c>
      <c r="AI123" s="284" t="str">
        <f t="shared" si="136"/>
        <v xml:space="preserve">08/09 </v>
      </c>
      <c r="AJ123" s="284" t="str">
        <f t="shared" si="136"/>
        <v xml:space="preserve">09/10 </v>
      </c>
      <c r="AK123" s="284" t="str">
        <f t="shared" si="136"/>
        <v xml:space="preserve">10/11 </v>
      </c>
      <c r="AL123" s="284" t="str">
        <f t="shared" si="136"/>
        <v xml:space="preserve">11/12 </v>
      </c>
      <c r="AM123" s="284" t="str">
        <f t="shared" si="136"/>
        <v xml:space="preserve">12/13 </v>
      </c>
      <c r="AN123" s="284" t="str">
        <f t="shared" si="136"/>
        <v xml:space="preserve">13/14 </v>
      </c>
      <c r="AO123" s="284" t="str">
        <f t="shared" si="136"/>
        <v xml:space="preserve">14/15 </v>
      </c>
      <c r="AP123" s="284" t="str">
        <f t="shared" si="136"/>
        <v xml:space="preserve">15/16 </v>
      </c>
      <c r="AQ123" s="284" t="str">
        <f t="shared" si="136"/>
        <v xml:space="preserve">16/17 </v>
      </c>
      <c r="AR123" s="284" t="str">
        <f t="shared" si="136"/>
        <v xml:space="preserve">17/18 </v>
      </c>
      <c r="AS123" s="284" t="str">
        <f t="shared" si="136"/>
        <v xml:space="preserve">18/19 </v>
      </c>
      <c r="AT123" s="284" t="str">
        <f t="shared" si="136"/>
        <v>19/20</v>
      </c>
      <c r="AU123" s="284" t="str">
        <f t="shared" si="136"/>
        <v>20/21</v>
      </c>
      <c r="AV123" s="284" t="str">
        <f t="shared" si="136"/>
        <v>21/22</v>
      </c>
      <c r="AW123" s="284" t="str">
        <f t="shared" si="136"/>
        <v>22/23</v>
      </c>
      <c r="AX123" s="284" t="str">
        <f t="shared" si="136"/>
        <v>23/24</v>
      </c>
      <c r="AY123" s="284" t="str">
        <f t="shared" si="136"/>
        <v>24/25</v>
      </c>
      <c r="AZ123" s="187" t="str">
        <f t="shared" si="136"/>
        <v>25/26</v>
      </c>
      <c r="BA123" s="187" t="str">
        <f t="shared" si="136"/>
        <v>26/27</v>
      </c>
      <c r="BB123" s="187" t="str">
        <f t="shared" si="136"/>
        <v>27/28</v>
      </c>
      <c r="BC123" s="187" t="str">
        <f t="shared" si="136"/>
        <v>28/29</v>
      </c>
      <c r="BD123" s="187" t="str">
        <f t="shared" si="136"/>
        <v>29/30</v>
      </c>
      <c r="BE123" s="187" t="str">
        <f t="shared" si="136"/>
        <v>30/31</v>
      </c>
      <c r="BF123" s="187" t="str">
        <f t="shared" si="136"/>
        <v>31/32</v>
      </c>
      <c r="BG123" s="187" t="str">
        <f t="shared" si="136"/>
        <v>32/33</v>
      </c>
      <c r="BH123" s="187" t="str">
        <f t="shared" si="136"/>
        <v>33/34</v>
      </c>
      <c r="BI123" s="187" t="str">
        <f t="shared" si="136"/>
        <v>34/35</v>
      </c>
      <c r="BJ123" s="187" t="str">
        <f t="shared" si="136"/>
        <v>35/36</v>
      </c>
      <c r="BK123" s="187" t="str">
        <f t="shared" si="136"/>
        <v>36/37</v>
      </c>
      <c r="BL123" s="187" t="str">
        <f t="shared" si="136"/>
        <v>37/38</v>
      </c>
      <c r="BM123" s="187" t="str">
        <f t="shared" si="136"/>
        <v>38/39</v>
      </c>
      <c r="BN123" s="187" t="str">
        <f t="shared" ref="BN123:CX123" si="137">BN2</f>
        <v>39/40</v>
      </c>
      <c r="BO123" s="187" t="str">
        <f t="shared" si="137"/>
        <v>40/41</v>
      </c>
      <c r="BP123" s="187" t="str">
        <f t="shared" si="137"/>
        <v>41/42</v>
      </c>
      <c r="BQ123" s="187" t="str">
        <f t="shared" si="137"/>
        <v>42/43</v>
      </c>
      <c r="BR123" s="187" t="str">
        <f t="shared" si="137"/>
        <v>43/44</v>
      </c>
    </row>
    <row r="124" spans="1:70">
      <c r="A124" s="287" t="s">
        <v>206</v>
      </c>
      <c r="B124" s="263">
        <f t="shared" ref="B124:BM124" si="138">B46</f>
        <v>74.367000000000047</v>
      </c>
      <c r="C124" s="263">
        <f t="shared" si="138"/>
        <v>738.89299999999992</v>
      </c>
      <c r="D124" s="263">
        <f t="shared" si="138"/>
        <v>701.67400000000021</v>
      </c>
      <c r="E124" s="263">
        <f t="shared" si="138"/>
        <v>704.25699999999995</v>
      </c>
      <c r="F124" s="263">
        <f t="shared" si="138"/>
        <v>689.14800000000014</v>
      </c>
      <c r="G124" s="263">
        <f t="shared" si="138"/>
        <v>624.69900000000007</v>
      </c>
      <c r="H124" s="263">
        <f t="shared" si="138"/>
        <v>614.72899999999993</v>
      </c>
      <c r="I124" s="263">
        <f t="shared" si="138"/>
        <v>583.27800000000002</v>
      </c>
      <c r="J124" s="263">
        <f t="shared" si="138"/>
        <v>628.37099999999998</v>
      </c>
      <c r="K124" s="263">
        <f t="shared" si="138"/>
        <v>591.06100000000004</v>
      </c>
      <c r="L124" s="263">
        <f t="shared" si="138"/>
        <v>574.09100000000012</v>
      </c>
      <c r="M124" s="263">
        <f t="shared" si="138"/>
        <v>561.17500000000007</v>
      </c>
      <c r="N124" s="263">
        <f t="shared" si="138"/>
        <v>492.58699999999993</v>
      </c>
      <c r="O124" s="263">
        <f t="shared" si="138"/>
        <v>369.80199999999996</v>
      </c>
      <c r="P124" s="263">
        <f t="shared" si="138"/>
        <v>311.92099999999999</v>
      </c>
      <c r="Q124" s="263">
        <f t="shared" si="138"/>
        <v>398.20799999999991</v>
      </c>
      <c r="R124" s="263">
        <f t="shared" si="138"/>
        <v>312.89999999999992</v>
      </c>
      <c r="S124" s="263">
        <f t="shared" si="138"/>
        <v>298.58200000000005</v>
      </c>
      <c r="T124" s="263">
        <f t="shared" si="138"/>
        <v>269.29699999999997</v>
      </c>
      <c r="U124" s="263">
        <f t="shared" si="138"/>
        <v>218.35999999999996</v>
      </c>
      <c r="V124" s="263">
        <f t="shared" si="138"/>
        <v>192.18299999999999</v>
      </c>
      <c r="W124" s="263">
        <f t="shared" si="138"/>
        <v>171.07000000000005</v>
      </c>
      <c r="X124" s="263">
        <f t="shared" si="138"/>
        <v>118.64500000000001</v>
      </c>
      <c r="Y124" s="263">
        <f t="shared" si="138"/>
        <v>140.233</v>
      </c>
      <c r="Z124" s="263">
        <f t="shared" si="138"/>
        <v>137.37999999999994</v>
      </c>
      <c r="AA124" s="263">
        <f t="shared" si="138"/>
        <v>117.398</v>
      </c>
      <c r="AB124" s="263">
        <f t="shared" si="138"/>
        <v>119.01300000000006</v>
      </c>
      <c r="AC124" s="263">
        <f t="shared" si="138"/>
        <v>93.91500000000002</v>
      </c>
      <c r="AD124" s="263">
        <f t="shared" si="138"/>
        <v>101.81000000000002</v>
      </c>
      <c r="AE124" s="263">
        <f t="shared" si="138"/>
        <v>107.91400000000002</v>
      </c>
      <c r="AF124" s="263">
        <f t="shared" si="138"/>
        <v>98.392999999999972</v>
      </c>
      <c r="AG124" s="263">
        <f t="shared" si="138"/>
        <v>72.222000000000008</v>
      </c>
      <c r="AH124" s="263">
        <f t="shared" si="138"/>
        <v>54.811000000000014</v>
      </c>
      <c r="AI124" s="263">
        <f t="shared" si="138"/>
        <v>20.577000000000005</v>
      </c>
      <c r="AJ124" s="263">
        <f t="shared" si="138"/>
        <v>56.592000000000006</v>
      </c>
      <c r="AK124" s="263">
        <f t="shared" si="138"/>
        <v>68.884999999999991</v>
      </c>
      <c r="AL124" s="263">
        <f t="shared" si="138"/>
        <v>49.271000000000015</v>
      </c>
      <c r="AM124" s="263">
        <f t="shared" si="138"/>
        <v>29.693999999999996</v>
      </c>
      <c r="AN124" s="263">
        <f t="shared" si="138"/>
        <v>62.60599999999998</v>
      </c>
      <c r="AO124" s="263">
        <f t="shared" si="138"/>
        <v>27.761000000000003</v>
      </c>
      <c r="AP124" s="263">
        <f t="shared" si="138"/>
        <v>43.550999999999995</v>
      </c>
      <c r="AQ124" s="263">
        <f t="shared" si="138"/>
        <v>45.527000000000001</v>
      </c>
      <c r="AR124" s="263">
        <f t="shared" si="138"/>
        <v>24.761000000000017</v>
      </c>
      <c r="AS124" s="263">
        <f t="shared" si="138"/>
        <v>25.576000000000001</v>
      </c>
      <c r="AT124" s="263">
        <f t="shared" si="138"/>
        <v>39.078000000000017</v>
      </c>
      <c r="AU124" s="263">
        <f t="shared" si="138"/>
        <v>27.561</v>
      </c>
      <c r="AV124" s="263">
        <f t="shared" si="138"/>
        <v>16.312999999999995</v>
      </c>
      <c r="AW124" s="263">
        <f t="shared" si="138"/>
        <v>34.841000000000001</v>
      </c>
      <c r="AX124" s="263">
        <f t="shared" si="138"/>
        <v>26.868099999999998</v>
      </c>
      <c r="AY124" s="263">
        <f t="shared" si="138"/>
        <v>75.323999999999998</v>
      </c>
      <c r="AZ124" s="122" t="e">
        <f t="shared" si="138"/>
        <v>#N/A</v>
      </c>
      <c r="BA124" s="122" t="e">
        <f t="shared" si="138"/>
        <v>#N/A</v>
      </c>
      <c r="BB124" s="122" t="e">
        <f t="shared" si="138"/>
        <v>#N/A</v>
      </c>
      <c r="BC124" s="122" t="e">
        <f t="shared" si="138"/>
        <v>#N/A</v>
      </c>
      <c r="BD124" s="122" t="e">
        <f t="shared" si="138"/>
        <v>#N/A</v>
      </c>
      <c r="BE124" s="122" t="e">
        <f t="shared" si="138"/>
        <v>#N/A</v>
      </c>
      <c r="BF124" s="122" t="e">
        <f t="shared" si="138"/>
        <v>#N/A</v>
      </c>
      <c r="BG124" s="122" t="e">
        <f t="shared" si="138"/>
        <v>#N/A</v>
      </c>
      <c r="BH124" s="122" t="e">
        <f t="shared" si="138"/>
        <v>#N/A</v>
      </c>
      <c r="BI124" s="122" t="e">
        <f t="shared" si="138"/>
        <v>#N/A</v>
      </c>
      <c r="BJ124" s="122" t="e">
        <f t="shared" si="138"/>
        <v>#N/A</v>
      </c>
      <c r="BK124" s="122" t="e">
        <f t="shared" si="138"/>
        <v>#N/A</v>
      </c>
      <c r="BL124" s="122" t="e">
        <f t="shared" si="138"/>
        <v>#N/A</v>
      </c>
      <c r="BM124" s="122" t="e">
        <f t="shared" si="138"/>
        <v>#N/A</v>
      </c>
      <c r="BN124" s="122" t="e">
        <f t="shared" ref="BN124:CX124" si="139">BN46</f>
        <v>#N/A</v>
      </c>
      <c r="BO124" s="122" t="e">
        <f t="shared" si="139"/>
        <v>#N/A</v>
      </c>
      <c r="BP124" s="122" t="e">
        <f t="shared" si="139"/>
        <v>#N/A</v>
      </c>
      <c r="BQ124" s="122" t="e">
        <f t="shared" si="139"/>
        <v>#N/A</v>
      </c>
      <c r="BR124" s="122" t="e">
        <f t="shared" si="139"/>
        <v>#N/A</v>
      </c>
    </row>
    <row r="125" spans="1:70">
      <c r="A125" s="287" t="s">
        <v>208</v>
      </c>
      <c r="B125" s="263">
        <f t="shared" ref="B125:BM125" si="140">B62</f>
        <v>122.13899999999995</v>
      </c>
      <c r="C125" s="263">
        <f t="shared" si="140"/>
        <v>102.70000000000005</v>
      </c>
      <c r="D125" s="263">
        <f t="shared" si="140"/>
        <v>95.999999999999943</v>
      </c>
      <c r="E125" s="263">
        <f t="shared" si="140"/>
        <v>101.50000000000003</v>
      </c>
      <c r="F125" s="263">
        <f t="shared" si="140"/>
        <v>79.40000000000002</v>
      </c>
      <c r="G125" s="263">
        <f t="shared" si="140"/>
        <v>78.400999999999968</v>
      </c>
      <c r="H125" s="263">
        <f t="shared" si="140"/>
        <v>74.30000000000004</v>
      </c>
      <c r="I125" s="263">
        <f t="shared" si="140"/>
        <v>81.302999999999969</v>
      </c>
      <c r="J125" s="263">
        <f t="shared" si="140"/>
        <v>76.699999999999974</v>
      </c>
      <c r="K125" s="263">
        <f t="shared" si="140"/>
        <v>64.020999999999958</v>
      </c>
      <c r="L125" s="263">
        <f t="shared" si="140"/>
        <v>74.900000000000034</v>
      </c>
      <c r="M125" s="263">
        <f t="shared" si="140"/>
        <v>56.166999999999987</v>
      </c>
      <c r="N125" s="263">
        <f t="shared" si="140"/>
        <v>44.600000000000037</v>
      </c>
      <c r="O125" s="263">
        <f t="shared" si="140"/>
        <v>7.7259999999999849</v>
      </c>
      <c r="P125" s="263">
        <f t="shared" si="140"/>
        <v>34.902000000000015</v>
      </c>
      <c r="Q125" s="263">
        <f t="shared" si="140"/>
        <v>26.346000000000025</v>
      </c>
      <c r="R125" s="263">
        <f t="shared" si="140"/>
        <v>33.304118104750003</v>
      </c>
      <c r="S125" s="263">
        <f t="shared" si="140"/>
        <v>30.324649390324993</v>
      </c>
      <c r="T125" s="263">
        <f t="shared" si="140"/>
        <v>11.950000000000017</v>
      </c>
      <c r="U125" s="263">
        <f t="shared" si="140"/>
        <v>5.4579999999999984</v>
      </c>
      <c r="V125" s="263">
        <f t="shared" si="140"/>
        <v>6.4879999999999995</v>
      </c>
      <c r="W125" s="263">
        <f t="shared" si="140"/>
        <v>-6.8020000000000067</v>
      </c>
      <c r="X125" s="263">
        <f t="shared" si="140"/>
        <v>-3.0670000000000002</v>
      </c>
      <c r="Y125" s="263">
        <f t="shared" si="140"/>
        <v>-4.9079999999999941</v>
      </c>
      <c r="Z125" s="263">
        <f t="shared" si="140"/>
        <v>-4.1660000000000039</v>
      </c>
      <c r="AA125" s="263">
        <f t="shared" si="140"/>
        <v>-1.0659999999999954</v>
      </c>
      <c r="AB125" s="263">
        <f t="shared" si="140"/>
        <v>-14.590000000000003</v>
      </c>
      <c r="AC125" s="263">
        <f t="shared" si="140"/>
        <v>-13.223999999999997</v>
      </c>
      <c r="AD125" s="263">
        <f t="shared" si="140"/>
        <v>-10.315999999999995</v>
      </c>
      <c r="AE125" s="263">
        <f t="shared" si="140"/>
        <v>-12.264000000000003</v>
      </c>
      <c r="AF125" s="263">
        <f t="shared" si="140"/>
        <v>-15.827000000000005</v>
      </c>
      <c r="AG125" s="263">
        <f t="shared" si="140"/>
        <v>-9.3370000000000175</v>
      </c>
      <c r="AH125" s="263">
        <f t="shared" si="140"/>
        <v>-25.117000000000004</v>
      </c>
      <c r="AI125" s="263">
        <f t="shared" si="140"/>
        <v>-23.498000000000005</v>
      </c>
      <c r="AJ125" s="263">
        <f t="shared" si="140"/>
        <v>-28.275999999999996</v>
      </c>
      <c r="AK125" s="263">
        <f t="shared" si="140"/>
        <v>-20.683000000000014</v>
      </c>
      <c r="AL125" s="263">
        <f t="shared" si="140"/>
        <v>-34.092999999999996</v>
      </c>
      <c r="AM125" s="263">
        <f t="shared" si="140"/>
        <v>-14.624000000000002</v>
      </c>
      <c r="AN125" s="263">
        <f t="shared" si="140"/>
        <v>-24.399000000000001</v>
      </c>
      <c r="AO125" s="263">
        <f t="shared" si="140"/>
        <v>-29.058999999999997</v>
      </c>
      <c r="AP125" s="263">
        <f t="shared" si="140"/>
        <v>-28.573999999999998</v>
      </c>
      <c r="AQ125" s="263">
        <f t="shared" si="140"/>
        <v>-22.963000000000001</v>
      </c>
      <c r="AR125" s="263">
        <f t="shared" si="140"/>
        <v>-22.39500000000001</v>
      </c>
      <c r="AS125" s="263">
        <f t="shared" si="140"/>
        <v>-17.331999999999994</v>
      </c>
      <c r="AT125" s="263">
        <f t="shared" si="140"/>
        <v>-27.380000000000003</v>
      </c>
      <c r="AU125" s="263">
        <f t="shared" si="140"/>
        <v>-24.103000000000002</v>
      </c>
      <c r="AV125" s="263">
        <f t="shared" si="140"/>
        <v>-18.639999999999993</v>
      </c>
      <c r="AW125" s="263">
        <f t="shared" si="140"/>
        <v>-18.718</v>
      </c>
      <c r="AX125" s="263">
        <f t="shared" si="140"/>
        <v>-18.210100000000004</v>
      </c>
      <c r="AY125" s="263">
        <f t="shared" si="140"/>
        <v>0</v>
      </c>
      <c r="AZ125" s="122" t="e">
        <f t="shared" si="140"/>
        <v>#N/A</v>
      </c>
      <c r="BA125" s="122" t="e">
        <f t="shared" si="140"/>
        <v>#N/A</v>
      </c>
      <c r="BB125" s="122" t="e">
        <f t="shared" si="140"/>
        <v>#N/A</v>
      </c>
      <c r="BC125" s="122" t="e">
        <f t="shared" si="140"/>
        <v>#N/A</v>
      </c>
      <c r="BD125" s="122" t="e">
        <f t="shared" si="140"/>
        <v>#N/A</v>
      </c>
      <c r="BE125" s="122" t="e">
        <f t="shared" si="140"/>
        <v>#N/A</v>
      </c>
      <c r="BF125" s="122" t="e">
        <f t="shared" si="140"/>
        <v>#N/A</v>
      </c>
      <c r="BG125" s="122" t="e">
        <f t="shared" si="140"/>
        <v>#N/A</v>
      </c>
      <c r="BH125" s="122" t="e">
        <f t="shared" si="140"/>
        <v>#N/A</v>
      </c>
      <c r="BI125" s="122" t="e">
        <f t="shared" si="140"/>
        <v>#N/A</v>
      </c>
      <c r="BJ125" s="122" t="e">
        <f t="shared" si="140"/>
        <v>#N/A</v>
      </c>
      <c r="BK125" s="122" t="e">
        <f t="shared" si="140"/>
        <v>#N/A</v>
      </c>
      <c r="BL125" s="122" t="e">
        <f t="shared" si="140"/>
        <v>#N/A</v>
      </c>
      <c r="BM125" s="122" t="e">
        <f t="shared" si="140"/>
        <v>#N/A</v>
      </c>
      <c r="BN125" s="122" t="e">
        <f t="shared" ref="BN125:CX125" si="141">BN62</f>
        <v>#N/A</v>
      </c>
      <c r="BO125" s="122" t="e">
        <f t="shared" si="141"/>
        <v>#N/A</v>
      </c>
      <c r="BP125" s="122" t="e">
        <f t="shared" si="141"/>
        <v>#N/A</v>
      </c>
      <c r="BQ125" s="122" t="e">
        <f t="shared" si="141"/>
        <v>#N/A</v>
      </c>
      <c r="BR125" s="122" t="e">
        <f t="shared" si="141"/>
        <v>#N/A</v>
      </c>
    </row>
    <row r="126" spans="1:70">
      <c r="A126" s="287" t="s">
        <v>210</v>
      </c>
      <c r="B126" s="263">
        <f t="shared" ref="B126:BM126" si="142">B78</f>
        <v>127.83699999999999</v>
      </c>
      <c r="C126" s="263">
        <f t="shared" si="142"/>
        <v>96.60499999999999</v>
      </c>
      <c r="D126" s="263">
        <f t="shared" si="142"/>
        <v>107.89600000000003</v>
      </c>
      <c r="E126" s="263">
        <f t="shared" si="142"/>
        <v>108.23199999999999</v>
      </c>
      <c r="F126" s="263">
        <f t="shared" si="142"/>
        <v>97.094000000000008</v>
      </c>
      <c r="G126" s="263">
        <f t="shared" si="142"/>
        <v>72.246999999999986</v>
      </c>
      <c r="H126" s="263">
        <f t="shared" si="142"/>
        <v>75.967999999999989</v>
      </c>
      <c r="I126" s="263">
        <f t="shared" si="142"/>
        <v>91.572000000000017</v>
      </c>
      <c r="J126" s="263">
        <f t="shared" si="142"/>
        <v>65.456000000000017</v>
      </c>
      <c r="K126" s="263">
        <f t="shared" si="142"/>
        <v>56.822000000000031</v>
      </c>
      <c r="L126" s="263">
        <f t="shared" si="142"/>
        <v>67.285999999999945</v>
      </c>
      <c r="M126" s="263">
        <f t="shared" si="142"/>
        <v>58.942999999999998</v>
      </c>
      <c r="N126" s="263">
        <f t="shared" si="142"/>
        <v>44.957999999999998</v>
      </c>
      <c r="O126" s="263">
        <f t="shared" si="142"/>
        <v>5.6949999999999932</v>
      </c>
      <c r="P126" s="263">
        <f t="shared" si="142"/>
        <v>3.4199999999999875</v>
      </c>
      <c r="Q126" s="263">
        <f t="shared" si="142"/>
        <v>3.9079999999999941</v>
      </c>
      <c r="R126" s="263">
        <f t="shared" si="142"/>
        <v>-6.7097167808500231</v>
      </c>
      <c r="S126" s="263">
        <f t="shared" si="142"/>
        <v>6.2920275113249957</v>
      </c>
      <c r="T126" s="263">
        <f t="shared" si="142"/>
        <v>-13.159000000000006</v>
      </c>
      <c r="U126" s="263">
        <f t="shared" si="142"/>
        <v>-3.9160000000000039</v>
      </c>
      <c r="V126" s="263">
        <f t="shared" si="142"/>
        <v>-4.0760000000000076</v>
      </c>
      <c r="W126" s="263">
        <f t="shared" si="142"/>
        <v>-25.641999999999996</v>
      </c>
      <c r="X126" s="263">
        <f t="shared" si="142"/>
        <v>-13.323</v>
      </c>
      <c r="Y126" s="263">
        <f t="shared" si="142"/>
        <v>-17.496000000000009</v>
      </c>
      <c r="Z126" s="263">
        <f t="shared" si="142"/>
        <v>-22.966000000000008</v>
      </c>
      <c r="AA126" s="263">
        <f t="shared" si="142"/>
        <v>-9.7670000000000101</v>
      </c>
      <c r="AB126" s="263">
        <f t="shared" si="142"/>
        <v>-14.655000000000001</v>
      </c>
      <c r="AC126" s="263">
        <f t="shared" si="142"/>
        <v>-12.780999999999999</v>
      </c>
      <c r="AD126" s="263">
        <f t="shared" si="142"/>
        <v>-15.57</v>
      </c>
      <c r="AE126" s="263">
        <f t="shared" si="142"/>
        <v>-22.481000000000002</v>
      </c>
      <c r="AF126" s="263">
        <f t="shared" si="142"/>
        <v>-23.585000000000001</v>
      </c>
      <c r="AG126" s="263">
        <f t="shared" si="142"/>
        <v>-27.774999999999991</v>
      </c>
      <c r="AH126" s="263">
        <f t="shared" si="142"/>
        <v>-29.437000000000005</v>
      </c>
      <c r="AI126" s="263">
        <f t="shared" si="142"/>
        <v>-29.146999999999998</v>
      </c>
      <c r="AJ126" s="263">
        <f t="shared" si="142"/>
        <v>-19.716000000000001</v>
      </c>
      <c r="AK126" s="263">
        <f t="shared" si="142"/>
        <v>-22.618000000000002</v>
      </c>
      <c r="AL126" s="263">
        <f t="shared" si="142"/>
        <v>-16.957000000000008</v>
      </c>
      <c r="AM126" s="263">
        <f t="shared" si="142"/>
        <v>-21.330000000000005</v>
      </c>
      <c r="AN126" s="263">
        <f t="shared" si="142"/>
        <v>-26.907</v>
      </c>
      <c r="AO126" s="263">
        <f t="shared" si="142"/>
        <v>-38.427</v>
      </c>
      <c r="AP126" s="263">
        <f t="shared" si="142"/>
        <v>-25.511000000000003</v>
      </c>
      <c r="AQ126" s="263">
        <f t="shared" si="142"/>
        <v>-30.577000000000005</v>
      </c>
      <c r="AR126" s="263">
        <f t="shared" si="142"/>
        <v>-27.682000000000002</v>
      </c>
      <c r="AS126" s="263">
        <f t="shared" si="142"/>
        <v>-27.260000000000005</v>
      </c>
      <c r="AT126" s="263">
        <f t="shared" si="142"/>
        <v>-24.833999999999996</v>
      </c>
      <c r="AU126" s="263">
        <f t="shared" si="142"/>
        <v>-26.462999999999994</v>
      </c>
      <c r="AV126" s="263">
        <f t="shared" si="142"/>
        <v>-27.219000000000001</v>
      </c>
      <c r="AW126" s="263">
        <f t="shared" si="142"/>
        <v>-27.545000000000002</v>
      </c>
      <c r="AX126" s="263">
        <f t="shared" si="142"/>
        <v>51.584000000000003</v>
      </c>
      <c r="AY126" s="263">
        <f t="shared" si="142"/>
        <v>0</v>
      </c>
      <c r="AZ126" s="122" t="e">
        <f t="shared" si="142"/>
        <v>#N/A</v>
      </c>
      <c r="BA126" s="122" t="e">
        <f t="shared" si="142"/>
        <v>#N/A</v>
      </c>
      <c r="BB126" s="122" t="e">
        <f t="shared" si="142"/>
        <v>#N/A</v>
      </c>
      <c r="BC126" s="122" t="e">
        <f t="shared" si="142"/>
        <v>#N/A</v>
      </c>
      <c r="BD126" s="122" t="e">
        <f t="shared" si="142"/>
        <v>#N/A</v>
      </c>
      <c r="BE126" s="122" t="e">
        <f t="shared" si="142"/>
        <v>#N/A</v>
      </c>
      <c r="BF126" s="122" t="e">
        <f t="shared" si="142"/>
        <v>#N/A</v>
      </c>
      <c r="BG126" s="122" t="e">
        <f t="shared" si="142"/>
        <v>#N/A</v>
      </c>
      <c r="BH126" s="122" t="e">
        <f t="shared" si="142"/>
        <v>#N/A</v>
      </c>
      <c r="BI126" s="122" t="e">
        <f t="shared" si="142"/>
        <v>#N/A</v>
      </c>
      <c r="BJ126" s="122" t="e">
        <f t="shared" si="142"/>
        <v>#N/A</v>
      </c>
      <c r="BK126" s="122" t="e">
        <f t="shared" si="142"/>
        <v>#N/A</v>
      </c>
      <c r="BL126" s="122" t="e">
        <f t="shared" si="142"/>
        <v>#N/A</v>
      </c>
      <c r="BM126" s="122" t="e">
        <f t="shared" si="142"/>
        <v>#N/A</v>
      </c>
      <c r="BN126" s="122" t="e">
        <f t="shared" ref="BN126:CX126" si="143">BN78</f>
        <v>#N/A</v>
      </c>
      <c r="BO126" s="122" t="e">
        <f t="shared" si="143"/>
        <v>#N/A</v>
      </c>
      <c r="BP126" s="122" t="e">
        <f t="shared" si="143"/>
        <v>#N/A</v>
      </c>
      <c r="BQ126" s="122" t="e">
        <f t="shared" si="143"/>
        <v>#N/A</v>
      </c>
      <c r="BR126" s="122" t="e">
        <f t="shared" si="143"/>
        <v>#N/A</v>
      </c>
    </row>
    <row r="127" spans="1:70">
      <c r="A127" s="287" t="s">
        <v>212</v>
      </c>
      <c r="B127" s="263">
        <f t="shared" ref="B127:BM127" si="144">B29</f>
        <v>-510.83399999999995</v>
      </c>
      <c r="C127" s="263">
        <f t="shared" si="144"/>
        <v>-458.30500000000006</v>
      </c>
      <c r="D127" s="263">
        <f t="shared" si="144"/>
        <v>-461.67500000000007</v>
      </c>
      <c r="E127" s="263">
        <f t="shared" si="144"/>
        <v>-467.33</v>
      </c>
      <c r="F127" s="263">
        <f t="shared" si="144"/>
        <v>-431.79200000000003</v>
      </c>
      <c r="G127" s="263">
        <f t="shared" si="144"/>
        <v>-405.74600000000004</v>
      </c>
      <c r="H127" s="263">
        <f t="shared" si="144"/>
        <v>-406.75200000000007</v>
      </c>
      <c r="I127" s="263">
        <f t="shared" si="144"/>
        <v>-427.67199999999997</v>
      </c>
      <c r="J127" s="263">
        <f t="shared" si="144"/>
        <v>-413.61399999999998</v>
      </c>
      <c r="K127" s="263">
        <f t="shared" si="144"/>
        <v>-378.82200000000006</v>
      </c>
      <c r="L127" s="263">
        <f t="shared" si="144"/>
        <v>-411.98400000000004</v>
      </c>
      <c r="M127" s="263">
        <f t="shared" si="144"/>
        <v>-360.90600000000001</v>
      </c>
      <c r="N127" s="263">
        <f t="shared" si="144"/>
        <v>-321.79700000000003</v>
      </c>
      <c r="O127" s="263">
        <f t="shared" si="144"/>
        <v>-206.51800000000003</v>
      </c>
      <c r="P127" s="263">
        <f t="shared" si="144"/>
        <v>-260.25400000000002</v>
      </c>
      <c r="Q127" s="263">
        <f t="shared" si="144"/>
        <v>-223.46899999999999</v>
      </c>
      <c r="R127" s="263">
        <f t="shared" si="144"/>
        <v>-200.58513394494997</v>
      </c>
      <c r="S127" s="263">
        <f t="shared" si="144"/>
        <v>-224.26126409242499</v>
      </c>
      <c r="T127" s="263">
        <f t="shared" si="144"/>
        <v>-157.78699999999998</v>
      </c>
      <c r="U127" s="263">
        <f t="shared" si="144"/>
        <v>-164.476</v>
      </c>
      <c r="V127" s="263">
        <f t="shared" si="144"/>
        <v>-153.76900000000001</v>
      </c>
      <c r="W127" s="263">
        <f t="shared" si="144"/>
        <v>-107.971</v>
      </c>
      <c r="X127" s="263">
        <f t="shared" si="144"/>
        <v>-124.90799999999999</v>
      </c>
      <c r="Y127" s="263">
        <f t="shared" si="144"/>
        <v>-122.22499999999999</v>
      </c>
      <c r="Z127" s="263">
        <f t="shared" si="144"/>
        <v>-112.80799999999999</v>
      </c>
      <c r="AA127" s="263">
        <f t="shared" si="144"/>
        <v>-118.09800000000001</v>
      </c>
      <c r="AB127" s="263">
        <f t="shared" si="144"/>
        <v>-93.707999999999998</v>
      </c>
      <c r="AC127" s="263">
        <f t="shared" si="144"/>
        <v>-101.62200000000001</v>
      </c>
      <c r="AD127" s="263">
        <f t="shared" si="144"/>
        <v>-106.44799999999999</v>
      </c>
      <c r="AE127" s="263">
        <f t="shared" si="144"/>
        <v>-99.298999999999992</v>
      </c>
      <c r="AF127" s="263">
        <f t="shared" si="144"/>
        <v>-104.26599999999999</v>
      </c>
      <c r="AG127" s="263">
        <f t="shared" si="144"/>
        <v>-90.052999999999997</v>
      </c>
      <c r="AH127" s="263">
        <f t="shared" si="144"/>
        <v>-66.670999999999992</v>
      </c>
      <c r="AI127" s="263">
        <f t="shared" si="144"/>
        <v>-77.497</v>
      </c>
      <c r="AJ127" s="263">
        <f t="shared" si="144"/>
        <v>-90.558999999999997</v>
      </c>
      <c r="AK127" s="263">
        <f t="shared" si="144"/>
        <v>-90.442999999999998</v>
      </c>
      <c r="AL127" s="263">
        <f t="shared" si="144"/>
        <v>-64.213999999999999</v>
      </c>
      <c r="AM127" s="263">
        <f t="shared" si="144"/>
        <v>-86.344999999999999</v>
      </c>
      <c r="AN127" s="263">
        <f t="shared" si="144"/>
        <v>-78.650000000000006</v>
      </c>
      <c r="AO127" s="263">
        <f t="shared" si="144"/>
        <v>-60.998000000000005</v>
      </c>
      <c r="AP127" s="263">
        <f t="shared" si="144"/>
        <v>-77.808999999999997</v>
      </c>
      <c r="AQ127" s="263">
        <f t="shared" si="144"/>
        <v>-67.849000000000004</v>
      </c>
      <c r="AR127" s="263">
        <f t="shared" si="144"/>
        <v>-70.262</v>
      </c>
      <c r="AS127" s="263">
        <f t="shared" si="144"/>
        <v>-76.033999999999992</v>
      </c>
      <c r="AT127" s="263">
        <f t="shared" si="144"/>
        <v>-60.616</v>
      </c>
      <c r="AU127" s="263">
        <f t="shared" si="144"/>
        <v>-64.759000000000015</v>
      </c>
      <c r="AV127" s="263">
        <f t="shared" si="144"/>
        <v>-65.271000000000001</v>
      </c>
      <c r="AW127" s="263">
        <f t="shared" si="144"/>
        <v>-63.356999999999992</v>
      </c>
      <c r="AX127" s="263">
        <f t="shared" si="144"/>
        <v>-107.42400000000001</v>
      </c>
      <c r="AY127" s="263">
        <f t="shared" si="144"/>
        <v>4.0000000000000001E-3</v>
      </c>
      <c r="AZ127" s="122" t="e">
        <f t="shared" si="144"/>
        <v>#N/A</v>
      </c>
      <c r="BA127" s="122" t="e">
        <f t="shared" si="144"/>
        <v>#N/A</v>
      </c>
      <c r="BB127" s="122" t="e">
        <f t="shared" si="144"/>
        <v>#N/A</v>
      </c>
      <c r="BC127" s="122" t="e">
        <f t="shared" si="144"/>
        <v>#N/A</v>
      </c>
      <c r="BD127" s="122" t="e">
        <f t="shared" si="144"/>
        <v>#N/A</v>
      </c>
      <c r="BE127" s="122" t="e">
        <f t="shared" si="144"/>
        <v>#N/A</v>
      </c>
      <c r="BF127" s="122" t="e">
        <f t="shared" si="144"/>
        <v>#N/A</v>
      </c>
      <c r="BG127" s="122" t="e">
        <f t="shared" si="144"/>
        <v>#N/A</v>
      </c>
      <c r="BH127" s="122" t="e">
        <f t="shared" si="144"/>
        <v>#N/A</v>
      </c>
      <c r="BI127" s="122" t="e">
        <f t="shared" si="144"/>
        <v>#N/A</v>
      </c>
      <c r="BJ127" s="122" t="e">
        <f t="shared" si="144"/>
        <v>#N/A</v>
      </c>
      <c r="BK127" s="122" t="e">
        <f t="shared" si="144"/>
        <v>#N/A</v>
      </c>
      <c r="BL127" s="122" t="e">
        <f t="shared" si="144"/>
        <v>#N/A</v>
      </c>
      <c r="BM127" s="122" t="e">
        <f t="shared" si="144"/>
        <v>#N/A</v>
      </c>
      <c r="BN127" s="122" t="e">
        <f t="shared" ref="BN127:CX127" si="145">BN29</f>
        <v>#N/A</v>
      </c>
      <c r="BO127" s="122" t="e">
        <f t="shared" si="145"/>
        <v>#N/A</v>
      </c>
      <c r="BP127" s="122" t="e">
        <f t="shared" si="145"/>
        <v>#N/A</v>
      </c>
      <c r="BQ127" s="122" t="e">
        <f t="shared" si="145"/>
        <v>#N/A</v>
      </c>
      <c r="BR127" s="122" t="e">
        <f t="shared" si="145"/>
        <v>#N/A</v>
      </c>
    </row>
    <row r="128" spans="1:70" ht="13.5" thickBot="1">
      <c r="A128" s="310" t="s">
        <v>192</v>
      </c>
      <c r="B128" s="311">
        <f>SUM(B124:B127)</f>
        <v>-186.49099999999999</v>
      </c>
      <c r="C128" s="311">
        <f t="shared" ref="C128:BN128" si="146">SUM(C124:C127)</f>
        <v>479.89299999999992</v>
      </c>
      <c r="D128" s="311">
        <f t="shared" si="146"/>
        <v>443.89500000000021</v>
      </c>
      <c r="E128" s="311">
        <f t="shared" si="146"/>
        <v>446.65899999999993</v>
      </c>
      <c r="F128" s="311">
        <f t="shared" si="146"/>
        <v>433.85000000000014</v>
      </c>
      <c r="G128" s="311">
        <f t="shared" si="146"/>
        <v>369.60099999999994</v>
      </c>
      <c r="H128" s="311">
        <f t="shared" si="146"/>
        <v>358.24499999999989</v>
      </c>
      <c r="I128" s="311">
        <f t="shared" si="146"/>
        <v>328.48100000000005</v>
      </c>
      <c r="J128" s="311">
        <f t="shared" si="146"/>
        <v>356.91299999999995</v>
      </c>
      <c r="K128" s="311">
        <f t="shared" si="146"/>
        <v>333.08199999999994</v>
      </c>
      <c r="L128" s="311">
        <f t="shared" si="146"/>
        <v>304.29300000000012</v>
      </c>
      <c r="M128" s="311">
        <f t="shared" si="146"/>
        <v>315.37900000000008</v>
      </c>
      <c r="N128" s="311">
        <f t="shared" si="146"/>
        <v>260.34799999999996</v>
      </c>
      <c r="O128" s="311">
        <f t="shared" si="146"/>
        <v>176.70499999999993</v>
      </c>
      <c r="P128" s="311">
        <f t="shared" si="146"/>
        <v>89.988999999999919</v>
      </c>
      <c r="Q128" s="311">
        <f t="shared" si="146"/>
        <v>204.99299999999994</v>
      </c>
      <c r="R128" s="311">
        <f t="shared" si="146"/>
        <v>138.90926737894989</v>
      </c>
      <c r="S128" s="311">
        <f t="shared" si="146"/>
        <v>110.93741280922501</v>
      </c>
      <c r="T128" s="311">
        <f t="shared" si="146"/>
        <v>110.30099999999999</v>
      </c>
      <c r="U128" s="311">
        <f t="shared" si="146"/>
        <v>55.425999999999959</v>
      </c>
      <c r="V128" s="311">
        <f t="shared" si="146"/>
        <v>40.825999999999965</v>
      </c>
      <c r="W128" s="311">
        <f t="shared" si="146"/>
        <v>30.65500000000003</v>
      </c>
      <c r="X128" s="311">
        <f t="shared" si="146"/>
        <v>-22.652999999999992</v>
      </c>
      <c r="Y128" s="311">
        <f t="shared" si="146"/>
        <v>-4.3959999999999866</v>
      </c>
      <c r="Z128" s="311">
        <f t="shared" si="146"/>
        <v>-2.5600000000000591</v>
      </c>
      <c r="AA128" s="311">
        <f t="shared" si="146"/>
        <v>-11.53300000000003</v>
      </c>
      <c r="AB128" s="311">
        <f t="shared" si="146"/>
        <v>-3.9399999999999409</v>
      </c>
      <c r="AC128" s="311">
        <f t="shared" si="146"/>
        <v>-33.711999999999989</v>
      </c>
      <c r="AD128" s="311">
        <f t="shared" si="146"/>
        <v>-30.523999999999958</v>
      </c>
      <c r="AE128" s="311">
        <f t="shared" si="146"/>
        <v>-26.129999999999981</v>
      </c>
      <c r="AF128" s="311">
        <f t="shared" si="146"/>
        <v>-45.285000000000018</v>
      </c>
      <c r="AG128" s="311">
        <f t="shared" si="146"/>
        <v>-54.942999999999998</v>
      </c>
      <c r="AH128" s="311">
        <f t="shared" si="146"/>
        <v>-66.413999999999987</v>
      </c>
      <c r="AI128" s="311">
        <f t="shared" si="146"/>
        <v>-109.565</v>
      </c>
      <c r="AJ128" s="311">
        <f t="shared" si="146"/>
        <v>-81.958999999999989</v>
      </c>
      <c r="AK128" s="311">
        <f t="shared" si="146"/>
        <v>-64.859000000000023</v>
      </c>
      <c r="AL128" s="311">
        <f t="shared" si="146"/>
        <v>-65.992999999999995</v>
      </c>
      <c r="AM128" s="311">
        <f t="shared" si="146"/>
        <v>-92.605000000000018</v>
      </c>
      <c r="AN128" s="311">
        <f t="shared" si="146"/>
        <v>-67.350000000000023</v>
      </c>
      <c r="AO128" s="311">
        <f t="shared" si="146"/>
        <v>-100.723</v>
      </c>
      <c r="AP128" s="311">
        <f t="shared" si="146"/>
        <v>-88.343000000000004</v>
      </c>
      <c r="AQ128" s="311">
        <f t="shared" si="146"/>
        <v>-75.862000000000009</v>
      </c>
      <c r="AR128" s="311">
        <f t="shared" si="146"/>
        <v>-95.578000000000003</v>
      </c>
      <c r="AS128" s="311">
        <f t="shared" si="146"/>
        <v>-95.049999999999983</v>
      </c>
      <c r="AT128" s="311">
        <f t="shared" si="146"/>
        <v>-73.751999999999981</v>
      </c>
      <c r="AU128" s="311">
        <f t="shared" si="146"/>
        <v>-87.76400000000001</v>
      </c>
      <c r="AV128" s="311">
        <f t="shared" si="146"/>
        <v>-94.817000000000007</v>
      </c>
      <c r="AW128" s="312">
        <f t="shared" si="146"/>
        <v>-74.778999999999996</v>
      </c>
      <c r="AX128" s="312">
        <f t="shared" si="146"/>
        <v>-47.182000000000009</v>
      </c>
      <c r="AY128" s="312">
        <f t="shared" si="146"/>
        <v>75.328000000000003</v>
      </c>
      <c r="AZ128" s="122" t="e">
        <f t="shared" si="146"/>
        <v>#N/A</v>
      </c>
      <c r="BA128" s="122" t="e">
        <f t="shared" si="146"/>
        <v>#N/A</v>
      </c>
      <c r="BB128" s="122" t="e">
        <f t="shared" si="146"/>
        <v>#N/A</v>
      </c>
      <c r="BC128" s="122" t="e">
        <f t="shared" si="146"/>
        <v>#N/A</v>
      </c>
      <c r="BD128" s="122" t="e">
        <f t="shared" si="146"/>
        <v>#N/A</v>
      </c>
      <c r="BE128" s="122" t="e">
        <f t="shared" si="146"/>
        <v>#N/A</v>
      </c>
      <c r="BF128" s="122" t="e">
        <f t="shared" si="146"/>
        <v>#N/A</v>
      </c>
      <c r="BG128" s="122" t="e">
        <f t="shared" si="146"/>
        <v>#N/A</v>
      </c>
      <c r="BH128" s="122" t="e">
        <f t="shared" si="146"/>
        <v>#N/A</v>
      </c>
      <c r="BI128" s="122" t="e">
        <f t="shared" si="146"/>
        <v>#N/A</v>
      </c>
      <c r="BJ128" s="122" t="e">
        <f t="shared" si="146"/>
        <v>#N/A</v>
      </c>
      <c r="BK128" s="122" t="e">
        <f t="shared" si="146"/>
        <v>#N/A</v>
      </c>
      <c r="BL128" s="122" t="e">
        <f t="shared" si="146"/>
        <v>#N/A</v>
      </c>
      <c r="BM128" s="122" t="e">
        <f t="shared" si="146"/>
        <v>#N/A</v>
      </c>
      <c r="BN128" s="122" t="e">
        <f t="shared" si="146"/>
        <v>#N/A</v>
      </c>
      <c r="BO128" s="122" t="e">
        <f t="shared" ref="BO128:BR128" si="147">SUM(BO124:BO127)</f>
        <v>#N/A</v>
      </c>
      <c r="BP128" s="122" t="e">
        <f t="shared" si="147"/>
        <v>#N/A</v>
      </c>
      <c r="BQ128" s="122" t="e">
        <f t="shared" si="147"/>
        <v>#N/A</v>
      </c>
      <c r="BR128" s="122" t="e">
        <f t="shared" si="147"/>
        <v>#N/A</v>
      </c>
    </row>
    <row r="129" spans="1:70" ht="13.5" thickBot="1"/>
    <row r="130" spans="1:70" ht="17.25" thickBot="1">
      <c r="A130" s="283" t="s">
        <v>215</v>
      </c>
      <c r="B130" s="284"/>
      <c r="C130" s="284"/>
      <c r="D130" s="284"/>
      <c r="E130" s="284"/>
      <c r="F130" s="284"/>
      <c r="G130" s="284"/>
      <c r="H130" s="284"/>
      <c r="I130" s="284"/>
      <c r="J130" s="284"/>
      <c r="K130" s="284"/>
      <c r="L130" s="284"/>
      <c r="M130" s="284"/>
      <c r="N130" s="284"/>
      <c r="O130" s="284"/>
      <c r="P130" s="284"/>
      <c r="Q130" s="284"/>
      <c r="R130" s="284"/>
      <c r="S130" s="284"/>
      <c r="T130" s="284"/>
      <c r="U130" s="284"/>
      <c r="V130" s="284"/>
      <c r="W130" s="284"/>
      <c r="X130" s="284"/>
      <c r="Y130" s="284"/>
      <c r="Z130" s="284"/>
      <c r="AA130" s="284"/>
      <c r="AB130" s="284"/>
      <c r="AC130" s="284"/>
      <c r="AD130" s="284"/>
      <c r="AE130" s="284"/>
      <c r="AF130" s="284"/>
      <c r="AG130" s="284"/>
      <c r="AH130" s="284"/>
      <c r="AI130" s="284"/>
      <c r="AJ130" s="284"/>
      <c r="AK130" s="284"/>
      <c r="AL130" s="284"/>
      <c r="AM130" s="284"/>
      <c r="AN130" s="284"/>
      <c r="AO130" s="284"/>
      <c r="AP130" s="284"/>
      <c r="AQ130" s="284"/>
      <c r="AR130" s="284"/>
      <c r="AS130" s="284"/>
      <c r="AT130" s="284"/>
      <c r="AU130" s="284"/>
      <c r="AV130" s="284"/>
      <c r="AW130" s="284"/>
      <c r="AX130" s="284"/>
      <c r="AY130" s="284"/>
    </row>
    <row r="131" spans="1:70">
      <c r="A131" s="287" t="s">
        <v>206</v>
      </c>
      <c r="B131" s="313">
        <f>B124/B$128</f>
        <v>-0.39876991382962207</v>
      </c>
      <c r="C131" s="313">
        <f t="shared" ref="C131:BN134" si="148">C124/C$128</f>
        <v>1.5397036422702561</v>
      </c>
      <c r="D131" s="313">
        <f t="shared" si="148"/>
        <v>1.5807206659232473</v>
      </c>
      <c r="E131" s="313">
        <f t="shared" si="148"/>
        <v>1.5767218392554501</v>
      </c>
      <c r="F131" s="313">
        <f t="shared" si="148"/>
        <v>1.5884476201452113</v>
      </c>
      <c r="G131" s="313">
        <f t="shared" si="148"/>
        <v>1.6901983490304413</v>
      </c>
      <c r="H131" s="313">
        <f t="shared" si="148"/>
        <v>1.7159457912880853</v>
      </c>
      <c r="I131" s="313">
        <f t="shared" si="148"/>
        <v>1.7756826117796765</v>
      </c>
      <c r="J131" s="313">
        <f t="shared" si="148"/>
        <v>1.7605719040774643</v>
      </c>
      <c r="K131" s="313">
        <f t="shared" si="148"/>
        <v>1.7745209888255749</v>
      </c>
      <c r="L131" s="313">
        <f t="shared" si="148"/>
        <v>1.8866388645154502</v>
      </c>
      <c r="M131" s="313">
        <f t="shared" si="148"/>
        <v>1.779367047266939</v>
      </c>
      <c r="N131" s="313">
        <f t="shared" si="148"/>
        <v>1.8920329712538604</v>
      </c>
      <c r="O131" s="313">
        <f t="shared" si="148"/>
        <v>2.0927647774539495</v>
      </c>
      <c r="P131" s="313">
        <f t="shared" si="148"/>
        <v>3.4662125370878694</v>
      </c>
      <c r="Q131" s="313">
        <f t="shared" si="148"/>
        <v>1.9425443795641804</v>
      </c>
      <c r="R131" s="313">
        <f t="shared" si="148"/>
        <v>2.2525494943861197</v>
      </c>
      <c r="S131" s="313">
        <f t="shared" si="148"/>
        <v>2.6914454956098584</v>
      </c>
      <c r="T131" s="313">
        <f t="shared" si="148"/>
        <v>2.4414737853691264</v>
      </c>
      <c r="U131" s="313">
        <f t="shared" si="148"/>
        <v>3.9396673041532875</v>
      </c>
      <c r="V131" s="313">
        <f t="shared" si="148"/>
        <v>4.7073678538186492</v>
      </c>
      <c r="W131" s="313">
        <f t="shared" si="148"/>
        <v>5.5804925786984141</v>
      </c>
      <c r="X131" s="313">
        <f t="shared" si="148"/>
        <v>-5.23749613737695</v>
      </c>
      <c r="Y131" s="313">
        <f t="shared" si="148"/>
        <v>-31.900136487716203</v>
      </c>
      <c r="Z131" s="313">
        <f t="shared" si="148"/>
        <v>-53.664062499998735</v>
      </c>
      <c r="AA131" s="313">
        <f t="shared" si="148"/>
        <v>-10.17931154079595</v>
      </c>
      <c r="AB131" s="313">
        <f t="shared" si="148"/>
        <v>-30.206345177665444</v>
      </c>
      <c r="AC131" s="313">
        <f t="shared" si="148"/>
        <v>-2.785803274798293</v>
      </c>
      <c r="AD131" s="313">
        <f t="shared" si="148"/>
        <v>-3.3354082033809513</v>
      </c>
      <c r="AE131" s="313">
        <f t="shared" si="148"/>
        <v>-4.1298890164561843</v>
      </c>
      <c r="AF131" s="313">
        <f t="shared" si="148"/>
        <v>-2.1727503588384662</v>
      </c>
      <c r="AG131" s="313">
        <f t="shared" si="148"/>
        <v>-1.3144895619096155</v>
      </c>
      <c r="AH131" s="313">
        <f t="shared" si="148"/>
        <v>-0.82529285993916979</v>
      </c>
      <c r="AI131" s="313">
        <f t="shared" si="148"/>
        <v>-0.18780632501254968</v>
      </c>
      <c r="AJ131" s="313">
        <f t="shared" si="148"/>
        <v>-0.69049158725704329</v>
      </c>
      <c r="AK131" s="313">
        <f t="shared" si="148"/>
        <v>-1.0620731124439162</v>
      </c>
      <c r="AL131" s="313">
        <f t="shared" si="148"/>
        <v>-0.74660948888518508</v>
      </c>
      <c r="AM131" s="313">
        <f t="shared" si="148"/>
        <v>-0.32065223260083137</v>
      </c>
      <c r="AN131" s="313">
        <f t="shared" si="148"/>
        <v>-0.92956198960653247</v>
      </c>
      <c r="AO131" s="313">
        <f t="shared" si="148"/>
        <v>-0.27561728701488242</v>
      </c>
      <c r="AP131" s="313">
        <f t="shared" si="148"/>
        <v>-0.49297624033596316</v>
      </c>
      <c r="AQ131" s="313">
        <f t="shared" si="148"/>
        <v>-0.60012918193561993</v>
      </c>
      <c r="AR131" s="313">
        <f t="shared" si="148"/>
        <v>-0.25906589382493894</v>
      </c>
      <c r="AS131" s="313">
        <f t="shared" si="148"/>
        <v>-0.26907943187795902</v>
      </c>
      <c r="AT131" s="313">
        <f t="shared" si="148"/>
        <v>-0.52985681744223923</v>
      </c>
      <c r="AU131" s="313">
        <f t="shared" si="148"/>
        <v>-0.31403536757668288</v>
      </c>
      <c r="AV131" s="313">
        <f t="shared" si="148"/>
        <v>-0.17204720672453247</v>
      </c>
      <c r="AW131" s="313">
        <f t="shared" si="148"/>
        <v>-0.46591957635164954</v>
      </c>
      <c r="AX131" s="313">
        <f t="shared" si="148"/>
        <v>-0.56945657242168612</v>
      </c>
      <c r="AY131" s="313">
        <f t="shared" si="148"/>
        <v>0.99994689889549693</v>
      </c>
      <c r="AZ131" s="199" t="e">
        <f t="shared" si="148"/>
        <v>#N/A</v>
      </c>
      <c r="BA131" s="199" t="e">
        <f t="shared" si="148"/>
        <v>#N/A</v>
      </c>
      <c r="BB131" s="199" t="e">
        <f t="shared" si="148"/>
        <v>#N/A</v>
      </c>
      <c r="BC131" s="199" t="e">
        <f t="shared" si="148"/>
        <v>#N/A</v>
      </c>
      <c r="BD131" s="199" t="e">
        <f t="shared" si="148"/>
        <v>#N/A</v>
      </c>
      <c r="BE131" s="199" t="e">
        <f t="shared" si="148"/>
        <v>#N/A</v>
      </c>
      <c r="BF131" s="199" t="e">
        <f t="shared" si="148"/>
        <v>#N/A</v>
      </c>
      <c r="BG131" s="199" t="e">
        <f t="shared" si="148"/>
        <v>#N/A</v>
      </c>
      <c r="BH131" s="199" t="e">
        <f t="shared" si="148"/>
        <v>#N/A</v>
      </c>
      <c r="BI131" s="199" t="e">
        <f t="shared" si="148"/>
        <v>#N/A</v>
      </c>
      <c r="BJ131" s="199" t="e">
        <f t="shared" si="148"/>
        <v>#N/A</v>
      </c>
      <c r="BK131" s="199" t="e">
        <f t="shared" si="148"/>
        <v>#N/A</v>
      </c>
      <c r="BL131" s="199" t="e">
        <f t="shared" si="148"/>
        <v>#N/A</v>
      </c>
      <c r="BM131" s="199" t="e">
        <f t="shared" si="148"/>
        <v>#N/A</v>
      </c>
      <c r="BN131" s="199" t="e">
        <f t="shared" si="148"/>
        <v>#N/A</v>
      </c>
      <c r="BO131" s="199" t="e">
        <f t="shared" ref="BO131:BR134" si="149">BO124/BO$128</f>
        <v>#N/A</v>
      </c>
      <c r="BP131" s="199" t="e">
        <f t="shared" si="149"/>
        <v>#N/A</v>
      </c>
      <c r="BQ131" s="199" t="e">
        <f t="shared" si="149"/>
        <v>#N/A</v>
      </c>
      <c r="BR131" s="199" t="e">
        <f t="shared" si="149"/>
        <v>#N/A</v>
      </c>
    </row>
    <row r="132" spans="1:70">
      <c r="A132" s="287" t="s">
        <v>208</v>
      </c>
      <c r="B132" s="313">
        <f t="shared" ref="B132:Q134" si="150">B125/B$128</f>
        <v>-0.65493240960689769</v>
      </c>
      <c r="C132" s="313">
        <f t="shared" si="150"/>
        <v>0.2140060388461596</v>
      </c>
      <c r="D132" s="313">
        <f t="shared" si="150"/>
        <v>0.21626736052444812</v>
      </c>
      <c r="E132" s="313">
        <f t="shared" si="150"/>
        <v>0.22724270640466226</v>
      </c>
      <c r="F132" s="313">
        <f t="shared" si="150"/>
        <v>0.18301256194537283</v>
      </c>
      <c r="G132" s="313">
        <f t="shared" si="150"/>
        <v>0.21212334382212164</v>
      </c>
      <c r="H132" s="313">
        <f t="shared" si="150"/>
        <v>0.20739996371198499</v>
      </c>
      <c r="I132" s="313">
        <f t="shared" si="150"/>
        <v>0.24751203265942309</v>
      </c>
      <c r="J132" s="313">
        <f t="shared" si="150"/>
        <v>0.21489830855138362</v>
      </c>
      <c r="K132" s="313">
        <f t="shared" si="150"/>
        <v>0.19220792477528048</v>
      </c>
      <c r="L132" s="313">
        <f t="shared" si="150"/>
        <v>0.2461443411448834</v>
      </c>
      <c r="M132" s="313">
        <f t="shared" si="150"/>
        <v>0.17809365874075311</v>
      </c>
      <c r="N132" s="313">
        <f t="shared" si="150"/>
        <v>0.1713091708021573</v>
      </c>
      <c r="O132" s="313">
        <f t="shared" si="150"/>
        <v>4.3722588494949144E-2</v>
      </c>
      <c r="P132" s="313">
        <f t="shared" si="150"/>
        <v>0.38784740357154818</v>
      </c>
      <c r="Q132" s="313">
        <f t="shared" si="150"/>
        <v>0.12852146170844875</v>
      </c>
      <c r="R132" s="313">
        <f t="shared" si="148"/>
        <v>0.23975447234845082</v>
      </c>
      <c r="S132" s="313">
        <f t="shared" si="148"/>
        <v>0.27334916708823181</v>
      </c>
      <c r="T132" s="313">
        <f t="shared" si="148"/>
        <v>0.10833990625651643</v>
      </c>
      <c r="U132" s="313">
        <f t="shared" si="148"/>
        <v>9.8473640529715342E-2</v>
      </c>
      <c r="V132" s="313">
        <f t="shared" si="148"/>
        <v>0.15891833635428415</v>
      </c>
      <c r="W132" s="313">
        <f t="shared" si="148"/>
        <v>-0.22188876202903279</v>
      </c>
      <c r="X132" s="313">
        <f t="shared" si="148"/>
        <v>0.13539045601024152</v>
      </c>
      <c r="Y132" s="313">
        <f t="shared" si="148"/>
        <v>1.1164695177434052</v>
      </c>
      <c r="Z132" s="313">
        <f t="shared" si="148"/>
        <v>1.6273437499999639</v>
      </c>
      <c r="AA132" s="313">
        <f t="shared" si="148"/>
        <v>9.2430417064076356E-2</v>
      </c>
      <c r="AB132" s="313">
        <f t="shared" si="148"/>
        <v>3.7030456852792444</v>
      </c>
      <c r="AC132" s="313">
        <f t="shared" si="148"/>
        <v>0.3922638822971049</v>
      </c>
      <c r="AD132" s="313">
        <f t="shared" si="148"/>
        <v>0.33796356965011171</v>
      </c>
      <c r="AE132" s="313">
        <f t="shared" si="148"/>
        <v>0.46934557979334146</v>
      </c>
      <c r="AF132" s="313">
        <f t="shared" si="148"/>
        <v>0.34949762614552277</v>
      </c>
      <c r="AG132" s="313">
        <f t="shared" si="148"/>
        <v>0.16993975574686526</v>
      </c>
      <c r="AH132" s="313">
        <f t="shared" si="148"/>
        <v>0.37818833378504546</v>
      </c>
      <c r="AI132" s="313">
        <f t="shared" si="148"/>
        <v>0.21446629854424318</v>
      </c>
      <c r="AJ132" s="313">
        <f t="shared" si="148"/>
        <v>0.34500176917727154</v>
      </c>
      <c r="AK132" s="313">
        <f t="shared" si="148"/>
        <v>0.31889174979571078</v>
      </c>
      <c r="AL132" s="313">
        <f t="shared" si="148"/>
        <v>0.51661539860288208</v>
      </c>
      <c r="AM132" s="313">
        <f t="shared" si="148"/>
        <v>0.15791803898277632</v>
      </c>
      <c r="AN132" s="313">
        <f t="shared" si="148"/>
        <v>0.3622717149220489</v>
      </c>
      <c r="AO132" s="313">
        <f t="shared" si="148"/>
        <v>0.28850411524676584</v>
      </c>
      <c r="AP132" s="313">
        <f t="shared" si="148"/>
        <v>0.32344384954099359</v>
      </c>
      <c r="AQ132" s="313">
        <f t="shared" si="148"/>
        <v>0.30269436608578731</v>
      </c>
      <c r="AR132" s="313">
        <f t="shared" si="148"/>
        <v>0.23431124317311525</v>
      </c>
      <c r="AS132" s="313">
        <f t="shared" si="148"/>
        <v>0.18234613361388741</v>
      </c>
      <c r="AT132" s="313">
        <f t="shared" si="148"/>
        <v>0.37124416964963675</v>
      </c>
      <c r="AU132" s="313">
        <f t="shared" si="148"/>
        <v>0.27463424638804063</v>
      </c>
      <c r="AV132" s="313">
        <f t="shared" si="148"/>
        <v>0.1965892192328379</v>
      </c>
      <c r="AW132" s="313">
        <f t="shared" si="148"/>
        <v>0.25031091616630341</v>
      </c>
      <c r="AX132" s="313">
        <f t="shared" si="148"/>
        <v>0.38595438938578275</v>
      </c>
      <c r="AY132" s="313">
        <f t="shared" si="148"/>
        <v>0</v>
      </c>
      <c r="AZ132" s="199" t="e">
        <f t="shared" si="148"/>
        <v>#N/A</v>
      </c>
      <c r="BA132" s="199" t="e">
        <f t="shared" si="148"/>
        <v>#N/A</v>
      </c>
      <c r="BB132" s="199" t="e">
        <f t="shared" si="148"/>
        <v>#N/A</v>
      </c>
      <c r="BC132" s="199" t="e">
        <f t="shared" si="148"/>
        <v>#N/A</v>
      </c>
      <c r="BD132" s="199" t="e">
        <f t="shared" si="148"/>
        <v>#N/A</v>
      </c>
      <c r="BE132" s="199" t="e">
        <f t="shared" si="148"/>
        <v>#N/A</v>
      </c>
      <c r="BF132" s="199" t="e">
        <f t="shared" si="148"/>
        <v>#N/A</v>
      </c>
      <c r="BG132" s="199" t="e">
        <f t="shared" si="148"/>
        <v>#N/A</v>
      </c>
      <c r="BH132" s="199" t="e">
        <f t="shared" si="148"/>
        <v>#N/A</v>
      </c>
      <c r="BI132" s="199" t="e">
        <f t="shared" si="148"/>
        <v>#N/A</v>
      </c>
      <c r="BJ132" s="199" t="e">
        <f t="shared" si="148"/>
        <v>#N/A</v>
      </c>
      <c r="BK132" s="199" t="e">
        <f t="shared" si="148"/>
        <v>#N/A</v>
      </c>
      <c r="BL132" s="199" t="e">
        <f t="shared" si="148"/>
        <v>#N/A</v>
      </c>
      <c r="BM132" s="199" t="e">
        <f t="shared" si="148"/>
        <v>#N/A</v>
      </c>
      <c r="BN132" s="199" t="e">
        <f t="shared" si="148"/>
        <v>#N/A</v>
      </c>
      <c r="BO132" s="199" t="e">
        <f t="shared" si="149"/>
        <v>#N/A</v>
      </c>
      <c r="BP132" s="199" t="e">
        <f t="shared" si="149"/>
        <v>#N/A</v>
      </c>
      <c r="BQ132" s="199" t="e">
        <f t="shared" si="149"/>
        <v>#N/A</v>
      </c>
      <c r="BR132" s="199" t="e">
        <f t="shared" si="149"/>
        <v>#N/A</v>
      </c>
    </row>
    <row r="133" spans="1:70">
      <c r="A133" s="287" t="s">
        <v>210</v>
      </c>
      <c r="B133" s="313">
        <f t="shared" si="150"/>
        <v>-0.68548616287113051</v>
      </c>
      <c r="C133" s="313">
        <f t="shared" si="148"/>
        <v>0.20130529097111233</v>
      </c>
      <c r="D133" s="313">
        <f t="shared" si="148"/>
        <v>0.24306649094943619</v>
      </c>
      <c r="E133" s="313">
        <f t="shared" si="148"/>
        <v>0.24231460689250636</v>
      </c>
      <c r="F133" s="313">
        <f t="shared" si="148"/>
        <v>0.22379624294110861</v>
      </c>
      <c r="G133" s="313">
        <f t="shared" si="148"/>
        <v>0.19547295597143946</v>
      </c>
      <c r="H133" s="313">
        <f t="shared" si="148"/>
        <v>0.21205599519881649</v>
      </c>
      <c r="I133" s="313">
        <f t="shared" si="148"/>
        <v>0.27877411478898323</v>
      </c>
      <c r="J133" s="313">
        <f t="shared" si="148"/>
        <v>0.18339483291446382</v>
      </c>
      <c r="K133" s="313">
        <f t="shared" si="148"/>
        <v>0.17059462834977585</v>
      </c>
      <c r="L133" s="313">
        <f t="shared" si="148"/>
        <v>0.22112240505039524</v>
      </c>
      <c r="M133" s="313">
        <f t="shared" si="148"/>
        <v>0.18689576668072377</v>
      </c>
      <c r="N133" s="313">
        <f t="shared" si="148"/>
        <v>0.17268425338393228</v>
      </c>
      <c r="O133" s="313">
        <f t="shared" si="148"/>
        <v>3.222885600294273E-2</v>
      </c>
      <c r="P133" s="313">
        <f t="shared" si="148"/>
        <v>3.8004645012168048E-2</v>
      </c>
      <c r="Q133" s="313">
        <f t="shared" si="148"/>
        <v>1.9064065602240055E-2</v>
      </c>
      <c r="R133" s="313">
        <f t="shared" si="148"/>
        <v>-4.8302873576790625E-2</v>
      </c>
      <c r="S133" s="313">
        <f t="shared" si="148"/>
        <v>5.6716912284092688E-2</v>
      </c>
      <c r="T133" s="313">
        <f t="shared" si="148"/>
        <v>-0.1193008222953555</v>
      </c>
      <c r="U133" s="313">
        <f t="shared" si="148"/>
        <v>-7.0652762241547415E-2</v>
      </c>
      <c r="V133" s="313">
        <f t="shared" si="148"/>
        <v>-9.9838338313819899E-2</v>
      </c>
      <c r="W133" s="313">
        <f t="shared" si="148"/>
        <v>-0.83647039634643516</v>
      </c>
      <c r="X133" s="313">
        <f t="shared" si="148"/>
        <v>0.58813402198384346</v>
      </c>
      <c r="Y133" s="313">
        <f t="shared" si="148"/>
        <v>3.9799818016378667</v>
      </c>
      <c r="Z133" s="313">
        <f t="shared" si="148"/>
        <v>8.9710937499997954</v>
      </c>
      <c r="AA133" s="313">
        <f t="shared" si="148"/>
        <v>0.84687418711523321</v>
      </c>
      <c r="AB133" s="313">
        <f t="shared" si="148"/>
        <v>3.7195431472081779</v>
      </c>
      <c r="AC133" s="313">
        <f t="shared" si="148"/>
        <v>0.37912316089226394</v>
      </c>
      <c r="AD133" s="313">
        <f t="shared" si="148"/>
        <v>0.51009042065260191</v>
      </c>
      <c r="AE133" s="313">
        <f t="shared" si="148"/>
        <v>0.86035208572522071</v>
      </c>
      <c r="AF133" s="313">
        <f t="shared" si="148"/>
        <v>0.52081263111405529</v>
      </c>
      <c r="AG133" s="313">
        <f t="shared" si="148"/>
        <v>0.50552390659410651</v>
      </c>
      <c r="AH133" s="313">
        <f t="shared" si="148"/>
        <v>0.44323486011985441</v>
      </c>
      <c r="AI133" s="313">
        <f t="shared" si="148"/>
        <v>0.26602473417605987</v>
      </c>
      <c r="AJ133" s="313">
        <f t="shared" si="148"/>
        <v>0.24055930404226508</v>
      </c>
      <c r="AK133" s="313">
        <f t="shared" si="148"/>
        <v>0.34872569728179581</v>
      </c>
      <c r="AL133" s="313">
        <f t="shared" si="148"/>
        <v>0.25695149485551511</v>
      </c>
      <c r="AM133" s="313">
        <f t="shared" si="148"/>
        <v>0.2303331353598618</v>
      </c>
      <c r="AN133" s="313">
        <f t="shared" si="148"/>
        <v>0.39951002227171478</v>
      </c>
      <c r="AO133" s="313">
        <f t="shared" si="148"/>
        <v>0.38151167062140723</v>
      </c>
      <c r="AP133" s="313">
        <f t="shared" si="148"/>
        <v>0.28877217210192097</v>
      </c>
      <c r="AQ133" s="313">
        <f t="shared" si="148"/>
        <v>0.40306082096438273</v>
      </c>
      <c r="AR133" s="313">
        <f t="shared" si="148"/>
        <v>0.28962732009458247</v>
      </c>
      <c r="AS133" s="313">
        <f t="shared" si="148"/>
        <v>0.28679642293529733</v>
      </c>
      <c r="AT133" s="313">
        <f t="shared" si="148"/>
        <v>0.33672307191669382</v>
      </c>
      <c r="AU133" s="313">
        <f t="shared" si="148"/>
        <v>0.30152454309283977</v>
      </c>
      <c r="AV133" s="313">
        <f t="shared" si="148"/>
        <v>0.28706877458683566</v>
      </c>
      <c r="AW133" s="313">
        <f t="shared" si="148"/>
        <v>0.36835207745490051</v>
      </c>
      <c r="AX133" s="313">
        <f t="shared" si="148"/>
        <v>-1.0932982917214191</v>
      </c>
      <c r="AY133" s="313">
        <f t="shared" si="148"/>
        <v>0</v>
      </c>
      <c r="AZ133" s="199" t="e">
        <f t="shared" si="148"/>
        <v>#N/A</v>
      </c>
      <c r="BA133" s="199" t="e">
        <f t="shared" si="148"/>
        <v>#N/A</v>
      </c>
      <c r="BB133" s="199" t="e">
        <f t="shared" si="148"/>
        <v>#N/A</v>
      </c>
      <c r="BC133" s="199" t="e">
        <f t="shared" si="148"/>
        <v>#N/A</v>
      </c>
      <c r="BD133" s="199" t="e">
        <f t="shared" si="148"/>
        <v>#N/A</v>
      </c>
      <c r="BE133" s="199" t="e">
        <f t="shared" si="148"/>
        <v>#N/A</v>
      </c>
      <c r="BF133" s="199" t="e">
        <f t="shared" si="148"/>
        <v>#N/A</v>
      </c>
      <c r="BG133" s="199" t="e">
        <f t="shared" si="148"/>
        <v>#N/A</v>
      </c>
      <c r="BH133" s="199" t="e">
        <f t="shared" si="148"/>
        <v>#N/A</v>
      </c>
      <c r="BI133" s="199" t="e">
        <f t="shared" si="148"/>
        <v>#N/A</v>
      </c>
      <c r="BJ133" s="199" t="e">
        <f t="shared" si="148"/>
        <v>#N/A</v>
      </c>
      <c r="BK133" s="199" t="e">
        <f t="shared" si="148"/>
        <v>#N/A</v>
      </c>
      <c r="BL133" s="199" t="e">
        <f t="shared" si="148"/>
        <v>#N/A</v>
      </c>
      <c r="BM133" s="199" t="e">
        <f t="shared" si="148"/>
        <v>#N/A</v>
      </c>
      <c r="BN133" s="199" t="e">
        <f t="shared" si="148"/>
        <v>#N/A</v>
      </c>
      <c r="BO133" s="199" t="e">
        <f t="shared" si="149"/>
        <v>#N/A</v>
      </c>
      <c r="BP133" s="199" t="e">
        <f t="shared" si="149"/>
        <v>#N/A</v>
      </c>
      <c r="BQ133" s="199" t="e">
        <f t="shared" si="149"/>
        <v>#N/A</v>
      </c>
      <c r="BR133" s="199" t="e">
        <f t="shared" si="149"/>
        <v>#N/A</v>
      </c>
    </row>
    <row r="134" spans="1:70">
      <c r="A134" s="287" t="s">
        <v>212</v>
      </c>
      <c r="B134" s="313">
        <f t="shared" si="150"/>
        <v>2.7391884863076501</v>
      </c>
      <c r="C134" s="313">
        <f t="shared" si="148"/>
        <v>-0.95501497208752817</v>
      </c>
      <c r="D134" s="313">
        <f t="shared" si="148"/>
        <v>-1.0400545173971318</v>
      </c>
      <c r="E134" s="313">
        <f t="shared" si="148"/>
        <v>-1.0462791525526185</v>
      </c>
      <c r="F134" s="313">
        <f t="shared" si="148"/>
        <v>-0.99525642503169276</v>
      </c>
      <c r="G134" s="313">
        <f t="shared" si="148"/>
        <v>-1.0977946488240025</v>
      </c>
      <c r="H134" s="313">
        <f t="shared" si="148"/>
        <v>-1.1354017501988867</v>
      </c>
      <c r="I134" s="313">
        <f t="shared" si="148"/>
        <v>-1.3019687592280829</v>
      </c>
      <c r="J134" s="313">
        <f t="shared" si="148"/>
        <v>-1.1588650455433118</v>
      </c>
      <c r="K134" s="313">
        <f t="shared" si="148"/>
        <v>-1.1373235419506311</v>
      </c>
      <c r="L134" s="313">
        <f t="shared" si="148"/>
        <v>-1.353905610710729</v>
      </c>
      <c r="M134" s="313">
        <f t="shared" si="148"/>
        <v>-1.1443564726884159</v>
      </c>
      <c r="N134" s="313">
        <f t="shared" si="148"/>
        <v>-1.23602639543995</v>
      </c>
      <c r="O134" s="313">
        <f t="shared" si="148"/>
        <v>-1.1687162219518412</v>
      </c>
      <c r="P134" s="313">
        <f t="shared" si="148"/>
        <v>-2.892064585671585</v>
      </c>
      <c r="Q134" s="313">
        <f t="shared" si="148"/>
        <v>-1.0901299068748691</v>
      </c>
      <c r="R134" s="313">
        <f t="shared" si="148"/>
        <v>-1.4440010931577798</v>
      </c>
      <c r="S134" s="313">
        <f t="shared" si="148"/>
        <v>-2.0215115749821826</v>
      </c>
      <c r="T134" s="313">
        <f t="shared" si="148"/>
        <v>-1.4305128693302871</v>
      </c>
      <c r="U134" s="313">
        <f t="shared" si="148"/>
        <v>-2.9674881824414556</v>
      </c>
      <c r="V134" s="313">
        <f t="shared" si="148"/>
        <v>-3.7664478518591129</v>
      </c>
      <c r="W134" s="313">
        <f t="shared" si="148"/>
        <v>-3.5221334203229455</v>
      </c>
      <c r="X134" s="313">
        <f t="shared" si="148"/>
        <v>5.5139716593828645</v>
      </c>
      <c r="Y134" s="313">
        <f t="shared" si="148"/>
        <v>27.803685168334933</v>
      </c>
      <c r="Z134" s="313">
        <f t="shared" si="148"/>
        <v>44.065624999998981</v>
      </c>
      <c r="AA134" s="313">
        <f t="shared" si="148"/>
        <v>10.24000693661664</v>
      </c>
      <c r="AB134" s="313">
        <f t="shared" si="148"/>
        <v>23.78375634517802</v>
      </c>
      <c r="AC134" s="313">
        <f t="shared" si="148"/>
        <v>3.0144162316089242</v>
      </c>
      <c r="AD134" s="313">
        <f t="shared" si="148"/>
        <v>3.487354213078238</v>
      </c>
      <c r="AE134" s="313">
        <f t="shared" si="148"/>
        <v>3.8001913509376219</v>
      </c>
      <c r="AF134" s="313">
        <f t="shared" si="148"/>
        <v>2.3024401015788882</v>
      </c>
      <c r="AG134" s="313">
        <f t="shared" si="148"/>
        <v>1.639025899568644</v>
      </c>
      <c r="AH134" s="313">
        <f t="shared" si="148"/>
        <v>1.0038696660342699</v>
      </c>
      <c r="AI134" s="313">
        <f t="shared" si="148"/>
        <v>0.70731529229224666</v>
      </c>
      <c r="AJ134" s="313">
        <f t="shared" si="148"/>
        <v>1.1049305140375068</v>
      </c>
      <c r="AK134" s="313">
        <f t="shared" si="148"/>
        <v>1.3944556653664097</v>
      </c>
      <c r="AL134" s="313">
        <f t="shared" si="148"/>
        <v>0.97304259542678773</v>
      </c>
      <c r="AM134" s="313">
        <f t="shared" si="148"/>
        <v>0.93240105825819319</v>
      </c>
      <c r="AN134" s="313">
        <f t="shared" si="148"/>
        <v>1.1677802524127687</v>
      </c>
      <c r="AO134" s="313">
        <f t="shared" si="148"/>
        <v>0.6056015011467093</v>
      </c>
      <c r="AP134" s="313">
        <f t="shared" si="148"/>
        <v>0.88076021869304866</v>
      </c>
      <c r="AQ134" s="313">
        <f t="shared" si="148"/>
        <v>0.89437399488544989</v>
      </c>
      <c r="AR134" s="313">
        <f t="shared" si="148"/>
        <v>0.73512733055724122</v>
      </c>
      <c r="AS134" s="313">
        <f t="shared" si="148"/>
        <v>0.79993687532877433</v>
      </c>
      <c r="AT134" s="313">
        <f t="shared" si="148"/>
        <v>0.82188957587590861</v>
      </c>
      <c r="AU134" s="313">
        <f t="shared" si="148"/>
        <v>0.73787657809580243</v>
      </c>
      <c r="AV134" s="313">
        <f t="shared" si="148"/>
        <v>0.68838921290485877</v>
      </c>
      <c r="AW134" s="313">
        <f t="shared" si="148"/>
        <v>0.84725658273044568</v>
      </c>
      <c r="AX134" s="313">
        <f t="shared" si="148"/>
        <v>2.2768004747573225</v>
      </c>
      <c r="AY134" s="313">
        <f t="shared" si="148"/>
        <v>5.3101104502973663E-5</v>
      </c>
      <c r="AZ134" s="199" t="e">
        <f t="shared" si="148"/>
        <v>#N/A</v>
      </c>
      <c r="BA134" s="199" t="e">
        <f t="shared" si="148"/>
        <v>#N/A</v>
      </c>
      <c r="BB134" s="199" t="e">
        <f t="shared" si="148"/>
        <v>#N/A</v>
      </c>
      <c r="BC134" s="199" t="e">
        <f t="shared" si="148"/>
        <v>#N/A</v>
      </c>
      <c r="BD134" s="199" t="e">
        <f t="shared" si="148"/>
        <v>#N/A</v>
      </c>
      <c r="BE134" s="199" t="e">
        <f t="shared" si="148"/>
        <v>#N/A</v>
      </c>
      <c r="BF134" s="199" t="e">
        <f t="shared" si="148"/>
        <v>#N/A</v>
      </c>
      <c r="BG134" s="199" t="e">
        <f t="shared" si="148"/>
        <v>#N/A</v>
      </c>
      <c r="BH134" s="199" t="e">
        <f t="shared" si="148"/>
        <v>#N/A</v>
      </c>
      <c r="BI134" s="199" t="e">
        <f t="shared" si="148"/>
        <v>#N/A</v>
      </c>
      <c r="BJ134" s="199" t="e">
        <f t="shared" si="148"/>
        <v>#N/A</v>
      </c>
      <c r="BK134" s="199" t="e">
        <f t="shared" si="148"/>
        <v>#N/A</v>
      </c>
      <c r="BL134" s="199" t="e">
        <f t="shared" si="148"/>
        <v>#N/A</v>
      </c>
      <c r="BM134" s="199" t="e">
        <f t="shared" si="148"/>
        <v>#N/A</v>
      </c>
      <c r="BN134" s="199" t="e">
        <f t="shared" si="148"/>
        <v>#N/A</v>
      </c>
      <c r="BO134" s="199" t="e">
        <f t="shared" si="149"/>
        <v>#N/A</v>
      </c>
      <c r="BP134" s="199" t="e">
        <f t="shared" si="149"/>
        <v>#N/A</v>
      </c>
      <c r="BQ134" s="199" t="e">
        <f t="shared" si="149"/>
        <v>#N/A</v>
      </c>
      <c r="BR134" s="199" t="e">
        <f t="shared" si="149"/>
        <v>#N/A</v>
      </c>
    </row>
    <row r="135" spans="1:70" ht="13.5" thickBot="1">
      <c r="A135" s="310" t="s">
        <v>192</v>
      </c>
      <c r="B135" s="311">
        <f>SUM(B131:B134)</f>
        <v>1</v>
      </c>
      <c r="C135" s="311">
        <f t="shared" ref="C135:BN135" si="151">SUM(C131:C134)</f>
        <v>0.99999999999999989</v>
      </c>
      <c r="D135" s="311">
        <f t="shared" si="151"/>
        <v>0.99999999999999956</v>
      </c>
      <c r="E135" s="311">
        <f t="shared" si="151"/>
        <v>1.0000000000000002</v>
      </c>
      <c r="F135" s="311">
        <f t="shared" si="151"/>
        <v>1</v>
      </c>
      <c r="G135" s="311">
        <f t="shared" si="151"/>
        <v>1</v>
      </c>
      <c r="H135" s="311">
        <f t="shared" si="151"/>
        <v>1.0000000000000002</v>
      </c>
      <c r="I135" s="311">
        <f t="shared" si="151"/>
        <v>0.99999999999999978</v>
      </c>
      <c r="J135" s="311">
        <f t="shared" si="151"/>
        <v>1</v>
      </c>
      <c r="K135" s="311">
        <f t="shared" si="151"/>
        <v>0.99999999999999978</v>
      </c>
      <c r="L135" s="311">
        <f t="shared" si="151"/>
        <v>0.99999999999999978</v>
      </c>
      <c r="M135" s="311">
        <f t="shared" si="151"/>
        <v>0.99999999999999978</v>
      </c>
      <c r="N135" s="311">
        <f t="shared" si="151"/>
        <v>1</v>
      </c>
      <c r="O135" s="311">
        <f t="shared" si="151"/>
        <v>1</v>
      </c>
      <c r="P135" s="311">
        <f t="shared" si="151"/>
        <v>1.0000000000000004</v>
      </c>
      <c r="Q135" s="311">
        <f t="shared" si="151"/>
        <v>1.0000000000000004</v>
      </c>
      <c r="R135" s="311">
        <f t="shared" si="151"/>
        <v>1</v>
      </c>
      <c r="S135" s="311">
        <f t="shared" si="151"/>
        <v>1</v>
      </c>
      <c r="T135" s="311">
        <f t="shared" si="151"/>
        <v>1.0000000000000004</v>
      </c>
      <c r="U135" s="311">
        <f t="shared" si="151"/>
        <v>1</v>
      </c>
      <c r="V135" s="311">
        <f t="shared" si="151"/>
        <v>1.0000000000000004</v>
      </c>
      <c r="W135" s="311">
        <f t="shared" si="151"/>
        <v>1.0000000000000009</v>
      </c>
      <c r="X135" s="311">
        <f t="shared" si="151"/>
        <v>0.99999999999999911</v>
      </c>
      <c r="Y135" s="311">
        <f t="shared" si="151"/>
        <v>1</v>
      </c>
      <c r="Z135" s="311">
        <f t="shared" si="151"/>
        <v>1.0000000000000071</v>
      </c>
      <c r="AA135" s="311">
        <f t="shared" si="151"/>
        <v>0.99999999999999822</v>
      </c>
      <c r="AB135" s="311">
        <f t="shared" si="151"/>
        <v>1</v>
      </c>
      <c r="AC135" s="311">
        <f t="shared" si="151"/>
        <v>1</v>
      </c>
      <c r="AD135" s="311">
        <f t="shared" si="151"/>
        <v>1.0000000000000004</v>
      </c>
      <c r="AE135" s="311">
        <f t="shared" si="151"/>
        <v>1</v>
      </c>
      <c r="AF135" s="311">
        <f t="shared" si="151"/>
        <v>1</v>
      </c>
      <c r="AG135" s="311">
        <f t="shared" si="151"/>
        <v>1</v>
      </c>
      <c r="AH135" s="311">
        <f t="shared" si="151"/>
        <v>1</v>
      </c>
      <c r="AI135" s="311">
        <f t="shared" si="151"/>
        <v>1</v>
      </c>
      <c r="AJ135" s="311">
        <f t="shared" si="151"/>
        <v>1</v>
      </c>
      <c r="AK135" s="311">
        <f t="shared" si="151"/>
        <v>1</v>
      </c>
      <c r="AL135" s="311">
        <f t="shared" si="151"/>
        <v>0.99999999999999978</v>
      </c>
      <c r="AM135" s="311">
        <f t="shared" si="151"/>
        <v>1</v>
      </c>
      <c r="AN135" s="311">
        <f t="shared" si="151"/>
        <v>1</v>
      </c>
      <c r="AO135" s="311">
        <f t="shared" si="151"/>
        <v>1</v>
      </c>
      <c r="AP135" s="311">
        <f t="shared" si="151"/>
        <v>1</v>
      </c>
      <c r="AQ135" s="311">
        <f t="shared" si="151"/>
        <v>1</v>
      </c>
      <c r="AR135" s="311">
        <f t="shared" si="151"/>
        <v>1</v>
      </c>
      <c r="AS135" s="311">
        <f t="shared" si="151"/>
        <v>1</v>
      </c>
      <c r="AT135" s="311">
        <f t="shared" si="151"/>
        <v>1</v>
      </c>
      <c r="AU135" s="311">
        <f t="shared" si="151"/>
        <v>1</v>
      </c>
      <c r="AV135" s="311">
        <f t="shared" si="151"/>
        <v>0.99999999999999989</v>
      </c>
      <c r="AW135" s="312">
        <f t="shared" si="151"/>
        <v>1</v>
      </c>
      <c r="AX135" s="312">
        <f t="shared" si="151"/>
        <v>1</v>
      </c>
      <c r="AY135" s="312">
        <f t="shared" si="151"/>
        <v>0.99999999999999989</v>
      </c>
      <c r="AZ135" s="199" t="e">
        <f t="shared" si="151"/>
        <v>#N/A</v>
      </c>
      <c r="BA135" s="199" t="e">
        <f t="shared" si="151"/>
        <v>#N/A</v>
      </c>
      <c r="BB135" s="199" t="e">
        <f t="shared" si="151"/>
        <v>#N/A</v>
      </c>
      <c r="BC135" s="199" t="e">
        <f t="shared" si="151"/>
        <v>#N/A</v>
      </c>
      <c r="BD135" s="199" t="e">
        <f t="shared" si="151"/>
        <v>#N/A</v>
      </c>
      <c r="BE135" s="199" t="e">
        <f t="shared" si="151"/>
        <v>#N/A</v>
      </c>
      <c r="BF135" s="199" t="e">
        <f t="shared" si="151"/>
        <v>#N/A</v>
      </c>
      <c r="BG135" s="199" t="e">
        <f t="shared" si="151"/>
        <v>#N/A</v>
      </c>
      <c r="BH135" s="199" t="e">
        <f t="shared" si="151"/>
        <v>#N/A</v>
      </c>
      <c r="BI135" s="199" t="e">
        <f t="shared" si="151"/>
        <v>#N/A</v>
      </c>
      <c r="BJ135" s="199" t="e">
        <f t="shared" si="151"/>
        <v>#N/A</v>
      </c>
      <c r="BK135" s="199" t="e">
        <f t="shared" si="151"/>
        <v>#N/A</v>
      </c>
      <c r="BL135" s="199" t="e">
        <f t="shared" si="151"/>
        <v>#N/A</v>
      </c>
      <c r="BM135" s="199" t="e">
        <f t="shared" si="151"/>
        <v>#N/A</v>
      </c>
      <c r="BN135" s="199" t="e">
        <f t="shared" si="151"/>
        <v>#N/A</v>
      </c>
      <c r="BO135" s="199" t="e">
        <f t="shared" ref="BO135:BR135" si="152">SUM(BO131:BO134)</f>
        <v>#N/A</v>
      </c>
      <c r="BP135" s="199" t="e">
        <f t="shared" si="152"/>
        <v>#N/A</v>
      </c>
      <c r="BQ135" s="199" t="e">
        <f t="shared" si="152"/>
        <v>#N/A</v>
      </c>
      <c r="BR135" s="199" t="e">
        <f t="shared" si="152"/>
        <v>#N/A</v>
      </c>
    </row>
    <row r="136" spans="1:70" ht="13.5" thickBot="1">
      <c r="AX136" s="113"/>
      <c r="AY136" s="113"/>
      <c r="AZ136" s="113"/>
      <c r="BA136" s="113"/>
      <c r="BB136" s="113"/>
      <c r="BC136" s="113"/>
      <c r="BD136" s="113"/>
      <c r="BE136" s="113"/>
      <c r="BF136" s="113"/>
      <c r="BG136" s="113"/>
      <c r="BH136" s="113"/>
      <c r="BI136" s="113"/>
      <c r="BJ136" s="113"/>
      <c r="BK136" s="113"/>
      <c r="BL136" s="113"/>
      <c r="BM136" s="113"/>
      <c r="BN136" s="113"/>
      <c r="BO136" s="113"/>
      <c r="BP136" s="113"/>
      <c r="BQ136" s="113"/>
      <c r="BR136" s="113"/>
    </row>
    <row r="137" spans="1:70" ht="17.25" thickBot="1">
      <c r="A137" s="283" t="s">
        <v>216</v>
      </c>
      <c r="B137" s="284"/>
      <c r="C137" s="284"/>
      <c r="D137" s="284"/>
      <c r="E137" s="284"/>
      <c r="F137" s="284"/>
      <c r="G137" s="284"/>
      <c r="H137" s="284"/>
      <c r="I137" s="284"/>
      <c r="J137" s="284"/>
      <c r="K137" s="284"/>
      <c r="L137" s="284"/>
      <c r="M137" s="284"/>
      <c r="N137" s="284"/>
      <c r="O137" s="284"/>
      <c r="P137" s="284"/>
      <c r="Q137" s="284"/>
      <c r="R137" s="284"/>
      <c r="S137" s="284"/>
      <c r="T137" s="284"/>
      <c r="U137" s="284"/>
      <c r="V137" s="284"/>
      <c r="W137" s="284"/>
      <c r="X137" s="284"/>
      <c r="Y137" s="284"/>
      <c r="Z137" s="284"/>
      <c r="AA137" s="284"/>
      <c r="AB137" s="284"/>
      <c r="AC137" s="284"/>
      <c r="AD137" s="284"/>
      <c r="AE137" s="284"/>
      <c r="AF137" s="284"/>
      <c r="AG137" s="284"/>
      <c r="AH137" s="284"/>
      <c r="AI137" s="284"/>
      <c r="AJ137" s="284"/>
      <c r="AK137" s="284"/>
      <c r="AL137" s="284"/>
      <c r="AM137" s="284"/>
      <c r="AN137" s="284"/>
      <c r="AO137" s="284"/>
      <c r="AP137" s="284"/>
      <c r="AQ137" s="284"/>
      <c r="AR137" s="284"/>
      <c r="AS137" s="284"/>
      <c r="AT137" s="284"/>
      <c r="AU137" s="284"/>
      <c r="AV137" s="284"/>
      <c r="AW137" s="284"/>
      <c r="AX137" s="284"/>
      <c r="AY137" s="284"/>
      <c r="AZ137" s="113"/>
      <c r="BA137" s="113"/>
      <c r="BB137" s="113"/>
      <c r="BC137" s="113"/>
      <c r="BD137" s="113"/>
      <c r="BE137" s="113"/>
      <c r="BF137" s="113"/>
      <c r="BG137" s="113"/>
      <c r="BH137" s="113"/>
      <c r="BI137" s="113"/>
      <c r="BJ137" s="113"/>
      <c r="BK137" s="113"/>
      <c r="BL137" s="113"/>
      <c r="BM137" s="113"/>
      <c r="BN137" s="113"/>
      <c r="BO137" s="113"/>
      <c r="BP137" s="113"/>
      <c r="BQ137" s="113"/>
      <c r="BR137" s="113"/>
    </row>
    <row r="138" spans="1:70">
      <c r="A138" s="287" t="s">
        <v>206</v>
      </c>
      <c r="B138" s="313">
        <f>B131</f>
        <v>-0.39876991382962207</v>
      </c>
      <c r="C138" s="313">
        <f t="shared" ref="C138:BN138" si="153">C131</f>
        <v>1.5397036422702561</v>
      </c>
      <c r="D138" s="313">
        <f t="shared" si="153"/>
        <v>1.5807206659232473</v>
      </c>
      <c r="E138" s="313">
        <f t="shared" si="153"/>
        <v>1.5767218392554501</v>
      </c>
      <c r="F138" s="313">
        <f t="shared" si="153"/>
        <v>1.5884476201452113</v>
      </c>
      <c r="G138" s="313">
        <f t="shared" si="153"/>
        <v>1.6901983490304413</v>
      </c>
      <c r="H138" s="313">
        <f t="shared" si="153"/>
        <v>1.7159457912880853</v>
      </c>
      <c r="I138" s="313">
        <f t="shared" si="153"/>
        <v>1.7756826117796765</v>
      </c>
      <c r="J138" s="313">
        <f t="shared" si="153"/>
        <v>1.7605719040774643</v>
      </c>
      <c r="K138" s="313">
        <f t="shared" si="153"/>
        <v>1.7745209888255749</v>
      </c>
      <c r="L138" s="313">
        <f t="shared" si="153"/>
        <v>1.8866388645154502</v>
      </c>
      <c r="M138" s="313">
        <f t="shared" si="153"/>
        <v>1.779367047266939</v>
      </c>
      <c r="N138" s="313">
        <f t="shared" si="153"/>
        <v>1.8920329712538604</v>
      </c>
      <c r="O138" s="313">
        <f t="shared" si="153"/>
        <v>2.0927647774539495</v>
      </c>
      <c r="P138" s="313">
        <f t="shared" si="153"/>
        <v>3.4662125370878694</v>
      </c>
      <c r="Q138" s="313">
        <f t="shared" si="153"/>
        <v>1.9425443795641804</v>
      </c>
      <c r="R138" s="313">
        <f t="shared" si="153"/>
        <v>2.2525494943861197</v>
      </c>
      <c r="S138" s="313">
        <f t="shared" si="153"/>
        <v>2.6914454956098584</v>
      </c>
      <c r="T138" s="313">
        <f t="shared" si="153"/>
        <v>2.4414737853691264</v>
      </c>
      <c r="U138" s="313">
        <f t="shared" si="153"/>
        <v>3.9396673041532875</v>
      </c>
      <c r="V138" s="313">
        <f t="shared" si="153"/>
        <v>4.7073678538186492</v>
      </c>
      <c r="W138" s="313">
        <f t="shared" si="153"/>
        <v>5.5804925786984141</v>
      </c>
      <c r="X138" s="313">
        <f t="shared" si="153"/>
        <v>-5.23749613737695</v>
      </c>
      <c r="Y138" s="313">
        <f t="shared" si="153"/>
        <v>-31.900136487716203</v>
      </c>
      <c r="Z138" s="313">
        <f t="shared" si="153"/>
        <v>-53.664062499998735</v>
      </c>
      <c r="AA138" s="313">
        <f t="shared" si="153"/>
        <v>-10.17931154079595</v>
      </c>
      <c r="AB138" s="313">
        <f t="shared" si="153"/>
        <v>-30.206345177665444</v>
      </c>
      <c r="AC138" s="313">
        <f t="shared" si="153"/>
        <v>-2.785803274798293</v>
      </c>
      <c r="AD138" s="313">
        <f t="shared" si="153"/>
        <v>-3.3354082033809513</v>
      </c>
      <c r="AE138" s="313">
        <f t="shared" si="153"/>
        <v>-4.1298890164561843</v>
      </c>
      <c r="AF138" s="313">
        <f t="shared" si="153"/>
        <v>-2.1727503588384662</v>
      </c>
      <c r="AG138" s="313">
        <f t="shared" si="153"/>
        <v>-1.3144895619096155</v>
      </c>
      <c r="AH138" s="313">
        <f t="shared" si="153"/>
        <v>-0.82529285993916979</v>
      </c>
      <c r="AI138" s="313">
        <f t="shared" si="153"/>
        <v>-0.18780632501254968</v>
      </c>
      <c r="AJ138" s="313">
        <f t="shared" si="153"/>
        <v>-0.69049158725704329</v>
      </c>
      <c r="AK138" s="313">
        <f t="shared" si="153"/>
        <v>-1.0620731124439162</v>
      </c>
      <c r="AL138" s="313">
        <f t="shared" si="153"/>
        <v>-0.74660948888518508</v>
      </c>
      <c r="AM138" s="313">
        <f t="shared" si="153"/>
        <v>-0.32065223260083137</v>
      </c>
      <c r="AN138" s="313">
        <f t="shared" si="153"/>
        <v>-0.92956198960653247</v>
      </c>
      <c r="AO138" s="313">
        <f t="shared" si="153"/>
        <v>-0.27561728701488242</v>
      </c>
      <c r="AP138" s="313">
        <f t="shared" si="153"/>
        <v>-0.49297624033596316</v>
      </c>
      <c r="AQ138" s="313">
        <f t="shared" si="153"/>
        <v>-0.60012918193561993</v>
      </c>
      <c r="AR138" s="313">
        <f t="shared" si="153"/>
        <v>-0.25906589382493894</v>
      </c>
      <c r="AS138" s="313">
        <f t="shared" si="153"/>
        <v>-0.26907943187795902</v>
      </c>
      <c r="AT138" s="313">
        <f t="shared" si="153"/>
        <v>-0.52985681744223923</v>
      </c>
      <c r="AU138" s="313">
        <f t="shared" si="153"/>
        <v>-0.31403536757668288</v>
      </c>
      <c r="AV138" s="313">
        <f t="shared" si="153"/>
        <v>-0.17204720672453247</v>
      </c>
      <c r="AW138" s="313">
        <f t="shared" si="153"/>
        <v>-0.46591957635164954</v>
      </c>
      <c r="AX138" s="313">
        <f t="shared" si="153"/>
        <v>-0.56945657242168612</v>
      </c>
      <c r="AY138" s="313">
        <f t="shared" si="153"/>
        <v>0.99994689889549693</v>
      </c>
      <c r="AZ138" s="201" t="e">
        <f t="shared" si="153"/>
        <v>#N/A</v>
      </c>
      <c r="BA138" s="201" t="e">
        <f t="shared" si="153"/>
        <v>#N/A</v>
      </c>
      <c r="BB138" s="201" t="e">
        <f t="shared" si="153"/>
        <v>#N/A</v>
      </c>
      <c r="BC138" s="201" t="e">
        <f t="shared" si="153"/>
        <v>#N/A</v>
      </c>
      <c r="BD138" s="201" t="e">
        <f t="shared" si="153"/>
        <v>#N/A</v>
      </c>
      <c r="BE138" s="201" t="e">
        <f t="shared" si="153"/>
        <v>#N/A</v>
      </c>
      <c r="BF138" s="201" t="e">
        <f t="shared" si="153"/>
        <v>#N/A</v>
      </c>
      <c r="BG138" s="201" t="e">
        <f t="shared" si="153"/>
        <v>#N/A</v>
      </c>
      <c r="BH138" s="201" t="e">
        <f t="shared" si="153"/>
        <v>#N/A</v>
      </c>
      <c r="BI138" s="201" t="e">
        <f t="shared" si="153"/>
        <v>#N/A</v>
      </c>
      <c r="BJ138" s="201" t="e">
        <f t="shared" si="153"/>
        <v>#N/A</v>
      </c>
      <c r="BK138" s="201" t="e">
        <f t="shared" si="153"/>
        <v>#N/A</v>
      </c>
      <c r="BL138" s="201" t="e">
        <f t="shared" si="153"/>
        <v>#N/A</v>
      </c>
      <c r="BM138" s="201" t="e">
        <f t="shared" si="153"/>
        <v>#N/A</v>
      </c>
      <c r="BN138" s="201" t="e">
        <f t="shared" si="153"/>
        <v>#N/A</v>
      </c>
      <c r="BO138" s="201" t="e">
        <f t="shared" ref="BO138:BR138" si="154">BO131</f>
        <v>#N/A</v>
      </c>
      <c r="BP138" s="201" t="e">
        <f t="shared" si="154"/>
        <v>#N/A</v>
      </c>
      <c r="BQ138" s="201" t="e">
        <f t="shared" si="154"/>
        <v>#N/A</v>
      </c>
      <c r="BR138" s="201" t="e">
        <f t="shared" si="154"/>
        <v>#N/A</v>
      </c>
    </row>
    <row r="139" spans="1:70">
      <c r="A139" s="287" t="s">
        <v>208</v>
      </c>
      <c r="B139" s="313">
        <f>B138+B132</f>
        <v>-1.0537023234365197</v>
      </c>
      <c r="C139" s="313">
        <f t="shared" ref="C139:BN141" si="155">C138+C132</f>
        <v>1.7537096811164157</v>
      </c>
      <c r="D139" s="313">
        <f t="shared" si="155"/>
        <v>1.7969880264476954</v>
      </c>
      <c r="E139" s="313">
        <f t="shared" si="155"/>
        <v>1.8039645456601123</v>
      </c>
      <c r="F139" s="313">
        <f t="shared" si="155"/>
        <v>1.7714601820905842</v>
      </c>
      <c r="G139" s="313">
        <f t="shared" si="155"/>
        <v>1.902321692852563</v>
      </c>
      <c r="H139" s="313">
        <f t="shared" si="155"/>
        <v>1.9233457550000703</v>
      </c>
      <c r="I139" s="313">
        <f t="shared" si="155"/>
        <v>2.0231946444390996</v>
      </c>
      <c r="J139" s="313">
        <f t="shared" si="155"/>
        <v>1.9754702126288479</v>
      </c>
      <c r="K139" s="313">
        <f t="shared" si="155"/>
        <v>1.9667289136008552</v>
      </c>
      <c r="L139" s="313">
        <f t="shared" si="155"/>
        <v>2.1327832056603335</v>
      </c>
      <c r="M139" s="313">
        <f t="shared" si="155"/>
        <v>1.9574607060076921</v>
      </c>
      <c r="N139" s="313">
        <f t="shared" si="155"/>
        <v>2.0633421420560176</v>
      </c>
      <c r="O139" s="313">
        <f t="shared" si="155"/>
        <v>2.1364873659488985</v>
      </c>
      <c r="P139" s="313">
        <f t="shared" si="155"/>
        <v>3.8540599406594174</v>
      </c>
      <c r="Q139" s="313">
        <f t="shared" si="155"/>
        <v>2.0710658412726293</v>
      </c>
      <c r="R139" s="313">
        <f t="shared" si="155"/>
        <v>2.4923039667345703</v>
      </c>
      <c r="S139" s="313">
        <f t="shared" si="155"/>
        <v>2.9647946626980901</v>
      </c>
      <c r="T139" s="313">
        <f t="shared" si="155"/>
        <v>2.5498136916256429</v>
      </c>
      <c r="U139" s="313">
        <f t="shared" si="155"/>
        <v>4.0381409446830032</v>
      </c>
      <c r="V139" s="313">
        <f t="shared" si="155"/>
        <v>4.8662861901729331</v>
      </c>
      <c r="W139" s="313">
        <f t="shared" si="155"/>
        <v>5.3586038166693815</v>
      </c>
      <c r="X139" s="313">
        <f t="shared" si="155"/>
        <v>-5.1021056813667087</v>
      </c>
      <c r="Y139" s="313">
        <f t="shared" si="155"/>
        <v>-30.783666969972799</v>
      </c>
      <c r="Z139" s="313">
        <f t="shared" si="155"/>
        <v>-52.036718749998769</v>
      </c>
      <c r="AA139" s="313">
        <f t="shared" si="155"/>
        <v>-10.086881123731875</v>
      </c>
      <c r="AB139" s="313">
        <f t="shared" si="155"/>
        <v>-26.503299492386198</v>
      </c>
      <c r="AC139" s="313">
        <f t="shared" si="155"/>
        <v>-2.3935393925011881</v>
      </c>
      <c r="AD139" s="313">
        <f t="shared" si="155"/>
        <v>-2.9974446337308396</v>
      </c>
      <c r="AE139" s="313">
        <f t="shared" si="155"/>
        <v>-3.6605434366628429</v>
      </c>
      <c r="AF139" s="313">
        <f t="shared" si="155"/>
        <v>-1.8232527326929435</v>
      </c>
      <c r="AG139" s="313">
        <f t="shared" si="155"/>
        <v>-1.1445498061627504</v>
      </c>
      <c r="AH139" s="313">
        <f t="shared" si="155"/>
        <v>-0.44710452615412433</v>
      </c>
      <c r="AI139" s="313">
        <f t="shared" si="155"/>
        <v>2.6659973531693498E-2</v>
      </c>
      <c r="AJ139" s="313">
        <f t="shared" si="155"/>
        <v>-0.34548981807977175</v>
      </c>
      <c r="AK139" s="313">
        <f t="shared" si="155"/>
        <v>-0.74318136264820545</v>
      </c>
      <c r="AL139" s="313">
        <f t="shared" si="155"/>
        <v>-0.229994090282303</v>
      </c>
      <c r="AM139" s="313">
        <f t="shared" si="155"/>
        <v>-0.16273419361805505</v>
      </c>
      <c r="AN139" s="313">
        <f t="shared" si="155"/>
        <v>-0.56729027468448356</v>
      </c>
      <c r="AO139" s="313">
        <f t="shared" si="155"/>
        <v>1.2886828231883418E-2</v>
      </c>
      <c r="AP139" s="313">
        <f t="shared" si="155"/>
        <v>-0.16953239079496957</v>
      </c>
      <c r="AQ139" s="313">
        <f t="shared" si="155"/>
        <v>-0.29743481584983261</v>
      </c>
      <c r="AR139" s="313">
        <f t="shared" si="155"/>
        <v>-2.4754650651823695E-2</v>
      </c>
      <c r="AS139" s="313">
        <f t="shared" si="155"/>
        <v>-8.6733298264071612E-2</v>
      </c>
      <c r="AT139" s="313">
        <f t="shared" si="155"/>
        <v>-0.15861264779260248</v>
      </c>
      <c r="AU139" s="313">
        <f t="shared" si="155"/>
        <v>-3.9401121188642252E-2</v>
      </c>
      <c r="AV139" s="313">
        <f t="shared" si="155"/>
        <v>2.4542012508305427E-2</v>
      </c>
      <c r="AW139" s="313">
        <f t="shared" si="155"/>
        <v>-0.21560866018534613</v>
      </c>
      <c r="AX139" s="313">
        <f t="shared" si="155"/>
        <v>-0.18350218303590338</v>
      </c>
      <c r="AY139" s="313">
        <f t="shared" si="155"/>
        <v>0.99994689889549693</v>
      </c>
      <c r="AZ139" s="201" t="e">
        <f t="shared" si="155"/>
        <v>#N/A</v>
      </c>
      <c r="BA139" s="201" t="e">
        <f t="shared" si="155"/>
        <v>#N/A</v>
      </c>
      <c r="BB139" s="201" t="e">
        <f t="shared" si="155"/>
        <v>#N/A</v>
      </c>
      <c r="BC139" s="201" t="e">
        <f t="shared" si="155"/>
        <v>#N/A</v>
      </c>
      <c r="BD139" s="201" t="e">
        <f t="shared" si="155"/>
        <v>#N/A</v>
      </c>
      <c r="BE139" s="201" t="e">
        <f t="shared" si="155"/>
        <v>#N/A</v>
      </c>
      <c r="BF139" s="201" t="e">
        <f t="shared" si="155"/>
        <v>#N/A</v>
      </c>
      <c r="BG139" s="201" t="e">
        <f t="shared" si="155"/>
        <v>#N/A</v>
      </c>
      <c r="BH139" s="201" t="e">
        <f t="shared" si="155"/>
        <v>#N/A</v>
      </c>
      <c r="BI139" s="201" t="e">
        <f t="shared" si="155"/>
        <v>#N/A</v>
      </c>
      <c r="BJ139" s="201" t="e">
        <f t="shared" si="155"/>
        <v>#N/A</v>
      </c>
      <c r="BK139" s="201" t="e">
        <f t="shared" si="155"/>
        <v>#N/A</v>
      </c>
      <c r="BL139" s="201" t="e">
        <f t="shared" si="155"/>
        <v>#N/A</v>
      </c>
      <c r="BM139" s="201" t="e">
        <f t="shared" si="155"/>
        <v>#N/A</v>
      </c>
      <c r="BN139" s="201" t="e">
        <f t="shared" si="155"/>
        <v>#N/A</v>
      </c>
      <c r="BO139" s="201" t="e">
        <f t="shared" ref="AZ139:CG141" si="156">BO138+BO132</f>
        <v>#N/A</v>
      </c>
      <c r="BP139" s="201" t="e">
        <f t="shared" si="156"/>
        <v>#N/A</v>
      </c>
      <c r="BQ139" s="201" t="e">
        <f t="shared" si="156"/>
        <v>#N/A</v>
      </c>
      <c r="BR139" s="201" t="e">
        <f t="shared" si="156"/>
        <v>#N/A</v>
      </c>
    </row>
    <row r="140" spans="1:70">
      <c r="A140" s="287" t="s">
        <v>210</v>
      </c>
      <c r="B140" s="313">
        <f>B139+B133</f>
        <v>-1.7391884863076501</v>
      </c>
      <c r="C140" s="313">
        <f t="shared" si="155"/>
        <v>1.9550149720875281</v>
      </c>
      <c r="D140" s="313">
        <f t="shared" si="155"/>
        <v>2.0400545173971314</v>
      </c>
      <c r="E140" s="313">
        <f t="shared" si="155"/>
        <v>2.0462791525526187</v>
      </c>
      <c r="F140" s="313">
        <f t="shared" si="155"/>
        <v>1.9952564250316929</v>
      </c>
      <c r="G140" s="313">
        <f t="shared" si="155"/>
        <v>2.0977946488240025</v>
      </c>
      <c r="H140" s="313">
        <f t="shared" si="155"/>
        <v>2.1354017501988869</v>
      </c>
      <c r="I140" s="313">
        <f t="shared" si="155"/>
        <v>2.3019687592280826</v>
      </c>
      <c r="J140" s="313">
        <f t="shared" si="155"/>
        <v>2.1588650455433118</v>
      </c>
      <c r="K140" s="313">
        <f t="shared" si="155"/>
        <v>2.1373235419506309</v>
      </c>
      <c r="L140" s="313">
        <f t="shared" si="155"/>
        <v>2.3539056107107288</v>
      </c>
      <c r="M140" s="313">
        <f t="shared" si="155"/>
        <v>2.1443564726884157</v>
      </c>
      <c r="N140" s="313">
        <f t="shared" si="155"/>
        <v>2.23602639543995</v>
      </c>
      <c r="O140" s="313">
        <f t="shared" si="155"/>
        <v>2.1687162219518412</v>
      </c>
      <c r="P140" s="313">
        <f t="shared" si="155"/>
        <v>3.8920645856715854</v>
      </c>
      <c r="Q140" s="313">
        <f t="shared" si="155"/>
        <v>2.0901299068748695</v>
      </c>
      <c r="R140" s="313">
        <f t="shared" si="155"/>
        <v>2.4440010931577798</v>
      </c>
      <c r="S140" s="313">
        <f t="shared" si="155"/>
        <v>3.0215115749821826</v>
      </c>
      <c r="T140" s="313">
        <f t="shared" si="155"/>
        <v>2.4305128693302875</v>
      </c>
      <c r="U140" s="313">
        <f t="shared" si="155"/>
        <v>3.9674881824414556</v>
      </c>
      <c r="V140" s="313">
        <f t="shared" si="155"/>
        <v>4.7664478518591133</v>
      </c>
      <c r="W140" s="313">
        <f t="shared" si="155"/>
        <v>4.5221334203229464</v>
      </c>
      <c r="X140" s="313">
        <f t="shared" si="155"/>
        <v>-4.5139716593828654</v>
      </c>
      <c r="Y140" s="313">
        <f t="shared" si="155"/>
        <v>-26.803685168334933</v>
      </c>
      <c r="Z140" s="313">
        <f t="shared" si="155"/>
        <v>-43.065624999998974</v>
      </c>
      <c r="AA140" s="313">
        <f t="shared" si="155"/>
        <v>-9.2400069366166413</v>
      </c>
      <c r="AB140" s="313">
        <f t="shared" si="155"/>
        <v>-22.78375634517802</v>
      </c>
      <c r="AC140" s="313">
        <f t="shared" si="155"/>
        <v>-2.0144162316089242</v>
      </c>
      <c r="AD140" s="313">
        <f t="shared" si="155"/>
        <v>-2.4873542130782376</v>
      </c>
      <c r="AE140" s="313">
        <f t="shared" si="155"/>
        <v>-2.8001913509376219</v>
      </c>
      <c r="AF140" s="313">
        <f t="shared" si="155"/>
        <v>-1.3024401015788882</v>
      </c>
      <c r="AG140" s="313">
        <f t="shared" si="155"/>
        <v>-0.63902589956864386</v>
      </c>
      <c r="AH140" s="313">
        <f t="shared" si="155"/>
        <v>-3.8696660342699141E-3</v>
      </c>
      <c r="AI140" s="313">
        <f t="shared" si="155"/>
        <v>0.29268470770775334</v>
      </c>
      <c r="AJ140" s="313">
        <f t="shared" si="155"/>
        <v>-0.10493051403750667</v>
      </c>
      <c r="AK140" s="313">
        <f t="shared" si="155"/>
        <v>-0.39445566536640964</v>
      </c>
      <c r="AL140" s="313">
        <f t="shared" si="155"/>
        <v>2.6957404573212107E-2</v>
      </c>
      <c r="AM140" s="313">
        <f t="shared" si="155"/>
        <v>6.7598941741806751E-2</v>
      </c>
      <c r="AN140" s="313">
        <f t="shared" si="155"/>
        <v>-0.16778025241276878</v>
      </c>
      <c r="AO140" s="313">
        <f t="shared" si="155"/>
        <v>0.39439849885329065</v>
      </c>
      <c r="AP140" s="313">
        <f t="shared" si="155"/>
        <v>0.1192397813069514</v>
      </c>
      <c r="AQ140" s="313">
        <f t="shared" si="155"/>
        <v>0.10562600511455011</v>
      </c>
      <c r="AR140" s="313">
        <f t="shared" si="155"/>
        <v>0.26487266944275878</v>
      </c>
      <c r="AS140" s="313">
        <f t="shared" si="155"/>
        <v>0.20006312467122572</v>
      </c>
      <c r="AT140" s="313">
        <f t="shared" si="155"/>
        <v>0.17811042412409134</v>
      </c>
      <c r="AU140" s="313">
        <f t="shared" si="155"/>
        <v>0.26212342190419752</v>
      </c>
      <c r="AV140" s="313">
        <f t="shared" si="155"/>
        <v>0.31161078709514112</v>
      </c>
      <c r="AW140" s="313">
        <f t="shared" si="155"/>
        <v>0.15274341726955437</v>
      </c>
      <c r="AX140" s="313">
        <f t="shared" si="155"/>
        <v>-1.2768004747573225</v>
      </c>
      <c r="AY140" s="313">
        <f t="shared" si="155"/>
        <v>0.99994689889549693</v>
      </c>
      <c r="AZ140" s="201" t="e">
        <f t="shared" si="156"/>
        <v>#N/A</v>
      </c>
      <c r="BA140" s="201" t="e">
        <f t="shared" si="156"/>
        <v>#N/A</v>
      </c>
      <c r="BB140" s="201" t="e">
        <f t="shared" si="156"/>
        <v>#N/A</v>
      </c>
      <c r="BC140" s="201" t="e">
        <f t="shared" si="156"/>
        <v>#N/A</v>
      </c>
      <c r="BD140" s="201" t="e">
        <f t="shared" si="156"/>
        <v>#N/A</v>
      </c>
      <c r="BE140" s="201" t="e">
        <f t="shared" si="156"/>
        <v>#N/A</v>
      </c>
      <c r="BF140" s="201" t="e">
        <f t="shared" si="156"/>
        <v>#N/A</v>
      </c>
      <c r="BG140" s="201" t="e">
        <f t="shared" si="156"/>
        <v>#N/A</v>
      </c>
      <c r="BH140" s="201" t="e">
        <f t="shared" si="156"/>
        <v>#N/A</v>
      </c>
      <c r="BI140" s="201" t="e">
        <f t="shared" si="156"/>
        <v>#N/A</v>
      </c>
      <c r="BJ140" s="201" t="e">
        <f t="shared" si="156"/>
        <v>#N/A</v>
      </c>
      <c r="BK140" s="201" t="e">
        <f t="shared" si="156"/>
        <v>#N/A</v>
      </c>
      <c r="BL140" s="201" t="e">
        <f t="shared" si="156"/>
        <v>#N/A</v>
      </c>
      <c r="BM140" s="201" t="e">
        <f t="shared" si="156"/>
        <v>#N/A</v>
      </c>
      <c r="BN140" s="201" t="e">
        <f t="shared" si="156"/>
        <v>#N/A</v>
      </c>
      <c r="BO140" s="201" t="e">
        <f t="shared" si="156"/>
        <v>#N/A</v>
      </c>
      <c r="BP140" s="201" t="e">
        <f t="shared" si="156"/>
        <v>#N/A</v>
      </c>
      <c r="BQ140" s="201" t="e">
        <f t="shared" si="156"/>
        <v>#N/A</v>
      </c>
      <c r="BR140" s="201" t="e">
        <f t="shared" si="156"/>
        <v>#N/A</v>
      </c>
    </row>
    <row r="141" spans="1:70" ht="13.5" thickBot="1">
      <c r="A141" s="287" t="s">
        <v>212</v>
      </c>
      <c r="B141" s="313">
        <f>B140+B134</f>
        <v>1</v>
      </c>
      <c r="C141" s="313">
        <f t="shared" si="155"/>
        <v>0.99999999999999989</v>
      </c>
      <c r="D141" s="313">
        <f t="shared" si="155"/>
        <v>0.99999999999999956</v>
      </c>
      <c r="E141" s="313">
        <f t="shared" si="155"/>
        <v>1.0000000000000002</v>
      </c>
      <c r="F141" s="313">
        <f t="shared" si="155"/>
        <v>1</v>
      </c>
      <c r="G141" s="313">
        <f t="shared" si="155"/>
        <v>1</v>
      </c>
      <c r="H141" s="313">
        <f t="shared" si="155"/>
        <v>1.0000000000000002</v>
      </c>
      <c r="I141" s="313">
        <f t="shared" si="155"/>
        <v>0.99999999999999978</v>
      </c>
      <c r="J141" s="313">
        <f t="shared" si="155"/>
        <v>1</v>
      </c>
      <c r="K141" s="313">
        <f t="shared" si="155"/>
        <v>0.99999999999999978</v>
      </c>
      <c r="L141" s="313">
        <f t="shared" si="155"/>
        <v>0.99999999999999978</v>
      </c>
      <c r="M141" s="313">
        <f t="shared" si="155"/>
        <v>0.99999999999999978</v>
      </c>
      <c r="N141" s="313">
        <f t="shared" si="155"/>
        <v>1</v>
      </c>
      <c r="O141" s="313">
        <f t="shared" si="155"/>
        <v>1</v>
      </c>
      <c r="P141" s="313">
        <f t="shared" si="155"/>
        <v>1.0000000000000004</v>
      </c>
      <c r="Q141" s="313">
        <f t="shared" si="155"/>
        <v>1.0000000000000004</v>
      </c>
      <c r="R141" s="313">
        <f t="shared" si="155"/>
        <v>1</v>
      </c>
      <c r="S141" s="313">
        <f t="shared" si="155"/>
        <v>1</v>
      </c>
      <c r="T141" s="313">
        <f t="shared" si="155"/>
        <v>1.0000000000000004</v>
      </c>
      <c r="U141" s="313">
        <f t="shared" si="155"/>
        <v>1</v>
      </c>
      <c r="V141" s="313">
        <f t="shared" si="155"/>
        <v>1.0000000000000004</v>
      </c>
      <c r="W141" s="313">
        <f t="shared" si="155"/>
        <v>1.0000000000000009</v>
      </c>
      <c r="X141" s="313">
        <f t="shared" si="155"/>
        <v>0.99999999999999911</v>
      </c>
      <c r="Y141" s="313">
        <f t="shared" si="155"/>
        <v>1</v>
      </c>
      <c r="Z141" s="313">
        <f t="shared" si="155"/>
        <v>1.0000000000000071</v>
      </c>
      <c r="AA141" s="313">
        <f t="shared" si="155"/>
        <v>0.99999999999999822</v>
      </c>
      <c r="AB141" s="313">
        <f t="shared" si="155"/>
        <v>1</v>
      </c>
      <c r="AC141" s="313">
        <f t="shared" si="155"/>
        <v>1</v>
      </c>
      <c r="AD141" s="313">
        <f t="shared" si="155"/>
        <v>1.0000000000000004</v>
      </c>
      <c r="AE141" s="313">
        <f t="shared" si="155"/>
        <v>1</v>
      </c>
      <c r="AF141" s="313">
        <f t="shared" si="155"/>
        <v>1</v>
      </c>
      <c r="AG141" s="313">
        <f t="shared" si="155"/>
        <v>1</v>
      </c>
      <c r="AH141" s="313">
        <f t="shared" si="155"/>
        <v>1</v>
      </c>
      <c r="AI141" s="313">
        <f t="shared" si="155"/>
        <v>1</v>
      </c>
      <c r="AJ141" s="313">
        <f t="shared" si="155"/>
        <v>1</v>
      </c>
      <c r="AK141" s="313">
        <f t="shared" si="155"/>
        <v>1</v>
      </c>
      <c r="AL141" s="313">
        <f t="shared" si="155"/>
        <v>0.99999999999999978</v>
      </c>
      <c r="AM141" s="313">
        <f t="shared" si="155"/>
        <v>1</v>
      </c>
      <c r="AN141" s="313">
        <f t="shared" si="155"/>
        <v>1</v>
      </c>
      <c r="AO141" s="313">
        <f t="shared" si="155"/>
        <v>1</v>
      </c>
      <c r="AP141" s="313">
        <f t="shared" si="155"/>
        <v>1</v>
      </c>
      <c r="AQ141" s="313">
        <f t="shared" si="155"/>
        <v>1</v>
      </c>
      <c r="AR141" s="313">
        <f t="shared" si="155"/>
        <v>1</v>
      </c>
      <c r="AS141" s="313">
        <f t="shared" si="155"/>
        <v>1</v>
      </c>
      <c r="AT141" s="313">
        <f t="shared" si="155"/>
        <v>1</v>
      </c>
      <c r="AU141" s="313">
        <f t="shared" si="155"/>
        <v>1</v>
      </c>
      <c r="AV141" s="313">
        <f t="shared" si="155"/>
        <v>0.99999999999999989</v>
      </c>
      <c r="AW141" s="313">
        <f t="shared" si="155"/>
        <v>1</v>
      </c>
      <c r="AX141" s="313">
        <f t="shared" si="155"/>
        <v>1</v>
      </c>
      <c r="AY141" s="313">
        <f t="shared" si="155"/>
        <v>0.99999999999999989</v>
      </c>
      <c r="AZ141" s="201" t="e">
        <f t="shared" si="156"/>
        <v>#N/A</v>
      </c>
      <c r="BA141" s="201" t="e">
        <f t="shared" si="156"/>
        <v>#N/A</v>
      </c>
      <c r="BB141" s="201" t="e">
        <f t="shared" si="156"/>
        <v>#N/A</v>
      </c>
      <c r="BC141" s="201" t="e">
        <f t="shared" si="156"/>
        <v>#N/A</v>
      </c>
      <c r="BD141" s="201" t="e">
        <f t="shared" si="156"/>
        <v>#N/A</v>
      </c>
      <c r="BE141" s="201" t="e">
        <f t="shared" si="156"/>
        <v>#N/A</v>
      </c>
      <c r="BF141" s="201" t="e">
        <f t="shared" si="156"/>
        <v>#N/A</v>
      </c>
      <c r="BG141" s="201" t="e">
        <f t="shared" si="156"/>
        <v>#N/A</v>
      </c>
      <c r="BH141" s="201" t="e">
        <f t="shared" si="156"/>
        <v>#N/A</v>
      </c>
      <c r="BI141" s="201" t="e">
        <f t="shared" si="156"/>
        <v>#N/A</v>
      </c>
      <c r="BJ141" s="201" t="e">
        <f t="shared" si="156"/>
        <v>#N/A</v>
      </c>
      <c r="BK141" s="201" t="e">
        <f t="shared" si="156"/>
        <v>#N/A</v>
      </c>
      <c r="BL141" s="201" t="e">
        <f t="shared" si="156"/>
        <v>#N/A</v>
      </c>
      <c r="BM141" s="201" t="e">
        <f t="shared" si="156"/>
        <v>#N/A</v>
      </c>
      <c r="BN141" s="201" t="e">
        <f t="shared" si="156"/>
        <v>#N/A</v>
      </c>
      <c r="BO141" s="201" t="e">
        <f t="shared" si="156"/>
        <v>#N/A</v>
      </c>
      <c r="BP141" s="201" t="e">
        <f t="shared" si="156"/>
        <v>#N/A</v>
      </c>
      <c r="BQ141" s="201" t="e">
        <f t="shared" si="156"/>
        <v>#N/A</v>
      </c>
      <c r="BR141" s="201" t="e">
        <f t="shared" si="156"/>
        <v>#N/A</v>
      </c>
    </row>
    <row r="142" spans="1:70" ht="13.5" thickBot="1">
      <c r="A142" s="310"/>
      <c r="B142" s="311"/>
      <c r="C142" s="311"/>
      <c r="D142" s="311"/>
      <c r="E142" s="311"/>
      <c r="F142" s="311"/>
      <c r="G142" s="311"/>
      <c r="H142" s="311"/>
      <c r="I142" s="311"/>
      <c r="J142" s="311"/>
      <c r="K142" s="311"/>
      <c r="L142" s="311"/>
      <c r="M142" s="311"/>
      <c r="N142" s="311"/>
      <c r="O142" s="311"/>
      <c r="P142" s="311"/>
      <c r="Q142" s="311"/>
      <c r="R142" s="311"/>
      <c r="S142" s="311"/>
      <c r="T142" s="311"/>
      <c r="U142" s="311"/>
      <c r="V142" s="311"/>
      <c r="W142" s="311"/>
      <c r="X142" s="311"/>
      <c r="Y142" s="311"/>
      <c r="Z142" s="311"/>
      <c r="AA142" s="311"/>
      <c r="AB142" s="311"/>
      <c r="AC142" s="311"/>
      <c r="AD142" s="311"/>
      <c r="AE142" s="311"/>
      <c r="AF142" s="311"/>
      <c r="AG142" s="311"/>
      <c r="AH142" s="311"/>
      <c r="AI142" s="311"/>
      <c r="AJ142" s="311"/>
      <c r="AK142" s="311"/>
      <c r="AL142" s="311"/>
      <c r="AM142" s="311"/>
      <c r="AN142" s="311"/>
      <c r="AO142" s="311"/>
      <c r="AP142" s="311"/>
      <c r="AQ142" s="311"/>
      <c r="AR142" s="311"/>
      <c r="AS142" s="311"/>
      <c r="AT142" s="311"/>
      <c r="AU142" s="311"/>
      <c r="AV142" s="311"/>
      <c r="AW142" s="312"/>
      <c r="AX142" s="312"/>
      <c r="AY142" s="312"/>
      <c r="AZ142" s="183"/>
      <c r="BA142" s="183"/>
      <c r="BB142" s="183"/>
      <c r="BC142" s="183"/>
      <c r="BD142" s="183"/>
      <c r="BE142" s="183"/>
      <c r="BF142" s="183"/>
      <c r="BG142" s="183"/>
      <c r="BH142" s="183"/>
      <c r="BI142" s="183"/>
      <c r="BJ142" s="183"/>
      <c r="BK142" s="183"/>
      <c r="BL142" s="183"/>
      <c r="BM142" s="183"/>
      <c r="BN142" s="183"/>
      <c r="BO142" s="183"/>
      <c r="BP142" s="183"/>
      <c r="BQ142" s="183"/>
      <c r="BR142" s="183"/>
    </row>
    <row r="143" spans="1:70" ht="13.5" thickBot="1">
      <c r="A143" s="314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71"/>
      <c r="AJ143" s="71"/>
      <c r="AK143" s="71"/>
      <c r="AL143" s="71"/>
      <c r="AM143" s="71"/>
      <c r="AN143" s="71"/>
      <c r="AO143" s="71"/>
      <c r="AP143" s="71"/>
      <c r="AQ143" s="71"/>
      <c r="AR143" s="71"/>
      <c r="AS143" s="71"/>
      <c r="AT143" s="71"/>
      <c r="AU143" s="71"/>
      <c r="AV143" s="71"/>
      <c r="AW143" s="122"/>
      <c r="AX143" s="122"/>
      <c r="AY143" s="122"/>
    </row>
    <row r="144" spans="1:70" ht="17.25" thickBot="1">
      <c r="A144" s="283" t="s">
        <v>360</v>
      </c>
      <c r="B144" s="284"/>
      <c r="C144" s="284"/>
      <c r="D144" s="284"/>
      <c r="E144" s="284"/>
      <c r="F144" s="284"/>
      <c r="G144" s="284"/>
      <c r="H144" s="284"/>
      <c r="I144" s="284"/>
      <c r="J144" s="284"/>
      <c r="K144" s="284"/>
      <c r="L144" s="284"/>
      <c r="M144" s="284"/>
      <c r="N144" s="284"/>
      <c r="O144" s="284"/>
      <c r="P144" s="284"/>
      <c r="Q144" s="284"/>
      <c r="R144" s="284"/>
      <c r="S144" s="284"/>
      <c r="T144" s="284"/>
      <c r="U144" s="284"/>
      <c r="V144" s="284"/>
      <c r="W144" s="284"/>
      <c r="X144" s="284"/>
      <c r="Y144" s="284"/>
      <c r="Z144" s="284"/>
      <c r="AA144" s="284"/>
      <c r="AB144" s="284"/>
      <c r="AC144" s="284"/>
      <c r="AD144" s="284"/>
      <c r="AE144" s="284"/>
      <c r="AF144" s="284"/>
      <c r="AG144" s="284"/>
      <c r="AH144" s="284"/>
      <c r="AI144" s="284"/>
      <c r="AJ144" s="284"/>
      <c r="AK144" s="284"/>
      <c r="AL144" s="284"/>
      <c r="AM144" s="284"/>
      <c r="AN144" s="284"/>
      <c r="AO144" s="284"/>
      <c r="AP144" s="284"/>
      <c r="AQ144" s="284"/>
      <c r="AR144" s="284"/>
      <c r="AS144" s="284"/>
      <c r="AT144" s="284"/>
      <c r="AU144" s="284"/>
      <c r="AV144" s="284"/>
      <c r="AW144" s="284"/>
      <c r="AX144" s="284"/>
      <c r="AY144" s="284"/>
    </row>
    <row r="145" spans="1:70" ht="17.25" thickBot="1">
      <c r="A145" s="283" t="s">
        <v>257</v>
      </c>
      <c r="B145" s="284" t="str">
        <f t="shared" ref="B145:BM145" si="157">B2</f>
        <v xml:space="preserve">75/76 </v>
      </c>
      <c r="C145" s="284" t="str">
        <f t="shared" si="157"/>
        <v xml:space="preserve">76/77 </v>
      </c>
      <c r="D145" s="284" t="str">
        <f t="shared" si="157"/>
        <v xml:space="preserve">77/78 </v>
      </c>
      <c r="E145" s="284" t="str">
        <f t="shared" si="157"/>
        <v xml:space="preserve">78/79 </v>
      </c>
      <c r="F145" s="284" t="str">
        <f t="shared" si="157"/>
        <v xml:space="preserve">79/80 </v>
      </c>
      <c r="G145" s="284" t="str">
        <f t="shared" si="157"/>
        <v xml:space="preserve">80/81 </v>
      </c>
      <c r="H145" s="284" t="str">
        <f t="shared" si="157"/>
        <v xml:space="preserve">81/82 </v>
      </c>
      <c r="I145" s="284" t="str">
        <f t="shared" si="157"/>
        <v xml:space="preserve">82/83 </v>
      </c>
      <c r="J145" s="284" t="str">
        <f t="shared" si="157"/>
        <v xml:space="preserve">83/84 </v>
      </c>
      <c r="K145" s="284" t="str">
        <f t="shared" si="157"/>
        <v xml:space="preserve">84/85 </v>
      </c>
      <c r="L145" s="284" t="str">
        <f t="shared" si="157"/>
        <v xml:space="preserve">85/86 </v>
      </c>
      <c r="M145" s="284" t="str">
        <f t="shared" si="157"/>
        <v xml:space="preserve">86/87 </v>
      </c>
      <c r="N145" s="284" t="str">
        <f t="shared" si="157"/>
        <v xml:space="preserve">87/88 </v>
      </c>
      <c r="O145" s="284" t="str">
        <f t="shared" si="157"/>
        <v xml:space="preserve">88/89 </v>
      </c>
      <c r="P145" s="284" t="str">
        <f t="shared" si="157"/>
        <v xml:space="preserve">89/90 </v>
      </c>
      <c r="Q145" s="284" t="str">
        <f t="shared" si="157"/>
        <v xml:space="preserve">90/91 </v>
      </c>
      <c r="R145" s="284" t="str">
        <f t="shared" si="157"/>
        <v xml:space="preserve">91/92 </v>
      </c>
      <c r="S145" s="284" t="str">
        <f t="shared" si="157"/>
        <v xml:space="preserve">92/93 </v>
      </c>
      <c r="T145" s="284" t="str">
        <f t="shared" si="157"/>
        <v xml:space="preserve">93/94 </v>
      </c>
      <c r="U145" s="284" t="str">
        <f t="shared" si="157"/>
        <v xml:space="preserve">94/95 </v>
      </c>
      <c r="V145" s="284" t="str">
        <f t="shared" si="157"/>
        <v xml:space="preserve">95/96 </v>
      </c>
      <c r="W145" s="284" t="str">
        <f t="shared" si="157"/>
        <v xml:space="preserve">96/97 </v>
      </c>
      <c r="X145" s="284" t="str">
        <f t="shared" si="157"/>
        <v xml:space="preserve">97/98 </v>
      </c>
      <c r="Y145" s="284" t="str">
        <f t="shared" si="157"/>
        <v xml:space="preserve">98/99 </v>
      </c>
      <c r="Z145" s="284" t="str">
        <f t="shared" si="157"/>
        <v xml:space="preserve">99/00 </v>
      </c>
      <c r="AA145" s="284" t="str">
        <f t="shared" si="157"/>
        <v xml:space="preserve">00/01 </v>
      </c>
      <c r="AB145" s="284" t="str">
        <f t="shared" si="157"/>
        <v xml:space="preserve">01/02 </v>
      </c>
      <c r="AC145" s="284" t="str">
        <f t="shared" si="157"/>
        <v xml:space="preserve">02/03 </v>
      </c>
      <c r="AD145" s="284" t="str">
        <f t="shared" si="157"/>
        <v xml:space="preserve">03/04 </v>
      </c>
      <c r="AE145" s="284" t="str">
        <f t="shared" si="157"/>
        <v xml:space="preserve">04/05 </v>
      </c>
      <c r="AF145" s="284" t="str">
        <f t="shared" si="157"/>
        <v xml:space="preserve">05/06 </v>
      </c>
      <c r="AG145" s="284" t="str">
        <f t="shared" si="157"/>
        <v xml:space="preserve">06/07 </v>
      </c>
      <c r="AH145" s="284" t="str">
        <f t="shared" si="157"/>
        <v xml:space="preserve">07/08 </v>
      </c>
      <c r="AI145" s="284" t="str">
        <f t="shared" si="157"/>
        <v xml:space="preserve">08/09 </v>
      </c>
      <c r="AJ145" s="284" t="str">
        <f t="shared" si="157"/>
        <v xml:space="preserve">09/10 </v>
      </c>
      <c r="AK145" s="284" t="str">
        <f t="shared" si="157"/>
        <v xml:space="preserve">10/11 </v>
      </c>
      <c r="AL145" s="284" t="str">
        <f t="shared" si="157"/>
        <v xml:space="preserve">11/12 </v>
      </c>
      <c r="AM145" s="284" t="str">
        <f t="shared" si="157"/>
        <v xml:space="preserve">12/13 </v>
      </c>
      <c r="AN145" s="284" t="str">
        <f t="shared" si="157"/>
        <v xml:space="preserve">13/14 </v>
      </c>
      <c r="AO145" s="284" t="str">
        <f t="shared" si="157"/>
        <v xml:space="preserve">14/15 </v>
      </c>
      <c r="AP145" s="284" t="str">
        <f t="shared" si="157"/>
        <v xml:space="preserve">15/16 </v>
      </c>
      <c r="AQ145" s="284" t="str">
        <f t="shared" si="157"/>
        <v xml:space="preserve">16/17 </v>
      </c>
      <c r="AR145" s="284" t="str">
        <f t="shared" si="157"/>
        <v xml:space="preserve">17/18 </v>
      </c>
      <c r="AS145" s="284" t="str">
        <f t="shared" si="157"/>
        <v xml:space="preserve">18/19 </v>
      </c>
      <c r="AT145" s="284" t="str">
        <f t="shared" si="157"/>
        <v>19/20</v>
      </c>
      <c r="AU145" s="284" t="str">
        <f t="shared" si="157"/>
        <v>20/21</v>
      </c>
      <c r="AV145" s="284" t="str">
        <f t="shared" si="157"/>
        <v>21/22</v>
      </c>
      <c r="AW145" s="284" t="str">
        <f t="shared" si="157"/>
        <v>22/23</v>
      </c>
      <c r="AX145" s="284" t="str">
        <f t="shared" si="157"/>
        <v>23/24</v>
      </c>
      <c r="AY145" s="284" t="str">
        <f t="shared" si="157"/>
        <v>24/25</v>
      </c>
      <c r="AZ145" s="187" t="str">
        <f t="shared" si="157"/>
        <v>25/26</v>
      </c>
      <c r="BA145" s="187" t="str">
        <f t="shared" si="157"/>
        <v>26/27</v>
      </c>
      <c r="BB145" s="187" t="str">
        <f t="shared" si="157"/>
        <v>27/28</v>
      </c>
      <c r="BC145" s="187" t="str">
        <f t="shared" si="157"/>
        <v>28/29</v>
      </c>
      <c r="BD145" s="187" t="str">
        <f t="shared" si="157"/>
        <v>29/30</v>
      </c>
      <c r="BE145" s="187" t="str">
        <f t="shared" si="157"/>
        <v>30/31</v>
      </c>
      <c r="BF145" s="187" t="str">
        <f t="shared" si="157"/>
        <v>31/32</v>
      </c>
      <c r="BG145" s="187" t="str">
        <f t="shared" si="157"/>
        <v>32/33</v>
      </c>
      <c r="BH145" s="187" t="str">
        <f t="shared" si="157"/>
        <v>33/34</v>
      </c>
      <c r="BI145" s="187" t="str">
        <f t="shared" si="157"/>
        <v>34/35</v>
      </c>
      <c r="BJ145" s="187" t="str">
        <f t="shared" si="157"/>
        <v>35/36</v>
      </c>
      <c r="BK145" s="187" t="str">
        <f t="shared" si="157"/>
        <v>36/37</v>
      </c>
      <c r="BL145" s="187" t="str">
        <f t="shared" si="157"/>
        <v>37/38</v>
      </c>
      <c r="BM145" s="187" t="str">
        <f t="shared" si="157"/>
        <v>38/39</v>
      </c>
      <c r="BN145" s="187" t="str">
        <f t="shared" ref="BN145:CX145" si="158">BN2</f>
        <v>39/40</v>
      </c>
      <c r="BO145" s="187" t="str">
        <f t="shared" si="158"/>
        <v>40/41</v>
      </c>
      <c r="BP145" s="187" t="str">
        <f t="shared" si="158"/>
        <v>41/42</v>
      </c>
      <c r="BQ145" s="187" t="str">
        <f t="shared" si="158"/>
        <v>42/43</v>
      </c>
      <c r="BR145" s="187" t="str">
        <f t="shared" si="158"/>
        <v>43/44</v>
      </c>
    </row>
    <row r="146" spans="1:70">
      <c r="A146" s="287" t="s">
        <v>63</v>
      </c>
      <c r="B146" s="263"/>
      <c r="C146" s="263"/>
      <c r="D146" s="263"/>
      <c r="E146" s="263"/>
      <c r="F146" s="263"/>
      <c r="G146" s="263"/>
      <c r="H146" s="263"/>
      <c r="I146" s="263"/>
      <c r="J146" s="263"/>
      <c r="K146" s="263"/>
      <c r="L146" s="263"/>
      <c r="M146" s="263"/>
      <c r="N146" s="263"/>
      <c r="O146" s="263"/>
      <c r="P146" s="263"/>
      <c r="Q146" s="263"/>
      <c r="R146" s="263"/>
      <c r="S146" s="263"/>
      <c r="T146" s="263"/>
      <c r="U146" s="263"/>
      <c r="V146" s="263"/>
      <c r="W146" s="263"/>
      <c r="X146" s="263"/>
      <c r="Y146" s="263"/>
      <c r="Z146" s="263"/>
      <c r="AA146" s="263"/>
      <c r="AB146" s="263"/>
      <c r="AC146" s="263"/>
      <c r="AD146" s="263"/>
      <c r="AE146" s="263"/>
      <c r="AF146" s="263"/>
      <c r="AG146" s="263"/>
      <c r="AH146" s="263"/>
      <c r="AI146" s="263"/>
      <c r="AJ146" s="263"/>
      <c r="AK146" s="263"/>
      <c r="AL146" s="263"/>
      <c r="AM146" s="263"/>
      <c r="AN146" s="263"/>
      <c r="AO146" s="263"/>
      <c r="AP146" s="263"/>
      <c r="AQ146" s="263"/>
      <c r="AR146" s="263"/>
      <c r="AS146" s="263"/>
      <c r="AT146" s="263"/>
      <c r="AU146" s="263"/>
      <c r="AV146" s="263"/>
      <c r="AW146" s="263"/>
      <c r="AX146" s="263"/>
      <c r="AY146" s="214"/>
      <c r="AZ146" s="214" t="e">
        <f t="shared" ref="AZ146:BR157" si="159">AZ162/0.56</f>
        <v>#N/A</v>
      </c>
      <c r="BA146" s="214" t="e">
        <f t="shared" si="159"/>
        <v>#N/A</v>
      </c>
      <c r="BB146" s="214" t="e">
        <f t="shared" si="159"/>
        <v>#N/A</v>
      </c>
      <c r="BC146" s="214" t="e">
        <f t="shared" si="159"/>
        <v>#N/A</v>
      </c>
      <c r="BD146" s="214" t="e">
        <f t="shared" si="159"/>
        <v>#N/A</v>
      </c>
      <c r="BE146" s="214" t="e">
        <f t="shared" si="159"/>
        <v>#N/A</v>
      </c>
      <c r="BF146" s="214" t="e">
        <f t="shared" si="159"/>
        <v>#N/A</v>
      </c>
      <c r="BG146" s="214" t="e">
        <f t="shared" si="159"/>
        <v>#N/A</v>
      </c>
      <c r="BH146" s="214" t="e">
        <f t="shared" si="159"/>
        <v>#N/A</v>
      </c>
      <c r="BI146" s="214" t="e">
        <f t="shared" si="159"/>
        <v>#N/A</v>
      </c>
      <c r="BJ146" s="214" t="e">
        <f t="shared" si="159"/>
        <v>#N/A</v>
      </c>
      <c r="BK146" s="214" t="e">
        <f t="shared" si="159"/>
        <v>#N/A</v>
      </c>
      <c r="BL146" s="214" t="e">
        <f t="shared" si="159"/>
        <v>#N/A</v>
      </c>
      <c r="BM146" s="214" t="e">
        <f t="shared" si="159"/>
        <v>#N/A</v>
      </c>
      <c r="BN146" s="214" t="e">
        <f t="shared" si="159"/>
        <v>#N/A</v>
      </c>
      <c r="BO146" s="214" t="e">
        <f t="shared" si="159"/>
        <v>#N/A</v>
      </c>
      <c r="BP146" s="214" t="e">
        <f t="shared" si="159"/>
        <v>#N/A</v>
      </c>
      <c r="BQ146" s="214" t="e">
        <f t="shared" si="159"/>
        <v>#N/A</v>
      </c>
      <c r="BR146" s="214" t="e">
        <f t="shared" si="159"/>
        <v>#N/A</v>
      </c>
    </row>
    <row r="147" spans="1:70">
      <c r="A147" s="287" t="s">
        <v>65</v>
      </c>
      <c r="B147" s="263"/>
      <c r="C147" s="263"/>
      <c r="D147" s="263"/>
      <c r="E147" s="263"/>
      <c r="F147" s="263"/>
      <c r="G147" s="263"/>
      <c r="H147" s="263"/>
      <c r="I147" s="263"/>
      <c r="J147" s="263"/>
      <c r="K147" s="263"/>
      <c r="L147" s="263"/>
      <c r="M147" s="263"/>
      <c r="N147" s="263"/>
      <c r="O147" s="263"/>
      <c r="P147" s="263"/>
      <c r="Q147" s="263"/>
      <c r="R147" s="263"/>
      <c r="S147" s="263"/>
      <c r="T147" s="263"/>
      <c r="U147" s="263"/>
      <c r="V147" s="263"/>
      <c r="W147" s="263"/>
      <c r="X147" s="263"/>
      <c r="Y147" s="263"/>
      <c r="Z147" s="263"/>
      <c r="AA147" s="263"/>
      <c r="AB147" s="263"/>
      <c r="AC147" s="263"/>
      <c r="AD147" s="263"/>
      <c r="AE147" s="263"/>
      <c r="AF147" s="263"/>
      <c r="AG147" s="263"/>
      <c r="AH147" s="263"/>
      <c r="AI147" s="263"/>
      <c r="AJ147" s="263"/>
      <c r="AK147" s="263"/>
      <c r="AL147" s="263"/>
      <c r="AM147" s="263"/>
      <c r="AN147" s="263"/>
      <c r="AO147" s="263"/>
      <c r="AP147" s="263"/>
      <c r="AQ147" s="263"/>
      <c r="AR147" s="263"/>
      <c r="AS147" s="263"/>
      <c r="AT147" s="263"/>
      <c r="AU147" s="263"/>
      <c r="AV147" s="263"/>
      <c r="AW147" s="263"/>
      <c r="AX147" s="263"/>
      <c r="AY147" s="214"/>
      <c r="AZ147" s="214" t="e">
        <f t="shared" si="159"/>
        <v>#N/A</v>
      </c>
      <c r="BA147" s="214" t="e">
        <f t="shared" si="159"/>
        <v>#N/A</v>
      </c>
      <c r="BB147" s="214" t="e">
        <f t="shared" si="159"/>
        <v>#N/A</v>
      </c>
      <c r="BC147" s="214" t="e">
        <f t="shared" si="159"/>
        <v>#N/A</v>
      </c>
      <c r="BD147" s="214" t="e">
        <f t="shared" si="159"/>
        <v>#N/A</v>
      </c>
      <c r="BE147" s="214" t="e">
        <f t="shared" si="159"/>
        <v>#N/A</v>
      </c>
      <c r="BF147" s="214" t="e">
        <f t="shared" si="159"/>
        <v>#N/A</v>
      </c>
      <c r="BG147" s="214" t="e">
        <f t="shared" si="159"/>
        <v>#N/A</v>
      </c>
      <c r="BH147" s="214" t="e">
        <f t="shared" si="159"/>
        <v>#N/A</v>
      </c>
      <c r="BI147" s="214" t="e">
        <f t="shared" si="159"/>
        <v>#N/A</v>
      </c>
      <c r="BJ147" s="214" t="e">
        <f t="shared" si="159"/>
        <v>#N/A</v>
      </c>
      <c r="BK147" s="214" t="e">
        <f t="shared" si="159"/>
        <v>#N/A</v>
      </c>
      <c r="BL147" s="214" t="e">
        <f t="shared" si="159"/>
        <v>#N/A</v>
      </c>
      <c r="BM147" s="214" t="e">
        <f t="shared" si="159"/>
        <v>#N/A</v>
      </c>
      <c r="BN147" s="214" t="e">
        <f t="shared" si="159"/>
        <v>#N/A</v>
      </c>
      <c r="BO147" s="214" t="e">
        <f t="shared" si="159"/>
        <v>#N/A</v>
      </c>
      <c r="BP147" s="214" t="e">
        <f t="shared" si="159"/>
        <v>#N/A</v>
      </c>
      <c r="BQ147" s="214" t="e">
        <f t="shared" si="159"/>
        <v>#N/A</v>
      </c>
      <c r="BR147" s="214" t="e">
        <f t="shared" si="159"/>
        <v>#N/A</v>
      </c>
    </row>
    <row r="148" spans="1:70">
      <c r="A148" s="287" t="s">
        <v>67</v>
      </c>
      <c r="B148" s="263"/>
      <c r="C148" s="263"/>
      <c r="D148" s="263"/>
      <c r="E148" s="263"/>
      <c r="F148" s="263"/>
      <c r="G148" s="263"/>
      <c r="H148" s="263"/>
      <c r="I148" s="263"/>
      <c r="J148" s="263"/>
      <c r="K148" s="263"/>
      <c r="L148" s="263"/>
      <c r="M148" s="263"/>
      <c r="N148" s="263"/>
      <c r="O148" s="263"/>
      <c r="P148" s="263"/>
      <c r="Q148" s="263"/>
      <c r="R148" s="263"/>
      <c r="S148" s="263"/>
      <c r="T148" s="263"/>
      <c r="U148" s="263"/>
      <c r="V148" s="263"/>
      <c r="W148" s="263"/>
      <c r="X148" s="263"/>
      <c r="Y148" s="263"/>
      <c r="Z148" s="263"/>
      <c r="AA148" s="263"/>
      <c r="AB148" s="263"/>
      <c r="AC148" s="263"/>
      <c r="AD148" s="263"/>
      <c r="AE148" s="263"/>
      <c r="AF148" s="263"/>
      <c r="AG148" s="263"/>
      <c r="AH148" s="263"/>
      <c r="AI148" s="263"/>
      <c r="AJ148" s="263"/>
      <c r="AK148" s="263"/>
      <c r="AL148" s="263"/>
      <c r="AM148" s="263"/>
      <c r="AN148" s="263"/>
      <c r="AO148" s="263"/>
      <c r="AP148" s="263"/>
      <c r="AQ148" s="263"/>
      <c r="AR148" s="263"/>
      <c r="AS148" s="263"/>
      <c r="AT148" s="263"/>
      <c r="AU148" s="263"/>
      <c r="AV148" s="263"/>
      <c r="AW148" s="263"/>
      <c r="AX148" s="263"/>
      <c r="AY148" s="214"/>
      <c r="AZ148" s="214" t="e">
        <f t="shared" si="159"/>
        <v>#N/A</v>
      </c>
      <c r="BA148" s="214" t="e">
        <f t="shared" si="159"/>
        <v>#N/A</v>
      </c>
      <c r="BB148" s="214" t="e">
        <f t="shared" si="159"/>
        <v>#N/A</v>
      </c>
      <c r="BC148" s="214" t="e">
        <f t="shared" si="159"/>
        <v>#N/A</v>
      </c>
      <c r="BD148" s="214" t="e">
        <f t="shared" si="159"/>
        <v>#N/A</v>
      </c>
      <c r="BE148" s="214" t="e">
        <f t="shared" si="159"/>
        <v>#N/A</v>
      </c>
      <c r="BF148" s="214" t="e">
        <f t="shared" si="159"/>
        <v>#N/A</v>
      </c>
      <c r="BG148" s="214" t="e">
        <f t="shared" si="159"/>
        <v>#N/A</v>
      </c>
      <c r="BH148" s="214" t="e">
        <f t="shared" si="159"/>
        <v>#N/A</v>
      </c>
      <c r="BI148" s="214" t="e">
        <f t="shared" si="159"/>
        <v>#N/A</v>
      </c>
      <c r="BJ148" s="214" t="e">
        <f t="shared" si="159"/>
        <v>#N/A</v>
      </c>
      <c r="BK148" s="214" t="e">
        <f t="shared" si="159"/>
        <v>#N/A</v>
      </c>
      <c r="BL148" s="214" t="e">
        <f t="shared" si="159"/>
        <v>#N/A</v>
      </c>
      <c r="BM148" s="214" t="e">
        <f t="shared" si="159"/>
        <v>#N/A</v>
      </c>
      <c r="BN148" s="214" t="e">
        <f t="shared" si="159"/>
        <v>#N/A</v>
      </c>
      <c r="BO148" s="214" t="e">
        <f t="shared" si="159"/>
        <v>#N/A</v>
      </c>
      <c r="BP148" s="214" t="e">
        <f t="shared" si="159"/>
        <v>#N/A</v>
      </c>
      <c r="BQ148" s="214" t="e">
        <f t="shared" si="159"/>
        <v>#N/A</v>
      </c>
      <c r="BR148" s="214" t="e">
        <f t="shared" si="159"/>
        <v>#N/A</v>
      </c>
    </row>
    <row r="149" spans="1:70">
      <c r="A149" s="287" t="s">
        <v>69</v>
      </c>
      <c r="B149" s="263"/>
      <c r="C149" s="263"/>
      <c r="D149" s="263"/>
      <c r="E149" s="263"/>
      <c r="F149" s="263"/>
      <c r="G149" s="263"/>
      <c r="H149" s="263"/>
      <c r="I149" s="263"/>
      <c r="J149" s="263"/>
      <c r="K149" s="263"/>
      <c r="L149" s="263"/>
      <c r="M149" s="263"/>
      <c r="N149" s="263"/>
      <c r="O149" s="263"/>
      <c r="P149" s="263"/>
      <c r="Q149" s="263"/>
      <c r="R149" s="263"/>
      <c r="S149" s="263"/>
      <c r="T149" s="263"/>
      <c r="U149" s="263"/>
      <c r="V149" s="263"/>
      <c r="W149" s="263"/>
      <c r="X149" s="263"/>
      <c r="Y149" s="263"/>
      <c r="Z149" s="263"/>
      <c r="AA149" s="263"/>
      <c r="AB149" s="263"/>
      <c r="AC149" s="263"/>
      <c r="AD149" s="263"/>
      <c r="AE149" s="263"/>
      <c r="AF149" s="263"/>
      <c r="AG149" s="263"/>
      <c r="AH149" s="263"/>
      <c r="AI149" s="263"/>
      <c r="AJ149" s="263"/>
      <c r="AK149" s="263"/>
      <c r="AL149" s="263"/>
      <c r="AM149" s="263"/>
      <c r="AN149" s="263"/>
      <c r="AO149" s="263"/>
      <c r="AP149" s="263"/>
      <c r="AQ149" s="263"/>
      <c r="AR149" s="263"/>
      <c r="AS149" s="263"/>
      <c r="AT149" s="263"/>
      <c r="AU149" s="263"/>
      <c r="AV149" s="263"/>
      <c r="AW149" s="263"/>
      <c r="AX149" s="263"/>
      <c r="AY149" s="214"/>
      <c r="AZ149" s="214" t="e">
        <f t="shared" si="159"/>
        <v>#N/A</v>
      </c>
      <c r="BA149" s="214" t="e">
        <f t="shared" si="159"/>
        <v>#N/A</v>
      </c>
      <c r="BB149" s="214" t="e">
        <f t="shared" si="159"/>
        <v>#N/A</v>
      </c>
      <c r="BC149" s="214" t="e">
        <f t="shared" si="159"/>
        <v>#N/A</v>
      </c>
      <c r="BD149" s="214" t="e">
        <f t="shared" si="159"/>
        <v>#N/A</v>
      </c>
      <c r="BE149" s="214" t="e">
        <f t="shared" si="159"/>
        <v>#N/A</v>
      </c>
      <c r="BF149" s="214" t="e">
        <f t="shared" si="159"/>
        <v>#N/A</v>
      </c>
      <c r="BG149" s="214" t="e">
        <f t="shared" si="159"/>
        <v>#N/A</v>
      </c>
      <c r="BH149" s="214" t="e">
        <f t="shared" si="159"/>
        <v>#N/A</v>
      </c>
      <c r="BI149" s="214" t="e">
        <f t="shared" si="159"/>
        <v>#N/A</v>
      </c>
      <c r="BJ149" s="214" t="e">
        <f t="shared" si="159"/>
        <v>#N/A</v>
      </c>
      <c r="BK149" s="214" t="e">
        <f t="shared" si="159"/>
        <v>#N/A</v>
      </c>
      <c r="BL149" s="214" t="e">
        <f t="shared" si="159"/>
        <v>#N/A</v>
      </c>
      <c r="BM149" s="214" t="e">
        <f t="shared" si="159"/>
        <v>#N/A</v>
      </c>
      <c r="BN149" s="214" t="e">
        <f t="shared" si="159"/>
        <v>#N/A</v>
      </c>
      <c r="BO149" s="214" t="e">
        <f t="shared" si="159"/>
        <v>#N/A</v>
      </c>
      <c r="BP149" s="214" t="e">
        <f t="shared" si="159"/>
        <v>#N/A</v>
      </c>
      <c r="BQ149" s="214" t="e">
        <f t="shared" si="159"/>
        <v>#N/A</v>
      </c>
      <c r="BR149" s="214" t="e">
        <f t="shared" si="159"/>
        <v>#N/A</v>
      </c>
    </row>
    <row r="150" spans="1:70">
      <c r="A150" s="287" t="s">
        <v>70</v>
      </c>
      <c r="B150" s="263"/>
      <c r="C150" s="263"/>
      <c r="D150" s="263"/>
      <c r="E150" s="263"/>
      <c r="F150" s="263"/>
      <c r="G150" s="263"/>
      <c r="H150" s="263"/>
      <c r="I150" s="263"/>
      <c r="J150" s="263"/>
      <c r="K150" s="263"/>
      <c r="L150" s="263"/>
      <c r="M150" s="263"/>
      <c r="N150" s="263"/>
      <c r="O150" s="263"/>
      <c r="P150" s="263"/>
      <c r="Q150" s="263"/>
      <c r="R150" s="263"/>
      <c r="S150" s="263"/>
      <c r="T150" s="263"/>
      <c r="U150" s="263"/>
      <c r="V150" s="263"/>
      <c r="W150" s="263"/>
      <c r="X150" s="263"/>
      <c r="Y150" s="263"/>
      <c r="Z150" s="263"/>
      <c r="AA150" s="263"/>
      <c r="AB150" s="263"/>
      <c r="AC150" s="263"/>
      <c r="AD150" s="263"/>
      <c r="AE150" s="263"/>
      <c r="AF150" s="263"/>
      <c r="AG150" s="263"/>
      <c r="AH150" s="263"/>
      <c r="AI150" s="263"/>
      <c r="AJ150" s="263"/>
      <c r="AK150" s="263"/>
      <c r="AL150" s="263"/>
      <c r="AM150" s="263"/>
      <c r="AN150" s="263"/>
      <c r="AO150" s="263"/>
      <c r="AP150" s="263"/>
      <c r="AQ150" s="263"/>
      <c r="AR150" s="263"/>
      <c r="AS150" s="263"/>
      <c r="AT150" s="263"/>
      <c r="AU150" s="263"/>
      <c r="AV150" s="263"/>
      <c r="AW150" s="263"/>
      <c r="AX150" s="263"/>
      <c r="AY150" s="214"/>
      <c r="AZ150" s="214" t="e">
        <f t="shared" si="159"/>
        <v>#N/A</v>
      </c>
      <c r="BA150" s="214" t="e">
        <f t="shared" si="159"/>
        <v>#N/A</v>
      </c>
      <c r="BB150" s="214" t="e">
        <f t="shared" si="159"/>
        <v>#N/A</v>
      </c>
      <c r="BC150" s="214" t="e">
        <f t="shared" si="159"/>
        <v>#N/A</v>
      </c>
      <c r="BD150" s="214" t="e">
        <f t="shared" si="159"/>
        <v>#N/A</v>
      </c>
      <c r="BE150" s="214" t="e">
        <f t="shared" si="159"/>
        <v>#N/A</v>
      </c>
      <c r="BF150" s="214" t="e">
        <f t="shared" si="159"/>
        <v>#N/A</v>
      </c>
      <c r="BG150" s="214" t="e">
        <f t="shared" si="159"/>
        <v>#N/A</v>
      </c>
      <c r="BH150" s="214" t="e">
        <f t="shared" si="159"/>
        <v>#N/A</v>
      </c>
      <c r="BI150" s="214" t="e">
        <f t="shared" si="159"/>
        <v>#N/A</v>
      </c>
      <c r="BJ150" s="214" t="e">
        <f t="shared" si="159"/>
        <v>#N/A</v>
      </c>
      <c r="BK150" s="214" t="e">
        <f t="shared" si="159"/>
        <v>#N/A</v>
      </c>
      <c r="BL150" s="214" t="e">
        <f t="shared" si="159"/>
        <v>#N/A</v>
      </c>
      <c r="BM150" s="214" t="e">
        <f t="shared" si="159"/>
        <v>#N/A</v>
      </c>
      <c r="BN150" s="214" t="e">
        <f t="shared" si="159"/>
        <v>#N/A</v>
      </c>
      <c r="BO150" s="214" t="e">
        <f t="shared" si="159"/>
        <v>#N/A</v>
      </c>
      <c r="BP150" s="214" t="e">
        <f t="shared" si="159"/>
        <v>#N/A</v>
      </c>
      <c r="BQ150" s="214" t="e">
        <f t="shared" si="159"/>
        <v>#N/A</v>
      </c>
      <c r="BR150" s="214" t="e">
        <f t="shared" si="159"/>
        <v>#N/A</v>
      </c>
    </row>
    <row r="151" spans="1:70">
      <c r="A151" s="287" t="s">
        <v>71</v>
      </c>
      <c r="B151" s="263"/>
      <c r="C151" s="263"/>
      <c r="D151" s="263"/>
      <c r="E151" s="263"/>
      <c r="F151" s="263"/>
      <c r="G151" s="263"/>
      <c r="H151" s="263"/>
      <c r="I151" s="263"/>
      <c r="J151" s="263"/>
      <c r="K151" s="263"/>
      <c r="L151" s="263"/>
      <c r="M151" s="263"/>
      <c r="N151" s="263"/>
      <c r="O151" s="263"/>
      <c r="P151" s="263"/>
      <c r="Q151" s="263"/>
      <c r="R151" s="263"/>
      <c r="S151" s="263"/>
      <c r="T151" s="263"/>
      <c r="U151" s="263"/>
      <c r="V151" s="263"/>
      <c r="W151" s="263"/>
      <c r="X151" s="263"/>
      <c r="Y151" s="263"/>
      <c r="Z151" s="263"/>
      <c r="AA151" s="263"/>
      <c r="AB151" s="263"/>
      <c r="AC151" s="263"/>
      <c r="AD151" s="263"/>
      <c r="AE151" s="263"/>
      <c r="AF151" s="263"/>
      <c r="AG151" s="263"/>
      <c r="AH151" s="263"/>
      <c r="AI151" s="263"/>
      <c r="AJ151" s="263"/>
      <c r="AK151" s="263"/>
      <c r="AL151" s="263"/>
      <c r="AM151" s="263"/>
      <c r="AN151" s="263"/>
      <c r="AO151" s="263"/>
      <c r="AP151" s="263"/>
      <c r="AQ151" s="263"/>
      <c r="AR151" s="263"/>
      <c r="AS151" s="263"/>
      <c r="AT151" s="263"/>
      <c r="AU151" s="263"/>
      <c r="AV151" s="263"/>
      <c r="AW151" s="263"/>
      <c r="AX151" s="263"/>
      <c r="AY151" s="214"/>
      <c r="AZ151" s="214" t="e">
        <f t="shared" si="159"/>
        <v>#N/A</v>
      </c>
      <c r="BA151" s="214" t="e">
        <f t="shared" si="159"/>
        <v>#N/A</v>
      </c>
      <c r="BB151" s="214" t="e">
        <f t="shared" si="159"/>
        <v>#N/A</v>
      </c>
      <c r="BC151" s="214" t="e">
        <f t="shared" si="159"/>
        <v>#N/A</v>
      </c>
      <c r="BD151" s="214" t="e">
        <f t="shared" si="159"/>
        <v>#N/A</v>
      </c>
      <c r="BE151" s="214" t="e">
        <f t="shared" si="159"/>
        <v>#N/A</v>
      </c>
      <c r="BF151" s="214" t="e">
        <f t="shared" si="159"/>
        <v>#N/A</v>
      </c>
      <c r="BG151" s="214" t="e">
        <f t="shared" si="159"/>
        <v>#N/A</v>
      </c>
      <c r="BH151" s="214" t="e">
        <f t="shared" si="159"/>
        <v>#N/A</v>
      </c>
      <c r="BI151" s="214" t="e">
        <f t="shared" si="159"/>
        <v>#N/A</v>
      </c>
      <c r="BJ151" s="214" t="e">
        <f t="shared" si="159"/>
        <v>#N/A</v>
      </c>
      <c r="BK151" s="214" t="e">
        <f t="shared" si="159"/>
        <v>#N/A</v>
      </c>
      <c r="BL151" s="214" t="e">
        <f t="shared" si="159"/>
        <v>#N/A</v>
      </c>
      <c r="BM151" s="214" t="e">
        <f t="shared" si="159"/>
        <v>#N/A</v>
      </c>
      <c r="BN151" s="214" t="e">
        <f t="shared" si="159"/>
        <v>#N/A</v>
      </c>
      <c r="BO151" s="214" t="e">
        <f t="shared" si="159"/>
        <v>#N/A</v>
      </c>
      <c r="BP151" s="214" t="e">
        <f t="shared" si="159"/>
        <v>#N/A</v>
      </c>
      <c r="BQ151" s="214" t="e">
        <f t="shared" si="159"/>
        <v>#N/A</v>
      </c>
      <c r="BR151" s="214" t="e">
        <f t="shared" si="159"/>
        <v>#N/A</v>
      </c>
    </row>
    <row r="152" spans="1:70">
      <c r="A152" s="287" t="s">
        <v>72</v>
      </c>
      <c r="B152" s="263"/>
      <c r="C152" s="263"/>
      <c r="D152" s="263"/>
      <c r="E152" s="263"/>
      <c r="F152" s="263"/>
      <c r="G152" s="263"/>
      <c r="H152" s="263"/>
      <c r="I152" s="263"/>
      <c r="J152" s="263"/>
      <c r="K152" s="263"/>
      <c r="L152" s="263"/>
      <c r="M152" s="263"/>
      <c r="N152" s="263"/>
      <c r="O152" s="263"/>
      <c r="P152" s="263"/>
      <c r="Q152" s="263"/>
      <c r="R152" s="263"/>
      <c r="S152" s="263"/>
      <c r="T152" s="263"/>
      <c r="U152" s="263"/>
      <c r="V152" s="263"/>
      <c r="W152" s="263"/>
      <c r="X152" s="263"/>
      <c r="Y152" s="263"/>
      <c r="Z152" s="263"/>
      <c r="AA152" s="263"/>
      <c r="AB152" s="263"/>
      <c r="AC152" s="263"/>
      <c r="AD152" s="263"/>
      <c r="AE152" s="263"/>
      <c r="AF152" s="263"/>
      <c r="AG152" s="263"/>
      <c r="AH152" s="263"/>
      <c r="AI152" s="263"/>
      <c r="AJ152" s="263"/>
      <c r="AK152" s="263"/>
      <c r="AL152" s="263"/>
      <c r="AM152" s="263"/>
      <c r="AN152" s="263"/>
      <c r="AO152" s="263"/>
      <c r="AP152" s="263"/>
      <c r="AQ152" s="263"/>
      <c r="AR152" s="263"/>
      <c r="AS152" s="263"/>
      <c r="AT152" s="263"/>
      <c r="AU152" s="263"/>
      <c r="AV152" s="263"/>
      <c r="AW152" s="263"/>
      <c r="AX152" s="263"/>
      <c r="AY152" s="214"/>
      <c r="AZ152" s="214" t="e">
        <f t="shared" si="159"/>
        <v>#N/A</v>
      </c>
      <c r="BA152" s="214" t="e">
        <f t="shared" si="159"/>
        <v>#N/A</v>
      </c>
      <c r="BB152" s="214" t="e">
        <f t="shared" si="159"/>
        <v>#N/A</v>
      </c>
      <c r="BC152" s="214" t="e">
        <f t="shared" si="159"/>
        <v>#N/A</v>
      </c>
      <c r="BD152" s="214" t="e">
        <f t="shared" si="159"/>
        <v>#N/A</v>
      </c>
      <c r="BE152" s="214" t="e">
        <f t="shared" si="159"/>
        <v>#N/A</v>
      </c>
      <c r="BF152" s="214" t="e">
        <f t="shared" si="159"/>
        <v>#N/A</v>
      </c>
      <c r="BG152" s="214" t="e">
        <f t="shared" si="159"/>
        <v>#N/A</v>
      </c>
      <c r="BH152" s="214" t="e">
        <f t="shared" si="159"/>
        <v>#N/A</v>
      </c>
      <c r="BI152" s="214" t="e">
        <f t="shared" si="159"/>
        <v>#N/A</v>
      </c>
      <c r="BJ152" s="214" t="e">
        <f t="shared" si="159"/>
        <v>#N/A</v>
      </c>
      <c r="BK152" s="214" t="e">
        <f t="shared" si="159"/>
        <v>#N/A</v>
      </c>
      <c r="BL152" s="214" t="e">
        <f t="shared" si="159"/>
        <v>#N/A</v>
      </c>
      <c r="BM152" s="214" t="e">
        <f t="shared" si="159"/>
        <v>#N/A</v>
      </c>
      <c r="BN152" s="214" t="e">
        <f t="shared" si="159"/>
        <v>#N/A</v>
      </c>
      <c r="BO152" s="214" t="e">
        <f t="shared" si="159"/>
        <v>#N/A</v>
      </c>
      <c r="BP152" s="214" t="e">
        <f t="shared" si="159"/>
        <v>#N/A</v>
      </c>
      <c r="BQ152" s="214" t="e">
        <f t="shared" si="159"/>
        <v>#N/A</v>
      </c>
      <c r="BR152" s="214" t="e">
        <f t="shared" si="159"/>
        <v>#N/A</v>
      </c>
    </row>
    <row r="153" spans="1:70">
      <c r="A153" s="287" t="s">
        <v>56</v>
      </c>
      <c r="B153" s="263"/>
      <c r="C153" s="263"/>
      <c r="D153" s="263"/>
      <c r="E153" s="263"/>
      <c r="F153" s="263"/>
      <c r="G153" s="263"/>
      <c r="H153" s="263"/>
      <c r="I153" s="263"/>
      <c r="J153" s="263"/>
      <c r="K153" s="263"/>
      <c r="L153" s="263"/>
      <c r="M153" s="263"/>
      <c r="N153" s="263"/>
      <c r="O153" s="263"/>
      <c r="P153" s="263"/>
      <c r="Q153" s="263"/>
      <c r="R153" s="263"/>
      <c r="S153" s="263"/>
      <c r="T153" s="263"/>
      <c r="U153" s="263"/>
      <c r="V153" s="263"/>
      <c r="W153" s="263"/>
      <c r="X153" s="263"/>
      <c r="Y153" s="263"/>
      <c r="Z153" s="263"/>
      <c r="AA153" s="263"/>
      <c r="AB153" s="263"/>
      <c r="AC153" s="263"/>
      <c r="AD153" s="263"/>
      <c r="AE153" s="263"/>
      <c r="AF153" s="263"/>
      <c r="AG153" s="263"/>
      <c r="AH153" s="263"/>
      <c r="AI153" s="263"/>
      <c r="AJ153" s="263"/>
      <c r="AK153" s="263"/>
      <c r="AL153" s="263"/>
      <c r="AM153" s="263"/>
      <c r="AN153" s="263"/>
      <c r="AO153" s="263"/>
      <c r="AP153" s="263"/>
      <c r="AQ153" s="263"/>
      <c r="AR153" s="263"/>
      <c r="AS153" s="263"/>
      <c r="AT153" s="263"/>
      <c r="AU153" s="263"/>
      <c r="AV153" s="263"/>
      <c r="AW153" s="263"/>
      <c r="AX153" s="263"/>
      <c r="AY153" s="214"/>
      <c r="AZ153" s="214" t="e">
        <f t="shared" si="159"/>
        <v>#N/A</v>
      </c>
      <c r="BA153" s="214" t="e">
        <f t="shared" si="159"/>
        <v>#N/A</v>
      </c>
      <c r="BB153" s="214" t="e">
        <f t="shared" si="159"/>
        <v>#N/A</v>
      </c>
      <c r="BC153" s="214" t="e">
        <f t="shared" si="159"/>
        <v>#N/A</v>
      </c>
      <c r="BD153" s="214" t="e">
        <f t="shared" si="159"/>
        <v>#N/A</v>
      </c>
      <c r="BE153" s="214" t="e">
        <f t="shared" si="159"/>
        <v>#N/A</v>
      </c>
      <c r="BF153" s="214" t="e">
        <f t="shared" si="159"/>
        <v>#N/A</v>
      </c>
      <c r="BG153" s="214" t="e">
        <f t="shared" si="159"/>
        <v>#N/A</v>
      </c>
      <c r="BH153" s="214" t="e">
        <f t="shared" si="159"/>
        <v>#N/A</v>
      </c>
      <c r="BI153" s="214" t="e">
        <f t="shared" si="159"/>
        <v>#N/A</v>
      </c>
      <c r="BJ153" s="214" t="e">
        <f t="shared" si="159"/>
        <v>#N/A</v>
      </c>
      <c r="BK153" s="214" t="e">
        <f t="shared" si="159"/>
        <v>#N/A</v>
      </c>
      <c r="BL153" s="214" t="e">
        <f t="shared" si="159"/>
        <v>#N/A</v>
      </c>
      <c r="BM153" s="214" t="e">
        <f t="shared" si="159"/>
        <v>#N/A</v>
      </c>
      <c r="BN153" s="214" t="e">
        <f t="shared" si="159"/>
        <v>#N/A</v>
      </c>
      <c r="BO153" s="214" t="e">
        <f t="shared" si="159"/>
        <v>#N/A</v>
      </c>
      <c r="BP153" s="214" t="e">
        <f t="shared" si="159"/>
        <v>#N/A</v>
      </c>
      <c r="BQ153" s="214" t="e">
        <f t="shared" si="159"/>
        <v>#N/A</v>
      </c>
      <c r="BR153" s="214" t="e">
        <f t="shared" si="159"/>
        <v>#N/A</v>
      </c>
    </row>
    <row r="154" spans="1:70">
      <c r="A154" s="287" t="s">
        <v>57</v>
      </c>
      <c r="B154" s="263"/>
      <c r="C154" s="263"/>
      <c r="D154" s="263"/>
      <c r="E154" s="263"/>
      <c r="F154" s="263"/>
      <c r="G154" s="263"/>
      <c r="H154" s="263"/>
      <c r="I154" s="263"/>
      <c r="J154" s="263"/>
      <c r="K154" s="263"/>
      <c r="L154" s="263"/>
      <c r="M154" s="263"/>
      <c r="N154" s="263"/>
      <c r="O154" s="263"/>
      <c r="P154" s="263"/>
      <c r="Q154" s="263"/>
      <c r="R154" s="263"/>
      <c r="S154" s="263"/>
      <c r="T154" s="263"/>
      <c r="U154" s="263"/>
      <c r="V154" s="263"/>
      <c r="W154" s="263"/>
      <c r="X154" s="263"/>
      <c r="Y154" s="263"/>
      <c r="Z154" s="263"/>
      <c r="AA154" s="263"/>
      <c r="AB154" s="263"/>
      <c r="AC154" s="263"/>
      <c r="AD154" s="263"/>
      <c r="AE154" s="263"/>
      <c r="AF154" s="263"/>
      <c r="AG154" s="263"/>
      <c r="AH154" s="263"/>
      <c r="AI154" s="263"/>
      <c r="AJ154" s="263"/>
      <c r="AK154" s="263"/>
      <c r="AL154" s="263"/>
      <c r="AM154" s="263"/>
      <c r="AN154" s="263"/>
      <c r="AO154" s="263"/>
      <c r="AP154" s="263"/>
      <c r="AQ154" s="263"/>
      <c r="AR154" s="263"/>
      <c r="AS154" s="263"/>
      <c r="AT154" s="263"/>
      <c r="AU154" s="263"/>
      <c r="AV154" s="263"/>
      <c r="AW154" s="263"/>
      <c r="AX154" s="263"/>
      <c r="AY154" s="214"/>
      <c r="AZ154" s="214" t="e">
        <f t="shared" si="159"/>
        <v>#N/A</v>
      </c>
      <c r="BA154" s="214" t="e">
        <f t="shared" si="159"/>
        <v>#N/A</v>
      </c>
      <c r="BB154" s="214" t="e">
        <f t="shared" si="159"/>
        <v>#N/A</v>
      </c>
      <c r="BC154" s="214" t="e">
        <f t="shared" si="159"/>
        <v>#N/A</v>
      </c>
      <c r="BD154" s="214" t="e">
        <f t="shared" si="159"/>
        <v>#N/A</v>
      </c>
      <c r="BE154" s="214" t="e">
        <f t="shared" si="159"/>
        <v>#N/A</v>
      </c>
      <c r="BF154" s="214" t="e">
        <f t="shared" si="159"/>
        <v>#N/A</v>
      </c>
      <c r="BG154" s="214" t="e">
        <f t="shared" si="159"/>
        <v>#N/A</v>
      </c>
      <c r="BH154" s="214" t="e">
        <f t="shared" si="159"/>
        <v>#N/A</v>
      </c>
      <c r="BI154" s="214" t="e">
        <f t="shared" si="159"/>
        <v>#N/A</v>
      </c>
      <c r="BJ154" s="214" t="e">
        <f t="shared" si="159"/>
        <v>#N/A</v>
      </c>
      <c r="BK154" s="214" t="e">
        <f t="shared" si="159"/>
        <v>#N/A</v>
      </c>
      <c r="BL154" s="214" t="e">
        <f t="shared" si="159"/>
        <v>#N/A</v>
      </c>
      <c r="BM154" s="214" t="e">
        <f t="shared" si="159"/>
        <v>#N/A</v>
      </c>
      <c r="BN154" s="214" t="e">
        <f t="shared" si="159"/>
        <v>#N/A</v>
      </c>
      <c r="BO154" s="214" t="e">
        <f t="shared" si="159"/>
        <v>#N/A</v>
      </c>
      <c r="BP154" s="214" t="e">
        <f t="shared" si="159"/>
        <v>#N/A</v>
      </c>
      <c r="BQ154" s="214" t="e">
        <f t="shared" si="159"/>
        <v>#N/A</v>
      </c>
      <c r="BR154" s="214" t="e">
        <f t="shared" si="159"/>
        <v>#N/A</v>
      </c>
    </row>
    <row r="155" spans="1:70">
      <c r="A155" s="287" t="s">
        <v>58</v>
      </c>
      <c r="B155" s="263"/>
      <c r="C155" s="263"/>
      <c r="D155" s="263"/>
      <c r="E155" s="263"/>
      <c r="F155" s="263"/>
      <c r="G155" s="263"/>
      <c r="H155" s="263"/>
      <c r="I155" s="263"/>
      <c r="J155" s="263"/>
      <c r="K155" s="263"/>
      <c r="L155" s="263"/>
      <c r="M155" s="263"/>
      <c r="N155" s="263"/>
      <c r="O155" s="263"/>
      <c r="P155" s="263"/>
      <c r="Q155" s="263"/>
      <c r="R155" s="263"/>
      <c r="S155" s="263"/>
      <c r="T155" s="263"/>
      <c r="U155" s="263"/>
      <c r="V155" s="263"/>
      <c r="W155" s="263"/>
      <c r="X155" s="263"/>
      <c r="Y155" s="263"/>
      <c r="Z155" s="263"/>
      <c r="AA155" s="263"/>
      <c r="AB155" s="263"/>
      <c r="AC155" s="263"/>
      <c r="AD155" s="263"/>
      <c r="AE155" s="263"/>
      <c r="AF155" s="263"/>
      <c r="AG155" s="263"/>
      <c r="AH155" s="263"/>
      <c r="AI155" s="263"/>
      <c r="AJ155" s="263"/>
      <c r="AK155" s="263"/>
      <c r="AL155" s="263"/>
      <c r="AM155" s="263"/>
      <c r="AN155" s="263"/>
      <c r="AO155" s="263"/>
      <c r="AP155" s="263"/>
      <c r="AQ155" s="263"/>
      <c r="AR155" s="263"/>
      <c r="AS155" s="263"/>
      <c r="AT155" s="263"/>
      <c r="AU155" s="263"/>
      <c r="AV155" s="263"/>
      <c r="AW155" s="263"/>
      <c r="AX155" s="263"/>
      <c r="AY155" s="214"/>
      <c r="AZ155" s="214" t="e">
        <f t="shared" si="159"/>
        <v>#N/A</v>
      </c>
      <c r="BA155" s="214" t="e">
        <f t="shared" si="159"/>
        <v>#N/A</v>
      </c>
      <c r="BB155" s="214" t="e">
        <f t="shared" si="159"/>
        <v>#N/A</v>
      </c>
      <c r="BC155" s="214" t="e">
        <f t="shared" si="159"/>
        <v>#N/A</v>
      </c>
      <c r="BD155" s="214" t="e">
        <f t="shared" si="159"/>
        <v>#N/A</v>
      </c>
      <c r="BE155" s="214" t="e">
        <f t="shared" si="159"/>
        <v>#N/A</v>
      </c>
      <c r="BF155" s="214" t="e">
        <f t="shared" si="159"/>
        <v>#N/A</v>
      </c>
      <c r="BG155" s="214" t="e">
        <f t="shared" si="159"/>
        <v>#N/A</v>
      </c>
      <c r="BH155" s="214" t="e">
        <f t="shared" si="159"/>
        <v>#N/A</v>
      </c>
      <c r="BI155" s="214" t="e">
        <f t="shared" si="159"/>
        <v>#N/A</v>
      </c>
      <c r="BJ155" s="214" t="e">
        <f t="shared" si="159"/>
        <v>#N/A</v>
      </c>
      <c r="BK155" s="214" t="e">
        <f t="shared" si="159"/>
        <v>#N/A</v>
      </c>
      <c r="BL155" s="214" t="e">
        <f t="shared" si="159"/>
        <v>#N/A</v>
      </c>
      <c r="BM155" s="214" t="e">
        <f t="shared" si="159"/>
        <v>#N/A</v>
      </c>
      <c r="BN155" s="214" t="e">
        <f t="shared" si="159"/>
        <v>#N/A</v>
      </c>
      <c r="BO155" s="214" t="e">
        <f t="shared" si="159"/>
        <v>#N/A</v>
      </c>
      <c r="BP155" s="214" t="e">
        <f t="shared" si="159"/>
        <v>#N/A</v>
      </c>
      <c r="BQ155" s="214" t="e">
        <f t="shared" si="159"/>
        <v>#N/A</v>
      </c>
      <c r="BR155" s="214" t="e">
        <f t="shared" si="159"/>
        <v>#N/A</v>
      </c>
    </row>
    <row r="156" spans="1:70">
      <c r="A156" s="287" t="s">
        <v>60</v>
      </c>
      <c r="B156" s="263"/>
      <c r="C156" s="263"/>
      <c r="D156" s="263"/>
      <c r="E156" s="263"/>
      <c r="F156" s="263"/>
      <c r="G156" s="263"/>
      <c r="H156" s="263"/>
      <c r="I156" s="263"/>
      <c r="J156" s="263"/>
      <c r="K156" s="263"/>
      <c r="L156" s="263"/>
      <c r="M156" s="263"/>
      <c r="N156" s="263"/>
      <c r="O156" s="263"/>
      <c r="P156" s="263"/>
      <c r="Q156" s="263"/>
      <c r="R156" s="263"/>
      <c r="S156" s="263"/>
      <c r="T156" s="263"/>
      <c r="U156" s="263"/>
      <c r="V156" s="263"/>
      <c r="W156" s="263"/>
      <c r="X156" s="263"/>
      <c r="Y156" s="263"/>
      <c r="Z156" s="263"/>
      <c r="AA156" s="263"/>
      <c r="AB156" s="263"/>
      <c r="AC156" s="263"/>
      <c r="AD156" s="263"/>
      <c r="AE156" s="263"/>
      <c r="AF156" s="263"/>
      <c r="AG156" s="263"/>
      <c r="AH156" s="263"/>
      <c r="AI156" s="263"/>
      <c r="AJ156" s="263"/>
      <c r="AK156" s="263"/>
      <c r="AL156" s="263"/>
      <c r="AM156" s="263"/>
      <c r="AN156" s="263"/>
      <c r="AO156" s="263"/>
      <c r="AP156" s="263"/>
      <c r="AQ156" s="263"/>
      <c r="AR156" s="263"/>
      <c r="AS156" s="263"/>
      <c r="AT156" s="263"/>
      <c r="AU156" s="263"/>
      <c r="AV156" s="263"/>
      <c r="AW156" s="263"/>
      <c r="AX156" s="263"/>
      <c r="AY156" s="214"/>
      <c r="AZ156" s="214" t="e">
        <f t="shared" si="159"/>
        <v>#N/A</v>
      </c>
      <c r="BA156" s="214" t="e">
        <f t="shared" si="159"/>
        <v>#N/A</v>
      </c>
      <c r="BB156" s="214" t="e">
        <f t="shared" si="159"/>
        <v>#N/A</v>
      </c>
      <c r="BC156" s="214" t="e">
        <f t="shared" si="159"/>
        <v>#N/A</v>
      </c>
      <c r="BD156" s="214" t="e">
        <f t="shared" si="159"/>
        <v>#N/A</v>
      </c>
      <c r="BE156" s="214" t="e">
        <f t="shared" si="159"/>
        <v>#N/A</v>
      </c>
      <c r="BF156" s="214" t="e">
        <f t="shared" si="159"/>
        <v>#N/A</v>
      </c>
      <c r="BG156" s="214" t="e">
        <f t="shared" si="159"/>
        <v>#N/A</v>
      </c>
      <c r="BH156" s="214" t="e">
        <f t="shared" si="159"/>
        <v>#N/A</v>
      </c>
      <c r="BI156" s="214" t="e">
        <f t="shared" si="159"/>
        <v>#N/A</v>
      </c>
      <c r="BJ156" s="214" t="e">
        <f t="shared" si="159"/>
        <v>#N/A</v>
      </c>
      <c r="BK156" s="214" t="e">
        <f t="shared" si="159"/>
        <v>#N/A</v>
      </c>
      <c r="BL156" s="214" t="e">
        <f t="shared" si="159"/>
        <v>#N/A</v>
      </c>
      <c r="BM156" s="214" t="e">
        <f t="shared" si="159"/>
        <v>#N/A</v>
      </c>
      <c r="BN156" s="214" t="e">
        <f t="shared" si="159"/>
        <v>#N/A</v>
      </c>
      <c r="BO156" s="214" t="e">
        <f t="shared" si="159"/>
        <v>#N/A</v>
      </c>
      <c r="BP156" s="214" t="e">
        <f t="shared" si="159"/>
        <v>#N/A</v>
      </c>
      <c r="BQ156" s="214" t="e">
        <f t="shared" si="159"/>
        <v>#N/A</v>
      </c>
      <c r="BR156" s="214" t="e">
        <f t="shared" si="159"/>
        <v>#N/A</v>
      </c>
    </row>
    <row r="157" spans="1:70">
      <c r="A157" s="287" t="s">
        <v>62</v>
      </c>
      <c r="B157" s="263"/>
      <c r="C157" s="263"/>
      <c r="D157" s="263"/>
      <c r="E157" s="263"/>
      <c r="F157" s="263"/>
      <c r="G157" s="263"/>
      <c r="H157" s="263"/>
      <c r="I157" s="263"/>
      <c r="J157" s="263"/>
      <c r="K157" s="263"/>
      <c r="L157" s="263"/>
      <c r="M157" s="263"/>
      <c r="N157" s="263"/>
      <c r="O157" s="263"/>
      <c r="P157" s="263"/>
      <c r="Q157" s="263"/>
      <c r="R157" s="263"/>
      <c r="S157" s="263"/>
      <c r="T157" s="263"/>
      <c r="U157" s="263"/>
      <c r="V157" s="263"/>
      <c r="W157" s="263"/>
      <c r="X157" s="263"/>
      <c r="Y157" s="263"/>
      <c r="Z157" s="263"/>
      <c r="AA157" s="263"/>
      <c r="AB157" s="263"/>
      <c r="AC157" s="263"/>
      <c r="AD157" s="263"/>
      <c r="AE157" s="263"/>
      <c r="AF157" s="263"/>
      <c r="AG157" s="263"/>
      <c r="AH157" s="263"/>
      <c r="AI157" s="263"/>
      <c r="AJ157" s="263"/>
      <c r="AK157" s="263"/>
      <c r="AL157" s="263"/>
      <c r="AM157" s="263"/>
      <c r="AN157" s="263"/>
      <c r="AO157" s="263"/>
      <c r="AP157" s="263"/>
      <c r="AQ157" s="263"/>
      <c r="AR157" s="263"/>
      <c r="AS157" s="263"/>
      <c r="AT157" s="263"/>
      <c r="AU157" s="263"/>
      <c r="AV157" s="263"/>
      <c r="AW157" s="263"/>
      <c r="AX157" s="263"/>
      <c r="AY157" s="214"/>
      <c r="AZ157" s="214" t="e">
        <f t="shared" si="159"/>
        <v>#N/A</v>
      </c>
      <c r="BA157" s="214" t="e">
        <f t="shared" si="159"/>
        <v>#N/A</v>
      </c>
      <c r="BB157" s="214" t="e">
        <f t="shared" si="159"/>
        <v>#N/A</v>
      </c>
      <c r="BC157" s="214" t="e">
        <f t="shared" si="159"/>
        <v>#N/A</v>
      </c>
      <c r="BD157" s="214" t="e">
        <f t="shared" si="159"/>
        <v>#N/A</v>
      </c>
      <c r="BE157" s="214" t="e">
        <f t="shared" si="159"/>
        <v>#N/A</v>
      </c>
      <c r="BF157" s="214" t="e">
        <f t="shared" si="159"/>
        <v>#N/A</v>
      </c>
      <c r="BG157" s="214" t="e">
        <f t="shared" si="159"/>
        <v>#N/A</v>
      </c>
      <c r="BH157" s="214" t="e">
        <f t="shared" si="159"/>
        <v>#N/A</v>
      </c>
      <c r="BI157" s="214" t="e">
        <f t="shared" si="159"/>
        <v>#N/A</v>
      </c>
      <c r="BJ157" s="214" t="e">
        <f t="shared" si="159"/>
        <v>#N/A</v>
      </c>
      <c r="BK157" s="214" t="e">
        <f t="shared" si="159"/>
        <v>#N/A</v>
      </c>
      <c r="BL157" s="214" t="e">
        <f t="shared" si="159"/>
        <v>#N/A</v>
      </c>
      <c r="BM157" s="214" t="e">
        <f t="shared" si="159"/>
        <v>#N/A</v>
      </c>
      <c r="BN157" s="214" t="e">
        <f t="shared" si="159"/>
        <v>#N/A</v>
      </c>
      <c r="BO157" s="214" t="e">
        <f t="shared" si="159"/>
        <v>#N/A</v>
      </c>
      <c r="BP157" s="214" t="e">
        <f t="shared" si="159"/>
        <v>#N/A</v>
      </c>
      <c r="BQ157" s="214" t="e">
        <f t="shared" si="159"/>
        <v>#N/A</v>
      </c>
      <c r="BR157" s="214" t="e">
        <f t="shared" si="159"/>
        <v>#N/A</v>
      </c>
    </row>
    <row r="158" spans="1:70" ht="13.5" thickBot="1">
      <c r="A158" s="310" t="s">
        <v>228</v>
      </c>
      <c r="B158" s="311"/>
      <c r="C158" s="311"/>
      <c r="D158" s="311"/>
      <c r="E158" s="311"/>
      <c r="F158" s="311"/>
      <c r="G158" s="311"/>
      <c r="H158" s="311"/>
      <c r="I158" s="311"/>
      <c r="J158" s="311"/>
      <c r="K158" s="311"/>
      <c r="L158" s="311"/>
      <c r="M158" s="311"/>
      <c r="N158" s="311"/>
      <c r="O158" s="311"/>
      <c r="P158" s="311"/>
      <c r="Q158" s="311"/>
      <c r="R158" s="311"/>
      <c r="S158" s="311"/>
      <c r="T158" s="311"/>
      <c r="U158" s="311"/>
      <c r="V158" s="311"/>
      <c r="W158" s="311"/>
      <c r="X158" s="311"/>
      <c r="Y158" s="311"/>
      <c r="Z158" s="311"/>
      <c r="AA158" s="311"/>
      <c r="AB158" s="311"/>
      <c r="AC158" s="311"/>
      <c r="AD158" s="311"/>
      <c r="AE158" s="311"/>
      <c r="AF158" s="311"/>
      <c r="AG158" s="311"/>
      <c r="AH158" s="311"/>
      <c r="AI158" s="311"/>
      <c r="AJ158" s="311"/>
      <c r="AK158" s="311"/>
      <c r="AL158" s="311"/>
      <c r="AM158" s="311"/>
      <c r="AN158" s="311"/>
      <c r="AO158" s="311"/>
      <c r="AP158" s="311"/>
      <c r="AQ158" s="311"/>
      <c r="AR158" s="311"/>
      <c r="AS158" s="311"/>
      <c r="AT158" s="311"/>
      <c r="AU158" s="311"/>
      <c r="AV158" s="311"/>
      <c r="AW158" s="312"/>
      <c r="AX158" s="312"/>
      <c r="AY158" s="312"/>
      <c r="AZ158" s="214" t="e">
        <f t="shared" ref="AZ158:BR158" si="160">ROUND(SUMPRODUCT(AZ146:AZ157,AZ201:AZ212),2)</f>
        <v>#N/A</v>
      </c>
      <c r="BA158" s="214" t="e">
        <f t="shared" si="160"/>
        <v>#N/A</v>
      </c>
      <c r="BB158" s="214" t="e">
        <f t="shared" si="160"/>
        <v>#N/A</v>
      </c>
      <c r="BC158" s="214" t="e">
        <f t="shared" si="160"/>
        <v>#N/A</v>
      </c>
      <c r="BD158" s="214" t="e">
        <f t="shared" si="160"/>
        <v>#N/A</v>
      </c>
      <c r="BE158" s="214" t="e">
        <f t="shared" si="160"/>
        <v>#N/A</v>
      </c>
      <c r="BF158" s="214" t="e">
        <f t="shared" si="160"/>
        <v>#N/A</v>
      </c>
      <c r="BG158" s="214" t="e">
        <f t="shared" si="160"/>
        <v>#N/A</v>
      </c>
      <c r="BH158" s="214" t="e">
        <f t="shared" si="160"/>
        <v>#N/A</v>
      </c>
      <c r="BI158" s="214" t="e">
        <f t="shared" si="160"/>
        <v>#N/A</v>
      </c>
      <c r="BJ158" s="214" t="e">
        <f t="shared" si="160"/>
        <v>#N/A</v>
      </c>
      <c r="BK158" s="214" t="e">
        <f t="shared" si="160"/>
        <v>#N/A</v>
      </c>
      <c r="BL158" s="214" t="e">
        <f t="shared" si="160"/>
        <v>#N/A</v>
      </c>
      <c r="BM158" s="214" t="e">
        <f t="shared" si="160"/>
        <v>#N/A</v>
      </c>
      <c r="BN158" s="214" t="e">
        <f t="shared" si="160"/>
        <v>#N/A</v>
      </c>
      <c r="BO158" s="214" t="e">
        <f t="shared" si="160"/>
        <v>#N/A</v>
      </c>
      <c r="BP158" s="214" t="e">
        <f t="shared" si="160"/>
        <v>#N/A</v>
      </c>
      <c r="BQ158" s="214" t="e">
        <f t="shared" si="160"/>
        <v>#N/A</v>
      </c>
      <c r="BR158" s="214" t="e">
        <f t="shared" si="160"/>
        <v>#N/A</v>
      </c>
    </row>
    <row r="159" spans="1:70" ht="13.5" thickBot="1">
      <c r="A159" s="183"/>
      <c r="B159" s="183"/>
      <c r="C159" s="183"/>
      <c r="D159" s="183"/>
      <c r="E159" s="183"/>
      <c r="F159" s="183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3"/>
      <c r="V159" s="183"/>
      <c r="W159" s="183"/>
      <c r="X159" s="183"/>
      <c r="Y159" s="183"/>
      <c r="Z159" s="183"/>
      <c r="AA159" s="183"/>
      <c r="AB159" s="183"/>
      <c r="AC159" s="183"/>
      <c r="AD159" s="183"/>
      <c r="AE159" s="183"/>
      <c r="AF159" s="183"/>
      <c r="AG159" s="183"/>
      <c r="AH159" s="183"/>
      <c r="AI159" s="183"/>
      <c r="AJ159" s="183"/>
      <c r="AK159" s="183"/>
      <c r="AL159" s="183"/>
      <c r="AM159" s="183"/>
      <c r="AN159" s="183"/>
      <c r="AO159" s="183"/>
      <c r="AP159" s="183"/>
      <c r="AQ159" s="183"/>
      <c r="AR159" s="183"/>
      <c r="AS159" s="183"/>
      <c r="AT159" s="183"/>
      <c r="AU159" s="183"/>
      <c r="AV159" s="183"/>
      <c r="AW159" s="183"/>
      <c r="AX159" s="183"/>
      <c r="AY159" s="183"/>
      <c r="AZ159" s="183"/>
      <c r="BA159" s="183"/>
      <c r="BB159" s="183"/>
      <c r="BC159" s="183"/>
      <c r="BD159" s="183"/>
      <c r="BE159" s="183"/>
      <c r="BF159" s="183"/>
      <c r="BG159" s="183"/>
      <c r="BH159" s="183"/>
      <c r="BI159" s="183"/>
      <c r="BJ159" s="183"/>
      <c r="BK159" s="183"/>
      <c r="BL159" s="183"/>
      <c r="BM159" s="183"/>
      <c r="BN159" s="183"/>
      <c r="BO159" s="183"/>
      <c r="BP159" s="183"/>
      <c r="BQ159" s="183"/>
      <c r="BR159" s="183"/>
    </row>
    <row r="160" spans="1:70" ht="17.25" thickBot="1">
      <c r="A160" s="315" t="s">
        <v>360</v>
      </c>
      <c r="B160" s="316"/>
      <c r="C160" s="316"/>
      <c r="D160" s="316"/>
      <c r="E160" s="316"/>
      <c r="F160" s="316"/>
      <c r="G160" s="316"/>
      <c r="H160" s="316"/>
      <c r="I160" s="316"/>
      <c r="J160" s="316"/>
      <c r="K160" s="316"/>
      <c r="L160" s="316"/>
      <c r="M160" s="316"/>
      <c r="N160" s="316"/>
      <c r="O160" s="316"/>
      <c r="P160" s="316"/>
      <c r="Q160" s="316"/>
      <c r="R160" s="316"/>
      <c r="S160" s="316"/>
      <c r="T160" s="316"/>
      <c r="U160" s="316"/>
      <c r="V160" s="316"/>
      <c r="W160" s="316"/>
      <c r="X160" s="316"/>
      <c r="Y160" s="316"/>
      <c r="Z160" s="316"/>
      <c r="AA160" s="316"/>
      <c r="AB160" s="316"/>
      <c r="AC160" s="316"/>
      <c r="AD160" s="316"/>
      <c r="AE160" s="316"/>
      <c r="AF160" s="316"/>
      <c r="AG160" s="316"/>
      <c r="AH160" s="316"/>
      <c r="AI160" s="316"/>
      <c r="AJ160" s="316"/>
      <c r="AK160" s="316"/>
      <c r="AL160" s="316"/>
      <c r="AM160" s="316"/>
      <c r="AN160" s="316"/>
      <c r="AO160" s="316"/>
      <c r="AP160" s="316"/>
      <c r="AQ160" s="316"/>
      <c r="AR160" s="316"/>
      <c r="AS160" s="316"/>
      <c r="AT160" s="316"/>
      <c r="AU160" s="316"/>
      <c r="AV160" s="316"/>
      <c r="AW160" s="316"/>
      <c r="AX160" s="316"/>
      <c r="AY160" s="316"/>
    </row>
    <row r="161" spans="1:70" ht="17.25" thickBot="1">
      <c r="A161" s="315" t="s">
        <v>258</v>
      </c>
      <c r="B161" s="316" t="str">
        <f t="shared" ref="B161:BM161" si="161">B2</f>
        <v xml:space="preserve">75/76 </v>
      </c>
      <c r="C161" s="316" t="str">
        <f t="shared" si="161"/>
        <v xml:space="preserve">76/77 </v>
      </c>
      <c r="D161" s="316" t="str">
        <f t="shared" si="161"/>
        <v xml:space="preserve">77/78 </v>
      </c>
      <c r="E161" s="316" t="str">
        <f t="shared" si="161"/>
        <v xml:space="preserve">78/79 </v>
      </c>
      <c r="F161" s="316" t="str">
        <f t="shared" si="161"/>
        <v xml:space="preserve">79/80 </v>
      </c>
      <c r="G161" s="316" t="str">
        <f t="shared" si="161"/>
        <v xml:space="preserve">80/81 </v>
      </c>
      <c r="H161" s="316" t="str">
        <f t="shared" si="161"/>
        <v xml:space="preserve">81/82 </v>
      </c>
      <c r="I161" s="316" t="str">
        <f t="shared" si="161"/>
        <v xml:space="preserve">82/83 </v>
      </c>
      <c r="J161" s="316" t="str">
        <f t="shared" si="161"/>
        <v xml:space="preserve">83/84 </v>
      </c>
      <c r="K161" s="316" t="str">
        <f t="shared" si="161"/>
        <v xml:space="preserve">84/85 </v>
      </c>
      <c r="L161" s="316" t="str">
        <f t="shared" si="161"/>
        <v xml:space="preserve">85/86 </v>
      </c>
      <c r="M161" s="316" t="str">
        <f t="shared" si="161"/>
        <v xml:space="preserve">86/87 </v>
      </c>
      <c r="N161" s="316" t="str">
        <f t="shared" si="161"/>
        <v xml:space="preserve">87/88 </v>
      </c>
      <c r="O161" s="316" t="str">
        <f t="shared" si="161"/>
        <v xml:space="preserve">88/89 </v>
      </c>
      <c r="P161" s="316" t="str">
        <f t="shared" si="161"/>
        <v xml:space="preserve">89/90 </v>
      </c>
      <c r="Q161" s="316" t="str">
        <f t="shared" si="161"/>
        <v xml:space="preserve">90/91 </v>
      </c>
      <c r="R161" s="316" t="str">
        <f t="shared" si="161"/>
        <v xml:space="preserve">91/92 </v>
      </c>
      <c r="S161" s="316" t="str">
        <f t="shared" si="161"/>
        <v xml:space="preserve">92/93 </v>
      </c>
      <c r="T161" s="316" t="str">
        <f t="shared" si="161"/>
        <v xml:space="preserve">93/94 </v>
      </c>
      <c r="U161" s="316" t="str">
        <f t="shared" si="161"/>
        <v xml:space="preserve">94/95 </v>
      </c>
      <c r="V161" s="316" t="str">
        <f t="shared" si="161"/>
        <v xml:space="preserve">95/96 </v>
      </c>
      <c r="W161" s="316" t="str">
        <f t="shared" si="161"/>
        <v xml:space="preserve">96/97 </v>
      </c>
      <c r="X161" s="316" t="str">
        <f t="shared" si="161"/>
        <v xml:space="preserve">97/98 </v>
      </c>
      <c r="Y161" s="316" t="str">
        <f t="shared" si="161"/>
        <v xml:space="preserve">98/99 </v>
      </c>
      <c r="Z161" s="316" t="str">
        <f t="shared" si="161"/>
        <v xml:space="preserve">99/00 </v>
      </c>
      <c r="AA161" s="316" t="str">
        <f t="shared" si="161"/>
        <v xml:space="preserve">00/01 </v>
      </c>
      <c r="AB161" s="316" t="str">
        <f t="shared" si="161"/>
        <v xml:space="preserve">01/02 </v>
      </c>
      <c r="AC161" s="316" t="str">
        <f t="shared" si="161"/>
        <v xml:space="preserve">02/03 </v>
      </c>
      <c r="AD161" s="316" t="str">
        <f t="shared" si="161"/>
        <v xml:space="preserve">03/04 </v>
      </c>
      <c r="AE161" s="316" t="str">
        <f t="shared" si="161"/>
        <v xml:space="preserve">04/05 </v>
      </c>
      <c r="AF161" s="316" t="str">
        <f t="shared" si="161"/>
        <v xml:space="preserve">05/06 </v>
      </c>
      <c r="AG161" s="316" t="str">
        <f t="shared" si="161"/>
        <v xml:space="preserve">06/07 </v>
      </c>
      <c r="AH161" s="316" t="str">
        <f t="shared" si="161"/>
        <v xml:space="preserve">07/08 </v>
      </c>
      <c r="AI161" s="316" t="str">
        <f t="shared" si="161"/>
        <v xml:space="preserve">08/09 </v>
      </c>
      <c r="AJ161" s="316" t="str">
        <f t="shared" si="161"/>
        <v xml:space="preserve">09/10 </v>
      </c>
      <c r="AK161" s="316" t="str">
        <f t="shared" si="161"/>
        <v xml:space="preserve">10/11 </v>
      </c>
      <c r="AL161" s="316" t="str">
        <f t="shared" si="161"/>
        <v xml:space="preserve">11/12 </v>
      </c>
      <c r="AM161" s="316" t="str">
        <f t="shared" si="161"/>
        <v xml:space="preserve">12/13 </v>
      </c>
      <c r="AN161" s="316" t="str">
        <f t="shared" si="161"/>
        <v xml:space="preserve">13/14 </v>
      </c>
      <c r="AO161" s="316" t="str">
        <f t="shared" si="161"/>
        <v xml:space="preserve">14/15 </v>
      </c>
      <c r="AP161" s="316" t="str">
        <f t="shared" si="161"/>
        <v xml:space="preserve">15/16 </v>
      </c>
      <c r="AQ161" s="316" t="str">
        <f t="shared" si="161"/>
        <v xml:space="preserve">16/17 </v>
      </c>
      <c r="AR161" s="316" t="str">
        <f t="shared" si="161"/>
        <v xml:space="preserve">17/18 </v>
      </c>
      <c r="AS161" s="316" t="str">
        <f t="shared" si="161"/>
        <v xml:space="preserve">18/19 </v>
      </c>
      <c r="AT161" s="316" t="str">
        <f t="shared" si="161"/>
        <v>19/20</v>
      </c>
      <c r="AU161" s="316" t="str">
        <f t="shared" si="161"/>
        <v>20/21</v>
      </c>
      <c r="AV161" s="316" t="str">
        <f t="shared" si="161"/>
        <v>21/22</v>
      </c>
      <c r="AW161" s="316" t="str">
        <f t="shared" si="161"/>
        <v>22/23</v>
      </c>
      <c r="AX161" s="316" t="str">
        <f t="shared" si="161"/>
        <v>23/24</v>
      </c>
      <c r="AY161" s="316" t="str">
        <f t="shared" si="161"/>
        <v>24/25</v>
      </c>
      <c r="AZ161" s="187" t="str">
        <f t="shared" si="161"/>
        <v>25/26</v>
      </c>
      <c r="BA161" s="187" t="str">
        <f t="shared" si="161"/>
        <v>26/27</v>
      </c>
      <c r="BB161" s="187" t="str">
        <f t="shared" si="161"/>
        <v>27/28</v>
      </c>
      <c r="BC161" s="187" t="str">
        <f t="shared" si="161"/>
        <v>28/29</v>
      </c>
      <c r="BD161" s="187" t="str">
        <f t="shared" si="161"/>
        <v>29/30</v>
      </c>
      <c r="BE161" s="187" t="str">
        <f t="shared" si="161"/>
        <v>30/31</v>
      </c>
      <c r="BF161" s="187" t="str">
        <f t="shared" si="161"/>
        <v>31/32</v>
      </c>
      <c r="BG161" s="187" t="str">
        <f t="shared" si="161"/>
        <v>32/33</v>
      </c>
      <c r="BH161" s="187" t="str">
        <f t="shared" si="161"/>
        <v>33/34</v>
      </c>
      <c r="BI161" s="187" t="str">
        <f t="shared" si="161"/>
        <v>34/35</v>
      </c>
      <c r="BJ161" s="187" t="str">
        <f t="shared" si="161"/>
        <v>35/36</v>
      </c>
      <c r="BK161" s="187" t="str">
        <f t="shared" si="161"/>
        <v>36/37</v>
      </c>
      <c r="BL161" s="187" t="str">
        <f t="shared" si="161"/>
        <v>37/38</v>
      </c>
      <c r="BM161" s="187" t="str">
        <f t="shared" si="161"/>
        <v>38/39</v>
      </c>
      <c r="BN161" s="187" t="str">
        <f t="shared" ref="BN161:CX161" si="162">BN2</f>
        <v>39/40</v>
      </c>
      <c r="BO161" s="187" t="str">
        <f t="shared" si="162"/>
        <v>40/41</v>
      </c>
      <c r="BP161" s="187" t="str">
        <f t="shared" si="162"/>
        <v>41/42</v>
      </c>
      <c r="BQ161" s="187" t="str">
        <f t="shared" si="162"/>
        <v>42/43</v>
      </c>
      <c r="BR161" s="187" t="str">
        <f t="shared" si="162"/>
        <v>43/44</v>
      </c>
    </row>
    <row r="162" spans="1:70">
      <c r="A162" s="317" t="s">
        <v>63</v>
      </c>
      <c r="B162" s="318">
        <v>1.49</v>
      </c>
      <c r="C162" s="318">
        <v>1.64</v>
      </c>
      <c r="D162" s="318">
        <v>1.29</v>
      </c>
      <c r="E162" s="318">
        <v>1.1599999999999999</v>
      </c>
      <c r="F162" s="318">
        <v>1.35</v>
      </c>
      <c r="G162" s="318">
        <v>1.48</v>
      </c>
      <c r="H162" s="318">
        <v>1.99</v>
      </c>
      <c r="I162" s="318">
        <v>1.88</v>
      </c>
      <c r="J162" s="318">
        <v>1.51</v>
      </c>
      <c r="K162" s="318">
        <v>1.8</v>
      </c>
      <c r="L162" s="318">
        <v>1.59</v>
      </c>
      <c r="M162" s="318">
        <v>1.1000000000000001</v>
      </c>
      <c r="N162" s="318">
        <v>1.52</v>
      </c>
      <c r="O162" s="318">
        <v>2.63</v>
      </c>
      <c r="P162" s="318">
        <v>1.82</v>
      </c>
      <c r="Q162" s="318">
        <v>1.33</v>
      </c>
      <c r="R162" s="318">
        <v>1.08</v>
      </c>
      <c r="S162" s="318">
        <v>1.38</v>
      </c>
      <c r="T162" s="318">
        <v>1.43</v>
      </c>
      <c r="U162" s="318">
        <v>1.31</v>
      </c>
      <c r="V162" s="318">
        <v>1.38</v>
      </c>
      <c r="W162" s="318">
        <v>2.17</v>
      </c>
      <c r="X162" s="318">
        <v>1.81</v>
      </c>
      <c r="Y162" s="318">
        <v>1.39</v>
      </c>
      <c r="Z162" s="318">
        <v>1.22</v>
      </c>
      <c r="AA162" s="318">
        <v>1.24</v>
      </c>
      <c r="AB162" s="318">
        <v>1.38</v>
      </c>
      <c r="AC162" s="318">
        <v>1.95</v>
      </c>
      <c r="AD162" s="318">
        <v>1.83</v>
      </c>
      <c r="AE162" s="318">
        <v>1.61</v>
      </c>
      <c r="AF162" s="318">
        <v>1.75</v>
      </c>
      <c r="AG162" s="318">
        <v>1.9</v>
      </c>
      <c r="AH162" s="318">
        <v>2.54</v>
      </c>
      <c r="AI162" s="318">
        <v>3.56</v>
      </c>
      <c r="AJ162" s="318">
        <v>2.37</v>
      </c>
      <c r="AK162" s="318">
        <v>2.11</v>
      </c>
      <c r="AL162" s="318">
        <v>3.43</v>
      </c>
      <c r="AM162" s="318">
        <v>3.8</v>
      </c>
      <c r="AN162" s="318">
        <v>3.93</v>
      </c>
      <c r="AO162" s="318">
        <v>3.73</v>
      </c>
      <c r="AP162" s="318">
        <v>2.83</v>
      </c>
      <c r="AQ162" s="318">
        <v>1.98</v>
      </c>
      <c r="AR162" s="318">
        <v>2.74</v>
      </c>
      <c r="AS162" s="318">
        <v>3.04</v>
      </c>
      <c r="AT162" s="318">
        <v>3.35</v>
      </c>
      <c r="AU162" s="318">
        <v>3.16</v>
      </c>
      <c r="AV162" s="318">
        <v>3.42</v>
      </c>
      <c r="AW162" s="318">
        <v>6.61</v>
      </c>
      <c r="AX162" s="318">
        <v>4.1500000000000004</v>
      </c>
      <c r="AY162" s="319">
        <v>0</v>
      </c>
      <c r="AZ162" s="214" t="e">
        <f>AZ$244*SUM(AU162:AY162)/SUM(AU$244:AY$244)</f>
        <v>#N/A</v>
      </c>
      <c r="BA162" s="214" t="e">
        <f t="shared" ref="BA162:BP173" si="163">BA$244*SUM(AV162:AZ162)/SUM(AV$244:AZ$244)</f>
        <v>#N/A</v>
      </c>
      <c r="BB162" s="214" t="e">
        <f t="shared" si="163"/>
        <v>#N/A</v>
      </c>
      <c r="BC162" s="214" t="e">
        <f t="shared" si="163"/>
        <v>#N/A</v>
      </c>
      <c r="BD162" s="214" t="e">
        <f t="shared" si="163"/>
        <v>#N/A</v>
      </c>
      <c r="BE162" s="214" t="e">
        <f t="shared" si="163"/>
        <v>#N/A</v>
      </c>
      <c r="BF162" s="214" t="e">
        <f t="shared" si="163"/>
        <v>#N/A</v>
      </c>
      <c r="BG162" s="214" t="e">
        <f t="shared" si="163"/>
        <v>#N/A</v>
      </c>
      <c r="BH162" s="214" t="e">
        <f t="shared" si="163"/>
        <v>#N/A</v>
      </c>
      <c r="BI162" s="214" t="e">
        <f t="shared" si="163"/>
        <v>#N/A</v>
      </c>
      <c r="BJ162" s="214" t="e">
        <f t="shared" si="163"/>
        <v>#N/A</v>
      </c>
      <c r="BK162" s="214" t="e">
        <f t="shared" si="163"/>
        <v>#N/A</v>
      </c>
      <c r="BL162" s="214" t="e">
        <f t="shared" si="163"/>
        <v>#N/A</v>
      </c>
      <c r="BM162" s="214" t="e">
        <f t="shared" si="163"/>
        <v>#N/A</v>
      </c>
      <c r="BN162" s="214" t="e">
        <f t="shared" si="163"/>
        <v>#N/A</v>
      </c>
      <c r="BO162" s="214" t="e">
        <f t="shared" si="163"/>
        <v>#N/A</v>
      </c>
      <c r="BP162" s="214" t="e">
        <f t="shared" si="163"/>
        <v>#N/A</v>
      </c>
      <c r="BQ162" s="214" t="e">
        <f t="shared" ref="BQ162:BR173" si="164">BQ$244*SUM(BL162:BP162)/SUM(BL$244:BP$244)</f>
        <v>#N/A</v>
      </c>
      <c r="BR162" s="214" t="e">
        <f t="shared" si="164"/>
        <v>#N/A</v>
      </c>
    </row>
    <row r="163" spans="1:70">
      <c r="A163" s="317" t="s">
        <v>65</v>
      </c>
      <c r="B163" s="318">
        <v>1.45</v>
      </c>
      <c r="C163" s="318">
        <v>1.64</v>
      </c>
      <c r="D163" s="318">
        <v>1.02</v>
      </c>
      <c r="E163" s="318">
        <v>1.08</v>
      </c>
      <c r="F163" s="318">
        <v>1.33</v>
      </c>
      <c r="G163" s="318">
        <v>1.5</v>
      </c>
      <c r="H163" s="318">
        <v>1.84</v>
      </c>
      <c r="I163" s="318">
        <v>1.57</v>
      </c>
      <c r="J163" s="318">
        <v>1.46</v>
      </c>
      <c r="K163" s="318">
        <v>1.68</v>
      </c>
      <c r="L163" s="318">
        <v>1.31</v>
      </c>
      <c r="M163" s="318">
        <v>0.90300000000000002</v>
      </c>
      <c r="N163" s="318">
        <v>1.29</v>
      </c>
      <c r="O163" s="318">
        <v>2.86</v>
      </c>
      <c r="P163" s="318">
        <v>1.53</v>
      </c>
      <c r="Q163" s="318">
        <v>1.1499999999999999</v>
      </c>
      <c r="R163" s="318">
        <v>1.08</v>
      </c>
      <c r="S163" s="318">
        <v>1.32</v>
      </c>
      <c r="T163" s="318">
        <v>1.36</v>
      </c>
      <c r="U163" s="318">
        <v>1.2</v>
      </c>
      <c r="V163" s="318">
        <v>1.52</v>
      </c>
      <c r="W163" s="318">
        <v>2.13</v>
      </c>
      <c r="X163" s="318">
        <v>1.67</v>
      </c>
      <c r="Y163" s="318">
        <v>1.19</v>
      </c>
      <c r="Z163" s="318">
        <v>1.0900000000000001</v>
      </c>
      <c r="AA163" s="318">
        <v>1.08</v>
      </c>
      <c r="AB163" s="318">
        <v>1.32</v>
      </c>
      <c r="AC163" s="318">
        <v>1.69</v>
      </c>
      <c r="AD163" s="318">
        <v>1.46</v>
      </c>
      <c r="AE163" s="318">
        <v>1.36</v>
      </c>
      <c r="AF163" s="318">
        <v>1.59</v>
      </c>
      <c r="AG163" s="318">
        <v>1.78</v>
      </c>
      <c r="AH163" s="318">
        <v>2.3199999999999998</v>
      </c>
      <c r="AI163" s="318">
        <v>3.44</v>
      </c>
      <c r="AJ163" s="318">
        <v>2.0299999999999998</v>
      </c>
      <c r="AK163" s="318">
        <v>2.11</v>
      </c>
      <c r="AL163" s="318">
        <v>3.35</v>
      </c>
      <c r="AM163" s="318">
        <v>3.7</v>
      </c>
      <c r="AN163" s="318">
        <v>3.88</v>
      </c>
      <c r="AO163" s="318">
        <v>3.49</v>
      </c>
      <c r="AP163" s="318">
        <v>2.33</v>
      </c>
      <c r="AQ163" s="318">
        <v>1.89</v>
      </c>
      <c r="AR163" s="318">
        <v>2.33</v>
      </c>
      <c r="AS163" s="318">
        <v>2.61</v>
      </c>
      <c r="AT163" s="318">
        <v>3.09</v>
      </c>
      <c r="AU163" s="318">
        <v>2.97</v>
      </c>
      <c r="AV163" s="318">
        <v>3.6</v>
      </c>
      <c r="AW163" s="318">
        <v>5.68</v>
      </c>
      <c r="AX163" s="318">
        <v>3.91</v>
      </c>
      <c r="AY163" s="319">
        <v>0</v>
      </c>
      <c r="AZ163" s="214" t="e">
        <f t="shared" ref="AZ163:AZ173" si="165">AZ$244*SUM(AU163:AY163)/SUM(AU$244:AY$244)</f>
        <v>#N/A</v>
      </c>
      <c r="BA163" s="214" t="e">
        <f t="shared" si="163"/>
        <v>#N/A</v>
      </c>
      <c r="BB163" s="214" t="e">
        <f t="shared" si="163"/>
        <v>#N/A</v>
      </c>
      <c r="BC163" s="214" t="e">
        <f t="shared" si="163"/>
        <v>#N/A</v>
      </c>
      <c r="BD163" s="214" t="e">
        <f t="shared" si="163"/>
        <v>#N/A</v>
      </c>
      <c r="BE163" s="214" t="e">
        <f t="shared" si="163"/>
        <v>#N/A</v>
      </c>
      <c r="BF163" s="214" t="e">
        <f t="shared" si="163"/>
        <v>#N/A</v>
      </c>
      <c r="BG163" s="214" t="e">
        <f t="shared" si="163"/>
        <v>#N/A</v>
      </c>
      <c r="BH163" s="214" t="e">
        <f t="shared" si="163"/>
        <v>#N/A</v>
      </c>
      <c r="BI163" s="214" t="e">
        <f t="shared" si="163"/>
        <v>#N/A</v>
      </c>
      <c r="BJ163" s="214" t="e">
        <f t="shared" si="163"/>
        <v>#N/A</v>
      </c>
      <c r="BK163" s="214" t="e">
        <f t="shared" si="163"/>
        <v>#N/A</v>
      </c>
      <c r="BL163" s="214" t="e">
        <f t="shared" si="163"/>
        <v>#N/A</v>
      </c>
      <c r="BM163" s="214" t="e">
        <f t="shared" si="163"/>
        <v>#N/A</v>
      </c>
      <c r="BN163" s="214" t="e">
        <f t="shared" si="163"/>
        <v>#N/A</v>
      </c>
      <c r="BO163" s="214" t="e">
        <f t="shared" si="163"/>
        <v>#N/A</v>
      </c>
      <c r="BP163" s="214" t="e">
        <f t="shared" si="163"/>
        <v>#N/A</v>
      </c>
      <c r="BQ163" s="214" t="e">
        <f t="shared" si="164"/>
        <v>#N/A</v>
      </c>
      <c r="BR163" s="214" t="e">
        <f t="shared" si="164"/>
        <v>#N/A</v>
      </c>
    </row>
    <row r="164" spans="1:70">
      <c r="A164" s="317" t="s">
        <v>67</v>
      </c>
      <c r="B164" s="318">
        <v>1.44</v>
      </c>
      <c r="C164" s="318">
        <v>1.48</v>
      </c>
      <c r="D164" s="318">
        <v>0.92900000000000005</v>
      </c>
      <c r="E164" s="318">
        <v>1.06</v>
      </c>
      <c r="F164" s="318">
        <v>1.24</v>
      </c>
      <c r="G164" s="318">
        <v>1.53</v>
      </c>
      <c r="H164" s="318">
        <v>1.72</v>
      </c>
      <c r="I164" s="318">
        <v>1.39</v>
      </c>
      <c r="J164" s="318">
        <v>1.45</v>
      </c>
      <c r="K164" s="318">
        <v>1.62</v>
      </c>
      <c r="L164" s="318">
        <v>1.1599999999999999</v>
      </c>
      <c r="M164" s="318">
        <v>0.85699999999999998</v>
      </c>
      <c r="N164" s="318">
        <v>1.4</v>
      </c>
      <c r="O164" s="318">
        <v>2.54</v>
      </c>
      <c r="P164" s="318">
        <v>1.47</v>
      </c>
      <c r="Q164" s="318">
        <v>1.06</v>
      </c>
      <c r="R164" s="318">
        <v>1.0900000000000001</v>
      </c>
      <c r="S164" s="318">
        <v>1.23</v>
      </c>
      <c r="T164" s="318">
        <v>1.32</v>
      </c>
      <c r="U164" s="318">
        <v>1.1599999999999999</v>
      </c>
      <c r="V164" s="318">
        <v>1.48</v>
      </c>
      <c r="W164" s="318">
        <v>2</v>
      </c>
      <c r="X164" s="318">
        <v>1.57</v>
      </c>
      <c r="Y164" s="318">
        <v>1.02</v>
      </c>
      <c r="Z164" s="318">
        <v>0.97</v>
      </c>
      <c r="AA164" s="318">
        <v>0.93</v>
      </c>
      <c r="AB164" s="318">
        <v>1.25</v>
      </c>
      <c r="AC164" s="318">
        <v>1.67</v>
      </c>
      <c r="AD164" s="318">
        <v>1.39</v>
      </c>
      <c r="AE164" s="318">
        <v>1.32</v>
      </c>
      <c r="AF164" s="318">
        <v>1.49</v>
      </c>
      <c r="AG164" s="318">
        <v>1.67</v>
      </c>
      <c r="AH164" s="318">
        <v>2.2400000000000002</v>
      </c>
      <c r="AI164" s="318">
        <v>3.16</v>
      </c>
      <c r="AJ164" s="318">
        <v>1.86</v>
      </c>
      <c r="AK164" s="318">
        <v>2.09</v>
      </c>
      <c r="AL164" s="318">
        <v>3.2</v>
      </c>
      <c r="AM164" s="318">
        <v>3.82</v>
      </c>
      <c r="AN164" s="318">
        <v>3.67</v>
      </c>
      <c r="AO164" s="318">
        <v>3.24</v>
      </c>
      <c r="AP164" s="318">
        <v>2.0699999999999998</v>
      </c>
      <c r="AQ164" s="318">
        <v>1.84</v>
      </c>
      <c r="AR164" s="318">
        <v>2.3199999999999998</v>
      </c>
      <c r="AS164" s="318">
        <v>2.4700000000000002</v>
      </c>
      <c r="AT164" s="318">
        <v>2.72</v>
      </c>
      <c r="AU164" s="318">
        <v>2.54</v>
      </c>
      <c r="AV164" s="318">
        <v>3.63</v>
      </c>
      <c r="AW164" s="318">
        <v>4.62</v>
      </c>
      <c r="AX164" s="318">
        <v>3.7</v>
      </c>
      <c r="AY164" s="319">
        <v>0</v>
      </c>
      <c r="AZ164" s="214" t="e">
        <f t="shared" si="165"/>
        <v>#N/A</v>
      </c>
      <c r="BA164" s="214" t="e">
        <f t="shared" si="163"/>
        <v>#N/A</v>
      </c>
      <c r="BB164" s="214" t="e">
        <f t="shared" si="163"/>
        <v>#N/A</v>
      </c>
      <c r="BC164" s="214" t="e">
        <f t="shared" si="163"/>
        <v>#N/A</v>
      </c>
      <c r="BD164" s="214" t="e">
        <f t="shared" si="163"/>
        <v>#N/A</v>
      </c>
      <c r="BE164" s="214" t="e">
        <f t="shared" si="163"/>
        <v>#N/A</v>
      </c>
      <c r="BF164" s="214" t="e">
        <f t="shared" si="163"/>
        <v>#N/A</v>
      </c>
      <c r="BG164" s="214" t="e">
        <f t="shared" si="163"/>
        <v>#N/A</v>
      </c>
      <c r="BH164" s="214" t="e">
        <f t="shared" si="163"/>
        <v>#N/A</v>
      </c>
      <c r="BI164" s="214" t="e">
        <f t="shared" si="163"/>
        <v>#N/A</v>
      </c>
      <c r="BJ164" s="214" t="e">
        <f t="shared" si="163"/>
        <v>#N/A</v>
      </c>
      <c r="BK164" s="214" t="e">
        <f t="shared" si="163"/>
        <v>#N/A</v>
      </c>
      <c r="BL164" s="214" t="e">
        <f t="shared" si="163"/>
        <v>#N/A</v>
      </c>
      <c r="BM164" s="214" t="e">
        <f t="shared" si="163"/>
        <v>#N/A</v>
      </c>
      <c r="BN164" s="214" t="e">
        <f t="shared" si="163"/>
        <v>#N/A</v>
      </c>
      <c r="BO164" s="214" t="e">
        <f t="shared" si="163"/>
        <v>#N/A</v>
      </c>
      <c r="BP164" s="214" t="e">
        <f t="shared" si="163"/>
        <v>#N/A</v>
      </c>
      <c r="BQ164" s="214" t="e">
        <f t="shared" si="164"/>
        <v>#N/A</v>
      </c>
      <c r="BR164" s="214" t="e">
        <f t="shared" si="164"/>
        <v>#N/A</v>
      </c>
    </row>
    <row r="165" spans="1:70">
      <c r="A165" s="317" t="s">
        <v>69</v>
      </c>
      <c r="B165" s="318">
        <v>1.45</v>
      </c>
      <c r="C165" s="318">
        <v>1.49</v>
      </c>
      <c r="D165" s="318">
        <v>0.93799999999999994</v>
      </c>
      <c r="E165" s="318">
        <v>1.06</v>
      </c>
      <c r="F165" s="318">
        <v>1.29</v>
      </c>
      <c r="G165" s="318">
        <v>1.63</v>
      </c>
      <c r="H165" s="318">
        <v>1.74</v>
      </c>
      <c r="I165" s="318">
        <v>1.35</v>
      </c>
      <c r="J165" s="318">
        <v>1.55</v>
      </c>
      <c r="K165" s="318">
        <v>1.6</v>
      </c>
      <c r="L165" s="318">
        <v>1.1000000000000001</v>
      </c>
      <c r="M165" s="318">
        <v>0.99299999999999999</v>
      </c>
      <c r="N165" s="318">
        <v>1.49</v>
      </c>
      <c r="O165" s="318">
        <v>2.57</v>
      </c>
      <c r="P165" s="318">
        <v>1.38</v>
      </c>
      <c r="Q165" s="318">
        <v>1.0900000000000001</v>
      </c>
      <c r="R165" s="318">
        <v>1.1200000000000001</v>
      </c>
      <c r="S165" s="318">
        <v>1.28</v>
      </c>
      <c r="T165" s="318">
        <v>1.31</v>
      </c>
      <c r="U165" s="318">
        <v>1.18</v>
      </c>
      <c r="V165" s="318">
        <v>1.43</v>
      </c>
      <c r="W165" s="318">
        <v>1.83</v>
      </c>
      <c r="X165" s="318">
        <v>1.47</v>
      </c>
      <c r="Y165" s="318">
        <v>1.07</v>
      </c>
      <c r="Z165" s="318">
        <v>1.08</v>
      </c>
      <c r="AA165" s="318">
        <v>0.95</v>
      </c>
      <c r="AB165" s="318">
        <v>1.39</v>
      </c>
      <c r="AC165" s="318">
        <v>1.8</v>
      </c>
      <c r="AD165" s="318">
        <v>1.39</v>
      </c>
      <c r="AE165" s="318">
        <v>1.42</v>
      </c>
      <c r="AF165" s="318">
        <v>1.54</v>
      </c>
      <c r="AG165" s="318">
        <v>1.7</v>
      </c>
      <c r="AH165" s="318">
        <v>2.4700000000000002</v>
      </c>
      <c r="AI165" s="318">
        <v>3.29</v>
      </c>
      <c r="AJ165" s="318">
        <v>1.82</v>
      </c>
      <c r="AK165" s="318">
        <v>2.2999999999999998</v>
      </c>
      <c r="AL165" s="318">
        <v>3.67</v>
      </c>
      <c r="AM165" s="318">
        <v>3.76</v>
      </c>
      <c r="AN165" s="318">
        <v>3.57</v>
      </c>
      <c r="AO165" s="318">
        <v>3.2</v>
      </c>
      <c r="AP165" s="318">
        <v>2.04</v>
      </c>
      <c r="AQ165" s="318">
        <v>1.97</v>
      </c>
      <c r="AR165" s="318">
        <v>2.56</v>
      </c>
      <c r="AS165" s="318">
        <v>2.62</v>
      </c>
      <c r="AT165" s="318">
        <v>2.67</v>
      </c>
      <c r="AU165" s="318">
        <v>2.4700000000000002</v>
      </c>
      <c r="AV165" s="318">
        <v>3.73</v>
      </c>
      <c r="AW165" s="318">
        <v>4.43</v>
      </c>
      <c r="AX165" s="318">
        <v>3.86</v>
      </c>
      <c r="AY165" s="319">
        <v>0</v>
      </c>
      <c r="AZ165" s="214" t="e">
        <f t="shared" si="165"/>
        <v>#N/A</v>
      </c>
      <c r="BA165" s="214" t="e">
        <f t="shared" si="163"/>
        <v>#N/A</v>
      </c>
      <c r="BB165" s="214" t="e">
        <f t="shared" si="163"/>
        <v>#N/A</v>
      </c>
      <c r="BC165" s="214" t="e">
        <f t="shared" si="163"/>
        <v>#N/A</v>
      </c>
      <c r="BD165" s="214" t="e">
        <f t="shared" si="163"/>
        <v>#N/A</v>
      </c>
      <c r="BE165" s="214" t="e">
        <f t="shared" si="163"/>
        <v>#N/A</v>
      </c>
      <c r="BF165" s="214" t="e">
        <f t="shared" si="163"/>
        <v>#N/A</v>
      </c>
      <c r="BG165" s="214" t="e">
        <f t="shared" si="163"/>
        <v>#N/A</v>
      </c>
      <c r="BH165" s="214" t="e">
        <f t="shared" si="163"/>
        <v>#N/A</v>
      </c>
      <c r="BI165" s="214" t="e">
        <f t="shared" si="163"/>
        <v>#N/A</v>
      </c>
      <c r="BJ165" s="214" t="e">
        <f t="shared" si="163"/>
        <v>#N/A</v>
      </c>
      <c r="BK165" s="214" t="e">
        <f t="shared" si="163"/>
        <v>#N/A</v>
      </c>
      <c r="BL165" s="214" t="e">
        <f t="shared" si="163"/>
        <v>#N/A</v>
      </c>
      <c r="BM165" s="214" t="e">
        <f t="shared" si="163"/>
        <v>#N/A</v>
      </c>
      <c r="BN165" s="214" t="e">
        <f t="shared" si="163"/>
        <v>#N/A</v>
      </c>
      <c r="BO165" s="214" t="e">
        <f t="shared" si="163"/>
        <v>#N/A</v>
      </c>
      <c r="BP165" s="214" t="e">
        <f t="shared" si="163"/>
        <v>#N/A</v>
      </c>
      <c r="BQ165" s="214" t="e">
        <f t="shared" si="164"/>
        <v>#N/A</v>
      </c>
      <c r="BR165" s="214" t="e">
        <f t="shared" si="164"/>
        <v>#N/A</v>
      </c>
    </row>
    <row r="166" spans="1:70">
      <c r="A166" s="317" t="s">
        <v>70</v>
      </c>
      <c r="B166" s="318">
        <v>1.41</v>
      </c>
      <c r="C166" s="318">
        <v>1.46</v>
      </c>
      <c r="D166" s="318">
        <v>1.04</v>
      </c>
      <c r="E166" s="318">
        <v>1.08</v>
      </c>
      <c r="F166" s="318">
        <v>1.31</v>
      </c>
      <c r="G166" s="318">
        <v>1.65</v>
      </c>
      <c r="H166" s="318">
        <v>1.78</v>
      </c>
      <c r="I166" s="318">
        <v>1.32</v>
      </c>
      <c r="J166" s="318">
        <v>1.62</v>
      </c>
      <c r="K166" s="318">
        <v>1.69</v>
      </c>
      <c r="L166" s="318">
        <v>1.08</v>
      </c>
      <c r="M166" s="318">
        <v>1.1000000000000001</v>
      </c>
      <c r="N166" s="318">
        <v>1.6</v>
      </c>
      <c r="O166" s="318">
        <v>2.56</v>
      </c>
      <c r="P166" s="318">
        <v>1.47</v>
      </c>
      <c r="Q166" s="318">
        <v>1.1399999999999999</v>
      </c>
      <c r="R166" s="318">
        <v>1.21</v>
      </c>
      <c r="S166" s="318">
        <v>1.31</v>
      </c>
      <c r="T166" s="318">
        <v>1.33</v>
      </c>
      <c r="U166" s="318">
        <v>1.21</v>
      </c>
      <c r="V166" s="318">
        <v>1.48</v>
      </c>
      <c r="W166" s="318">
        <v>1.84</v>
      </c>
      <c r="X166" s="318">
        <v>1.62</v>
      </c>
      <c r="Y166" s="318">
        <v>1.0900000000000001</v>
      </c>
      <c r="Z166" s="318">
        <v>1.06</v>
      </c>
      <c r="AA166" s="318">
        <v>1.08</v>
      </c>
      <c r="AB166" s="318">
        <v>1.64</v>
      </c>
      <c r="AC166" s="318">
        <v>1.8</v>
      </c>
      <c r="AD166" s="318">
        <v>1.44</v>
      </c>
      <c r="AE166" s="318">
        <v>1.45</v>
      </c>
      <c r="AF166" s="318">
        <v>1.59</v>
      </c>
      <c r="AG166" s="318">
        <v>1.77</v>
      </c>
      <c r="AH166" s="318">
        <v>2.4500000000000002</v>
      </c>
      <c r="AI166" s="318">
        <v>3.26</v>
      </c>
      <c r="AJ166" s="318">
        <v>2.0299999999999998</v>
      </c>
      <c r="AK166" s="318">
        <v>2.5499999999999998</v>
      </c>
      <c r="AL166" s="318">
        <v>3.69</v>
      </c>
      <c r="AM166" s="318">
        <v>3.93</v>
      </c>
      <c r="AN166" s="318">
        <v>3.49</v>
      </c>
      <c r="AO166" s="318">
        <v>3.16</v>
      </c>
      <c r="AP166" s="318">
        <v>2.2000000000000002</v>
      </c>
      <c r="AQ166" s="318">
        <v>2.0299999999999998</v>
      </c>
      <c r="AR166" s="318">
        <v>2.5499999999999998</v>
      </c>
      <c r="AS166" s="318">
        <v>2.71</v>
      </c>
      <c r="AT166" s="318">
        <v>2.83</v>
      </c>
      <c r="AU166" s="318">
        <v>2.72</v>
      </c>
      <c r="AV166" s="318">
        <v>4.3</v>
      </c>
      <c r="AW166" s="318">
        <v>4.38</v>
      </c>
      <c r="AX166" s="318">
        <v>3.77</v>
      </c>
      <c r="AY166" s="319">
        <v>0</v>
      </c>
      <c r="AZ166" s="214" t="e">
        <f t="shared" si="165"/>
        <v>#N/A</v>
      </c>
      <c r="BA166" s="214" t="e">
        <f t="shared" si="163"/>
        <v>#N/A</v>
      </c>
      <c r="BB166" s="214" t="e">
        <f t="shared" si="163"/>
        <v>#N/A</v>
      </c>
      <c r="BC166" s="214" t="e">
        <f t="shared" si="163"/>
        <v>#N/A</v>
      </c>
      <c r="BD166" s="214" t="e">
        <f t="shared" si="163"/>
        <v>#N/A</v>
      </c>
      <c r="BE166" s="214" t="e">
        <f t="shared" si="163"/>
        <v>#N/A</v>
      </c>
      <c r="BF166" s="214" t="e">
        <f t="shared" si="163"/>
        <v>#N/A</v>
      </c>
      <c r="BG166" s="214" t="e">
        <f t="shared" si="163"/>
        <v>#N/A</v>
      </c>
      <c r="BH166" s="214" t="e">
        <f t="shared" si="163"/>
        <v>#N/A</v>
      </c>
      <c r="BI166" s="214" t="e">
        <f t="shared" si="163"/>
        <v>#N/A</v>
      </c>
      <c r="BJ166" s="214" t="e">
        <f t="shared" si="163"/>
        <v>#N/A</v>
      </c>
      <c r="BK166" s="214" t="e">
        <f t="shared" si="163"/>
        <v>#N/A</v>
      </c>
      <c r="BL166" s="214" t="e">
        <f t="shared" si="163"/>
        <v>#N/A</v>
      </c>
      <c r="BM166" s="214" t="e">
        <f t="shared" si="163"/>
        <v>#N/A</v>
      </c>
      <c r="BN166" s="214" t="e">
        <f t="shared" si="163"/>
        <v>#N/A</v>
      </c>
      <c r="BO166" s="214" t="e">
        <f t="shared" si="163"/>
        <v>#N/A</v>
      </c>
      <c r="BP166" s="214" t="e">
        <f t="shared" si="163"/>
        <v>#N/A</v>
      </c>
      <c r="BQ166" s="214" t="e">
        <f t="shared" si="164"/>
        <v>#N/A</v>
      </c>
      <c r="BR166" s="214" t="e">
        <f t="shared" si="164"/>
        <v>#N/A</v>
      </c>
    </row>
    <row r="167" spans="1:70">
      <c r="A167" s="317" t="s">
        <v>71</v>
      </c>
      <c r="B167" s="318">
        <v>1.4</v>
      </c>
      <c r="C167" s="318">
        <v>1.45</v>
      </c>
      <c r="D167" s="318">
        <v>1.1000000000000001</v>
      </c>
      <c r="E167" s="318">
        <v>1.1499999999999999</v>
      </c>
      <c r="F167" s="318">
        <v>1.41</v>
      </c>
      <c r="G167" s="318">
        <v>1.84</v>
      </c>
      <c r="H167" s="318">
        <v>1.88</v>
      </c>
      <c r="I167" s="318">
        <v>1.4</v>
      </c>
      <c r="J167" s="318">
        <v>1.67</v>
      </c>
      <c r="K167" s="318">
        <v>1.64</v>
      </c>
      <c r="L167" s="318">
        <v>1.17</v>
      </c>
      <c r="M167" s="318">
        <v>1.32</v>
      </c>
      <c r="N167" s="318">
        <v>1.62</v>
      </c>
      <c r="O167" s="318">
        <v>2.41</v>
      </c>
      <c r="P167" s="318">
        <v>1.48</v>
      </c>
      <c r="Q167" s="318">
        <v>1.1599999999999999</v>
      </c>
      <c r="R167" s="318">
        <v>1.25</v>
      </c>
      <c r="S167" s="318">
        <v>1.35</v>
      </c>
      <c r="T167" s="318">
        <v>1.39</v>
      </c>
      <c r="U167" s="318">
        <v>1.18</v>
      </c>
      <c r="V167" s="318">
        <v>1.71</v>
      </c>
      <c r="W167" s="318">
        <v>1.85</v>
      </c>
      <c r="X167" s="318">
        <v>1.66</v>
      </c>
      <c r="Y167" s="318">
        <v>1.1000000000000001</v>
      </c>
      <c r="Z167" s="318">
        <v>1.1200000000000001</v>
      </c>
      <c r="AA167" s="318">
        <v>1.22</v>
      </c>
      <c r="AB167" s="318">
        <v>1.79</v>
      </c>
      <c r="AC167" s="318">
        <v>1.91</v>
      </c>
      <c r="AD167" s="318">
        <v>1.29</v>
      </c>
      <c r="AE167" s="318">
        <v>1.51</v>
      </c>
      <c r="AF167" s="318">
        <v>1.64</v>
      </c>
      <c r="AG167" s="318">
        <v>2.0499999999999998</v>
      </c>
      <c r="AH167" s="318">
        <v>2.63</v>
      </c>
      <c r="AI167" s="318">
        <v>3</v>
      </c>
      <c r="AJ167" s="318">
        <v>2.02</v>
      </c>
      <c r="AK167" s="318">
        <v>3.07</v>
      </c>
      <c r="AL167" s="318">
        <v>3.38</v>
      </c>
      <c r="AM167" s="318">
        <v>3.88</v>
      </c>
      <c r="AN167" s="318">
        <v>3.63</v>
      </c>
      <c r="AO167" s="318">
        <v>2.95</v>
      </c>
      <c r="AP167" s="318">
        <v>2.11</v>
      </c>
      <c r="AQ167" s="318">
        <v>2.23</v>
      </c>
      <c r="AR167" s="318">
        <v>2.68</v>
      </c>
      <c r="AS167" s="318">
        <v>2.5499999999999998</v>
      </c>
      <c r="AT167" s="318">
        <v>2.95</v>
      </c>
      <c r="AU167" s="318">
        <v>2.97</v>
      </c>
      <c r="AV167" s="318">
        <v>4.8099999999999996</v>
      </c>
      <c r="AW167" s="318">
        <v>4.3600000000000003</v>
      </c>
      <c r="AX167" s="318">
        <v>3.92</v>
      </c>
      <c r="AY167" s="319">
        <v>0</v>
      </c>
      <c r="AZ167" s="214" t="e">
        <f t="shared" si="165"/>
        <v>#N/A</v>
      </c>
      <c r="BA167" s="214" t="e">
        <f t="shared" si="163"/>
        <v>#N/A</v>
      </c>
      <c r="BB167" s="214" t="e">
        <f t="shared" si="163"/>
        <v>#N/A</v>
      </c>
      <c r="BC167" s="214" t="e">
        <f t="shared" si="163"/>
        <v>#N/A</v>
      </c>
      <c r="BD167" s="214" t="e">
        <f t="shared" si="163"/>
        <v>#N/A</v>
      </c>
      <c r="BE167" s="214" t="e">
        <f t="shared" si="163"/>
        <v>#N/A</v>
      </c>
      <c r="BF167" s="214" t="e">
        <f t="shared" si="163"/>
        <v>#N/A</v>
      </c>
      <c r="BG167" s="214" t="e">
        <f t="shared" si="163"/>
        <v>#N/A</v>
      </c>
      <c r="BH167" s="214" t="e">
        <f t="shared" si="163"/>
        <v>#N/A</v>
      </c>
      <c r="BI167" s="214" t="e">
        <f t="shared" si="163"/>
        <v>#N/A</v>
      </c>
      <c r="BJ167" s="214" t="e">
        <f t="shared" si="163"/>
        <v>#N/A</v>
      </c>
      <c r="BK167" s="214" t="e">
        <f t="shared" si="163"/>
        <v>#N/A</v>
      </c>
      <c r="BL167" s="214" t="e">
        <f t="shared" si="163"/>
        <v>#N/A</v>
      </c>
      <c r="BM167" s="214" t="e">
        <f t="shared" si="163"/>
        <v>#N/A</v>
      </c>
      <c r="BN167" s="214" t="e">
        <f t="shared" si="163"/>
        <v>#N/A</v>
      </c>
      <c r="BO167" s="214" t="e">
        <f t="shared" si="163"/>
        <v>#N/A</v>
      </c>
      <c r="BP167" s="214" t="e">
        <f t="shared" si="163"/>
        <v>#N/A</v>
      </c>
      <c r="BQ167" s="214" t="e">
        <f t="shared" si="164"/>
        <v>#N/A</v>
      </c>
      <c r="BR167" s="214" t="e">
        <f t="shared" si="164"/>
        <v>#N/A</v>
      </c>
    </row>
    <row r="168" spans="1:70">
      <c r="A168" s="317" t="s">
        <v>72</v>
      </c>
      <c r="B168" s="318">
        <v>1.42</v>
      </c>
      <c r="C168" s="318">
        <v>1.51</v>
      </c>
      <c r="D168" s="318">
        <v>1.1299999999999999</v>
      </c>
      <c r="E168" s="318">
        <v>1.19</v>
      </c>
      <c r="F168" s="318">
        <v>1.31</v>
      </c>
      <c r="G168" s="318">
        <v>1.92</v>
      </c>
      <c r="H168" s="318">
        <v>1.94</v>
      </c>
      <c r="I168" s="318">
        <v>1.44</v>
      </c>
      <c r="J168" s="318">
        <v>1.73</v>
      </c>
      <c r="K168" s="318">
        <v>1.72</v>
      </c>
      <c r="L168" s="318">
        <v>1.2</v>
      </c>
      <c r="M168" s="318">
        <v>1.44</v>
      </c>
      <c r="N168" s="318">
        <v>1.76</v>
      </c>
      <c r="O168" s="318">
        <v>2.4700000000000002</v>
      </c>
      <c r="P168" s="318">
        <v>1.53</v>
      </c>
      <c r="Q168" s="318">
        <v>1.17</v>
      </c>
      <c r="R168" s="318">
        <v>1.25</v>
      </c>
      <c r="S168" s="318">
        <v>1.22</v>
      </c>
      <c r="T168" s="318">
        <v>1.42</v>
      </c>
      <c r="U168" s="318">
        <v>1.18</v>
      </c>
      <c r="V168" s="318">
        <v>1.91</v>
      </c>
      <c r="W168" s="318">
        <v>1.72</v>
      </c>
      <c r="X168" s="318">
        <v>1.57</v>
      </c>
      <c r="Y168" s="318">
        <v>1.19</v>
      </c>
      <c r="Z168" s="318">
        <v>1.18</v>
      </c>
      <c r="AA168" s="318">
        <v>1.1399999999999999</v>
      </c>
      <c r="AB168" s="318">
        <v>1.92</v>
      </c>
      <c r="AC168" s="318">
        <v>1.95</v>
      </c>
      <c r="AD168" s="318">
        <v>1.58</v>
      </c>
      <c r="AE168" s="318">
        <v>1.6</v>
      </c>
      <c r="AF168" s="318">
        <v>1.73</v>
      </c>
      <c r="AG168" s="318">
        <v>2.0099999999999998</v>
      </c>
      <c r="AH168" s="318">
        <v>2.69</v>
      </c>
      <c r="AI168" s="318">
        <v>3.12</v>
      </c>
      <c r="AJ168" s="318">
        <v>2.2200000000000002</v>
      </c>
      <c r="AK168" s="318">
        <v>2.94</v>
      </c>
      <c r="AL168" s="318">
        <v>3.57</v>
      </c>
      <c r="AM168" s="318">
        <v>3.9</v>
      </c>
      <c r="AN168" s="318">
        <v>3.59</v>
      </c>
      <c r="AO168" s="318">
        <v>3.21</v>
      </c>
      <c r="AP168" s="318">
        <v>2.12</v>
      </c>
      <c r="AQ168" s="318">
        <v>2.35</v>
      </c>
      <c r="AR168" s="318">
        <v>2.94</v>
      </c>
      <c r="AS168" s="318">
        <v>2.67</v>
      </c>
      <c r="AT168" s="318">
        <v>3.02</v>
      </c>
      <c r="AU168" s="318">
        <v>2.69</v>
      </c>
      <c r="AV168" s="318">
        <v>5.65</v>
      </c>
      <c r="AW168" s="318">
        <v>4.54</v>
      </c>
      <c r="AX168" s="318">
        <v>3.98</v>
      </c>
      <c r="AY168" s="319">
        <v>0</v>
      </c>
      <c r="AZ168" s="214" t="e">
        <f t="shared" si="165"/>
        <v>#N/A</v>
      </c>
      <c r="BA168" s="214" t="e">
        <f t="shared" si="163"/>
        <v>#N/A</v>
      </c>
      <c r="BB168" s="214" t="e">
        <f t="shared" si="163"/>
        <v>#N/A</v>
      </c>
      <c r="BC168" s="214" t="e">
        <f t="shared" si="163"/>
        <v>#N/A</v>
      </c>
      <c r="BD168" s="214" t="e">
        <f t="shared" si="163"/>
        <v>#N/A</v>
      </c>
      <c r="BE168" s="214" t="e">
        <f t="shared" si="163"/>
        <v>#N/A</v>
      </c>
      <c r="BF168" s="214" t="e">
        <f t="shared" si="163"/>
        <v>#N/A</v>
      </c>
      <c r="BG168" s="214" t="e">
        <f t="shared" si="163"/>
        <v>#N/A</v>
      </c>
      <c r="BH168" s="214" t="e">
        <f t="shared" si="163"/>
        <v>#N/A</v>
      </c>
      <c r="BI168" s="214" t="e">
        <f t="shared" si="163"/>
        <v>#N/A</v>
      </c>
      <c r="BJ168" s="214" t="e">
        <f t="shared" si="163"/>
        <v>#N/A</v>
      </c>
      <c r="BK168" s="214" t="e">
        <f t="shared" si="163"/>
        <v>#N/A</v>
      </c>
      <c r="BL168" s="214" t="e">
        <f t="shared" si="163"/>
        <v>#N/A</v>
      </c>
      <c r="BM168" s="214" t="e">
        <f t="shared" si="163"/>
        <v>#N/A</v>
      </c>
      <c r="BN168" s="214" t="e">
        <f t="shared" si="163"/>
        <v>#N/A</v>
      </c>
      <c r="BO168" s="214" t="e">
        <f t="shared" si="163"/>
        <v>#N/A</v>
      </c>
      <c r="BP168" s="214" t="e">
        <f t="shared" si="163"/>
        <v>#N/A</v>
      </c>
      <c r="BQ168" s="214" t="e">
        <f t="shared" si="164"/>
        <v>#N/A</v>
      </c>
      <c r="BR168" s="214" t="e">
        <f t="shared" si="164"/>
        <v>#N/A</v>
      </c>
    </row>
    <row r="169" spans="1:70">
      <c r="A169" s="317" t="s">
        <v>56</v>
      </c>
      <c r="B169" s="318">
        <v>1.44</v>
      </c>
      <c r="C169" s="318">
        <v>1.58</v>
      </c>
      <c r="D169" s="318">
        <v>1.18</v>
      </c>
      <c r="E169" s="318">
        <v>1.22</v>
      </c>
      <c r="F169" s="318">
        <v>1.39</v>
      </c>
      <c r="G169" s="318">
        <v>1.98</v>
      </c>
      <c r="H169" s="318">
        <v>1.97</v>
      </c>
      <c r="I169" s="318">
        <v>1.46</v>
      </c>
      <c r="J169" s="318">
        <v>1.81</v>
      </c>
      <c r="K169" s="318">
        <v>1.74</v>
      </c>
      <c r="L169" s="318">
        <v>1.18</v>
      </c>
      <c r="M169" s="318">
        <v>1.46</v>
      </c>
      <c r="N169" s="318">
        <v>1.79</v>
      </c>
      <c r="O169" s="318">
        <v>2.52</v>
      </c>
      <c r="P169" s="318">
        <v>1.47</v>
      </c>
      <c r="Q169" s="318">
        <v>1.1299999999999999</v>
      </c>
      <c r="R169" s="318">
        <v>1.31</v>
      </c>
      <c r="S169" s="318">
        <v>1.42</v>
      </c>
      <c r="T169" s="318">
        <v>1.42</v>
      </c>
      <c r="U169" s="318">
        <v>1.22</v>
      </c>
      <c r="V169" s="318">
        <v>1.93</v>
      </c>
      <c r="W169" s="318">
        <v>1.83</v>
      </c>
      <c r="X169" s="318">
        <v>1.6</v>
      </c>
      <c r="Y169" s="318">
        <v>1.2</v>
      </c>
      <c r="Z169" s="318">
        <v>1.2</v>
      </c>
      <c r="AA169" s="318">
        <v>1.21</v>
      </c>
      <c r="AB169" s="318">
        <v>1.93</v>
      </c>
      <c r="AC169" s="318">
        <v>2.04</v>
      </c>
      <c r="AD169" s="318">
        <v>1.48</v>
      </c>
      <c r="AE169" s="318">
        <v>1.64</v>
      </c>
      <c r="AF169" s="318">
        <v>1.73</v>
      </c>
      <c r="AG169" s="318">
        <v>2.2000000000000002</v>
      </c>
      <c r="AH169" s="318">
        <v>2.88</v>
      </c>
      <c r="AI169" s="318">
        <v>2.77</v>
      </c>
      <c r="AJ169" s="318">
        <v>2.19</v>
      </c>
      <c r="AK169" s="318">
        <v>3.13</v>
      </c>
      <c r="AL169" s="318">
        <v>3.56</v>
      </c>
      <c r="AM169" s="318">
        <v>4.0599999999999996</v>
      </c>
      <c r="AN169" s="318">
        <v>3.7</v>
      </c>
      <c r="AO169" s="318">
        <v>3.02</v>
      </c>
      <c r="AP169" s="318">
        <v>1.93</v>
      </c>
      <c r="AQ169" s="318">
        <v>2.31</v>
      </c>
      <c r="AR169" s="318">
        <v>3.29</v>
      </c>
      <c r="AS169" s="318">
        <v>2.67</v>
      </c>
      <c r="AT169" s="318">
        <v>2.84</v>
      </c>
      <c r="AU169" s="318">
        <v>3</v>
      </c>
      <c r="AV169" s="318">
        <v>5.68</v>
      </c>
      <c r="AW169" s="318">
        <v>4.34</v>
      </c>
      <c r="AX169" s="318">
        <v>4.07</v>
      </c>
      <c r="AY169" s="319">
        <v>0</v>
      </c>
      <c r="AZ169" s="214" t="e">
        <f t="shared" si="165"/>
        <v>#N/A</v>
      </c>
      <c r="BA169" s="214" t="e">
        <f t="shared" si="163"/>
        <v>#N/A</v>
      </c>
      <c r="BB169" s="214" t="e">
        <f t="shared" si="163"/>
        <v>#N/A</v>
      </c>
      <c r="BC169" s="214" t="e">
        <f t="shared" si="163"/>
        <v>#N/A</v>
      </c>
      <c r="BD169" s="214" t="e">
        <f t="shared" si="163"/>
        <v>#N/A</v>
      </c>
      <c r="BE169" s="214" t="e">
        <f t="shared" si="163"/>
        <v>#N/A</v>
      </c>
      <c r="BF169" s="214" t="e">
        <f t="shared" si="163"/>
        <v>#N/A</v>
      </c>
      <c r="BG169" s="214" t="e">
        <f t="shared" si="163"/>
        <v>#N/A</v>
      </c>
      <c r="BH169" s="214" t="e">
        <f t="shared" si="163"/>
        <v>#N/A</v>
      </c>
      <c r="BI169" s="214" t="e">
        <f t="shared" si="163"/>
        <v>#N/A</v>
      </c>
      <c r="BJ169" s="214" t="e">
        <f t="shared" si="163"/>
        <v>#N/A</v>
      </c>
      <c r="BK169" s="214" t="e">
        <f t="shared" si="163"/>
        <v>#N/A</v>
      </c>
      <c r="BL169" s="214" t="e">
        <f t="shared" si="163"/>
        <v>#N/A</v>
      </c>
      <c r="BM169" s="214" t="e">
        <f t="shared" si="163"/>
        <v>#N/A</v>
      </c>
      <c r="BN169" s="214" t="e">
        <f t="shared" si="163"/>
        <v>#N/A</v>
      </c>
      <c r="BO169" s="214" t="e">
        <f t="shared" si="163"/>
        <v>#N/A</v>
      </c>
      <c r="BP169" s="214" t="e">
        <f t="shared" si="163"/>
        <v>#N/A</v>
      </c>
      <c r="BQ169" s="214" t="e">
        <f t="shared" si="164"/>
        <v>#N/A</v>
      </c>
      <c r="BR169" s="214" t="e">
        <f t="shared" si="164"/>
        <v>#N/A</v>
      </c>
    </row>
    <row r="170" spans="1:70">
      <c r="A170" s="317" t="s">
        <v>57</v>
      </c>
      <c r="B170" s="318">
        <v>1.46</v>
      </c>
      <c r="C170" s="318">
        <v>1.63</v>
      </c>
      <c r="D170" s="318">
        <v>1.22</v>
      </c>
      <c r="E170" s="318">
        <v>1.25</v>
      </c>
      <c r="F170" s="318">
        <v>1.37</v>
      </c>
      <c r="G170" s="318">
        <v>2.0099999999999998</v>
      </c>
      <c r="H170" s="318">
        <v>1.99</v>
      </c>
      <c r="I170" s="318">
        <v>1.48</v>
      </c>
      <c r="J170" s="318">
        <v>1.88</v>
      </c>
      <c r="K170" s="318">
        <v>1.69</v>
      </c>
      <c r="L170" s="318">
        <v>1.1599999999999999</v>
      </c>
      <c r="M170" s="318">
        <v>1.47</v>
      </c>
      <c r="N170" s="318">
        <v>1.84</v>
      </c>
      <c r="O170" s="318">
        <v>2.46</v>
      </c>
      <c r="P170" s="318">
        <v>1.43</v>
      </c>
      <c r="Q170" s="318">
        <v>1.1299999999999999</v>
      </c>
      <c r="R170" s="318">
        <v>1.44</v>
      </c>
      <c r="S170" s="318">
        <v>1.42</v>
      </c>
      <c r="T170" s="318">
        <v>1.42</v>
      </c>
      <c r="U170" s="318">
        <v>1.22</v>
      </c>
      <c r="V170" s="318">
        <v>1.96</v>
      </c>
      <c r="W170" s="318">
        <v>1.81</v>
      </c>
      <c r="X170" s="318">
        <v>1.6</v>
      </c>
      <c r="Y170" s="318">
        <v>1.2</v>
      </c>
      <c r="Z170" s="318">
        <v>1.27</v>
      </c>
      <c r="AA170" s="318">
        <v>1.28</v>
      </c>
      <c r="AB170" s="318">
        <v>1.91</v>
      </c>
      <c r="AC170" s="318">
        <v>2.11</v>
      </c>
      <c r="AD170" s="318">
        <v>1.58</v>
      </c>
      <c r="AE170" s="318">
        <v>1.67</v>
      </c>
      <c r="AF170" s="318">
        <v>1.82</v>
      </c>
      <c r="AG170" s="318">
        <v>2.35</v>
      </c>
      <c r="AH170" s="318">
        <v>3.19</v>
      </c>
      <c r="AI170" s="318">
        <v>2.69</v>
      </c>
      <c r="AJ170" s="318">
        <v>2.2999999999999998</v>
      </c>
      <c r="AK170" s="318">
        <v>3.27</v>
      </c>
      <c r="AL170" s="318">
        <v>3.47</v>
      </c>
      <c r="AM170" s="318">
        <v>4.1399999999999997</v>
      </c>
      <c r="AN170" s="318">
        <v>3.75</v>
      </c>
      <c r="AO170" s="318">
        <v>3.08</v>
      </c>
      <c r="AP170" s="318">
        <v>2.21</v>
      </c>
      <c r="AQ170" s="318">
        <v>2.39</v>
      </c>
      <c r="AR170" s="318">
        <v>2.63</v>
      </c>
      <c r="AS170" s="318">
        <v>2.84</v>
      </c>
      <c r="AT170" s="318">
        <v>2.73</v>
      </c>
      <c r="AU170" s="318">
        <v>3.11</v>
      </c>
      <c r="AV170" s="318">
        <v>6.05</v>
      </c>
      <c r="AW170" s="318">
        <v>4.01</v>
      </c>
      <c r="AX170" s="318">
        <v>4.0999999999999996</v>
      </c>
      <c r="AY170" s="319">
        <v>0</v>
      </c>
      <c r="AZ170" s="214" t="e">
        <f t="shared" si="165"/>
        <v>#N/A</v>
      </c>
      <c r="BA170" s="214" t="e">
        <f t="shared" si="163"/>
        <v>#N/A</v>
      </c>
      <c r="BB170" s="214" t="e">
        <f t="shared" si="163"/>
        <v>#N/A</v>
      </c>
      <c r="BC170" s="214" t="e">
        <f t="shared" si="163"/>
        <v>#N/A</v>
      </c>
      <c r="BD170" s="214" t="e">
        <f t="shared" si="163"/>
        <v>#N/A</v>
      </c>
      <c r="BE170" s="214" t="e">
        <f t="shared" si="163"/>
        <v>#N/A</v>
      </c>
      <c r="BF170" s="214" t="e">
        <f t="shared" si="163"/>
        <v>#N/A</v>
      </c>
      <c r="BG170" s="214" t="e">
        <f t="shared" si="163"/>
        <v>#N/A</v>
      </c>
      <c r="BH170" s="214" t="e">
        <f t="shared" si="163"/>
        <v>#N/A</v>
      </c>
      <c r="BI170" s="214" t="e">
        <f t="shared" si="163"/>
        <v>#N/A</v>
      </c>
      <c r="BJ170" s="214" t="e">
        <f t="shared" si="163"/>
        <v>#N/A</v>
      </c>
      <c r="BK170" s="214" t="e">
        <f t="shared" si="163"/>
        <v>#N/A</v>
      </c>
      <c r="BL170" s="214" t="e">
        <f t="shared" si="163"/>
        <v>#N/A</v>
      </c>
      <c r="BM170" s="214" t="e">
        <f t="shared" si="163"/>
        <v>#N/A</v>
      </c>
      <c r="BN170" s="214" t="e">
        <f t="shared" si="163"/>
        <v>#N/A</v>
      </c>
      <c r="BO170" s="214" t="e">
        <f t="shared" si="163"/>
        <v>#N/A</v>
      </c>
      <c r="BP170" s="214" t="e">
        <f t="shared" si="163"/>
        <v>#N/A</v>
      </c>
      <c r="BQ170" s="214" t="e">
        <f t="shared" si="164"/>
        <v>#N/A</v>
      </c>
      <c r="BR170" s="214" t="e">
        <f t="shared" si="164"/>
        <v>#N/A</v>
      </c>
    </row>
    <row r="171" spans="1:70">
      <c r="A171" s="317" t="s">
        <v>58</v>
      </c>
      <c r="B171" s="318">
        <v>1.46</v>
      </c>
      <c r="C171" s="318">
        <v>1.64</v>
      </c>
      <c r="D171" s="318">
        <v>1.17</v>
      </c>
      <c r="E171" s="318">
        <v>1.27</v>
      </c>
      <c r="F171" s="318">
        <v>1.34</v>
      </c>
      <c r="G171" s="318">
        <v>2.08</v>
      </c>
      <c r="H171" s="318">
        <v>2.02</v>
      </c>
      <c r="I171" s="318">
        <v>1.49</v>
      </c>
      <c r="J171" s="318">
        <v>1.81</v>
      </c>
      <c r="K171" s="318">
        <v>1.68</v>
      </c>
      <c r="L171" s="318">
        <v>1.1399999999999999</v>
      </c>
      <c r="M171" s="318">
        <v>1.45</v>
      </c>
      <c r="N171" s="318">
        <v>1.78</v>
      </c>
      <c r="O171" s="318">
        <v>2.41</v>
      </c>
      <c r="P171" s="318">
        <v>1.39</v>
      </c>
      <c r="Q171" s="318">
        <v>1.1599999999999999</v>
      </c>
      <c r="R171" s="318">
        <v>1.44</v>
      </c>
      <c r="S171" s="318">
        <v>1.43</v>
      </c>
      <c r="T171" s="318">
        <v>1.39</v>
      </c>
      <c r="U171" s="318">
        <v>1.33</v>
      </c>
      <c r="V171" s="318">
        <v>2.04</v>
      </c>
      <c r="W171" s="318">
        <v>1.91</v>
      </c>
      <c r="X171" s="318">
        <v>1.64</v>
      </c>
      <c r="Y171" s="318">
        <v>1.2</v>
      </c>
      <c r="Z171" s="318">
        <v>1.28</v>
      </c>
      <c r="AA171" s="318">
        <v>1.24</v>
      </c>
      <c r="AB171" s="318">
        <v>1.99</v>
      </c>
      <c r="AC171" s="318">
        <v>2.08</v>
      </c>
      <c r="AD171" s="318">
        <v>1.6</v>
      </c>
      <c r="AE171" s="318">
        <v>1.73</v>
      </c>
      <c r="AF171" s="318">
        <v>1.82</v>
      </c>
      <c r="AG171" s="318">
        <v>2.4</v>
      </c>
      <c r="AH171" s="318">
        <v>3.43</v>
      </c>
      <c r="AI171" s="318">
        <v>2.77</v>
      </c>
      <c r="AJ171" s="318">
        <v>2.29</v>
      </c>
      <c r="AK171" s="318">
        <v>3.28</v>
      </c>
      <c r="AL171" s="318">
        <v>3.77</v>
      </c>
      <c r="AM171" s="318">
        <v>4.2</v>
      </c>
      <c r="AN171" s="318">
        <v>4.13</v>
      </c>
      <c r="AO171" s="318">
        <v>2.96</v>
      </c>
      <c r="AP171" s="318">
        <v>2.2000000000000002</v>
      </c>
      <c r="AQ171" s="318">
        <v>2.39</v>
      </c>
      <c r="AR171" s="318">
        <v>2.8</v>
      </c>
      <c r="AS171" s="318">
        <v>2.67</v>
      </c>
      <c r="AT171" s="318">
        <v>2.79</v>
      </c>
      <c r="AU171" s="318">
        <v>3.07</v>
      </c>
      <c r="AV171" s="318">
        <v>5.89</v>
      </c>
      <c r="AW171" s="318">
        <v>4.18</v>
      </c>
      <c r="AX171" s="318">
        <v>4.2300000000000004</v>
      </c>
      <c r="AY171" s="319">
        <v>0</v>
      </c>
      <c r="AZ171" s="214" t="e">
        <f t="shared" si="165"/>
        <v>#N/A</v>
      </c>
      <c r="BA171" s="214" t="e">
        <f t="shared" si="163"/>
        <v>#N/A</v>
      </c>
      <c r="BB171" s="214" t="e">
        <f t="shared" si="163"/>
        <v>#N/A</v>
      </c>
      <c r="BC171" s="214" t="e">
        <f t="shared" si="163"/>
        <v>#N/A</v>
      </c>
      <c r="BD171" s="214" t="e">
        <f t="shared" si="163"/>
        <v>#N/A</v>
      </c>
      <c r="BE171" s="214" t="e">
        <f t="shared" si="163"/>
        <v>#N/A</v>
      </c>
      <c r="BF171" s="214" t="e">
        <f t="shared" si="163"/>
        <v>#N/A</v>
      </c>
      <c r="BG171" s="214" t="e">
        <f t="shared" si="163"/>
        <v>#N/A</v>
      </c>
      <c r="BH171" s="214" t="e">
        <f t="shared" si="163"/>
        <v>#N/A</v>
      </c>
      <c r="BI171" s="214" t="e">
        <f t="shared" si="163"/>
        <v>#N/A</v>
      </c>
      <c r="BJ171" s="214" t="e">
        <f t="shared" si="163"/>
        <v>#N/A</v>
      </c>
      <c r="BK171" s="214" t="e">
        <f t="shared" si="163"/>
        <v>#N/A</v>
      </c>
      <c r="BL171" s="214" t="e">
        <f t="shared" si="163"/>
        <v>#N/A</v>
      </c>
      <c r="BM171" s="214" t="e">
        <f t="shared" si="163"/>
        <v>#N/A</v>
      </c>
      <c r="BN171" s="214" t="e">
        <f t="shared" si="163"/>
        <v>#N/A</v>
      </c>
      <c r="BO171" s="214" t="e">
        <f t="shared" si="163"/>
        <v>#N/A</v>
      </c>
      <c r="BP171" s="214" t="e">
        <f t="shared" si="163"/>
        <v>#N/A</v>
      </c>
      <c r="BQ171" s="214" t="e">
        <f t="shared" si="164"/>
        <v>#N/A</v>
      </c>
      <c r="BR171" s="214" t="e">
        <f t="shared" si="164"/>
        <v>#N/A</v>
      </c>
    </row>
    <row r="172" spans="1:70">
      <c r="A172" s="317" t="s">
        <v>60</v>
      </c>
      <c r="B172" s="318">
        <v>1.44</v>
      </c>
      <c r="C172" s="318">
        <v>1.64</v>
      </c>
      <c r="D172" s="318">
        <v>1.19</v>
      </c>
      <c r="E172" s="318">
        <v>1.29</v>
      </c>
      <c r="F172" s="318">
        <v>1.38</v>
      </c>
      <c r="G172" s="318">
        <v>2.0499999999999998</v>
      </c>
      <c r="H172" s="318">
        <v>1.99</v>
      </c>
      <c r="I172" s="318">
        <v>1.54</v>
      </c>
      <c r="J172" s="318">
        <v>1.82</v>
      </c>
      <c r="K172" s="318">
        <v>1.68</v>
      </c>
      <c r="L172" s="318">
        <v>1.1299999999999999</v>
      </c>
      <c r="M172" s="318">
        <v>1.5</v>
      </c>
      <c r="N172" s="318">
        <v>1.82</v>
      </c>
      <c r="O172" s="318">
        <v>2.2400000000000002</v>
      </c>
      <c r="P172" s="318">
        <v>1.44</v>
      </c>
      <c r="Q172" s="318">
        <v>1.1599999999999999</v>
      </c>
      <c r="R172" s="318">
        <v>1.46</v>
      </c>
      <c r="S172" s="318">
        <v>1.45</v>
      </c>
      <c r="T172" s="318">
        <v>1.32</v>
      </c>
      <c r="U172" s="318">
        <v>1.36</v>
      </c>
      <c r="V172" s="318">
        <v>2.13</v>
      </c>
      <c r="W172" s="318">
        <v>1.87</v>
      </c>
      <c r="X172" s="318">
        <v>1.61</v>
      </c>
      <c r="Y172" s="318">
        <v>1.18</v>
      </c>
      <c r="Z172" s="318">
        <v>1.35</v>
      </c>
      <c r="AA172" s="318">
        <v>1.28</v>
      </c>
      <c r="AB172" s="318">
        <v>1.99</v>
      </c>
      <c r="AC172" s="318">
        <v>1.98</v>
      </c>
      <c r="AD172" s="318">
        <v>1.63</v>
      </c>
      <c r="AE172" s="318">
        <v>1.65</v>
      </c>
      <c r="AF172" s="318">
        <v>1.75</v>
      </c>
      <c r="AG172" s="318">
        <v>2.46</v>
      </c>
      <c r="AH172" s="318">
        <v>3.47</v>
      </c>
      <c r="AI172" s="318">
        <v>2.37</v>
      </c>
      <c r="AJ172" s="318">
        <v>2.25</v>
      </c>
      <c r="AK172" s="318">
        <v>3.54</v>
      </c>
      <c r="AL172" s="318">
        <v>3.84</v>
      </c>
      <c r="AM172" s="318">
        <v>4.43</v>
      </c>
      <c r="AN172" s="318">
        <v>3.96</v>
      </c>
      <c r="AO172" s="318">
        <v>2.82</v>
      </c>
      <c r="AP172" s="318">
        <v>1.97</v>
      </c>
      <c r="AQ172" s="318">
        <v>2.3199999999999998</v>
      </c>
      <c r="AR172" s="318">
        <v>2.93</v>
      </c>
      <c r="AS172" s="318">
        <v>3.01</v>
      </c>
      <c r="AT172" s="318">
        <v>2.97</v>
      </c>
      <c r="AU172" s="318">
        <v>3.41</v>
      </c>
      <c r="AV172" s="318">
        <v>6.48</v>
      </c>
      <c r="AW172" s="318">
        <v>4.04</v>
      </c>
      <c r="AX172" s="318">
        <v>0</v>
      </c>
      <c r="AY172" s="319">
        <v>0</v>
      </c>
      <c r="AZ172" s="214" t="e">
        <f t="shared" si="165"/>
        <v>#N/A</v>
      </c>
      <c r="BA172" s="214" t="e">
        <f t="shared" si="163"/>
        <v>#N/A</v>
      </c>
      <c r="BB172" s="214" t="e">
        <f t="shared" si="163"/>
        <v>#N/A</v>
      </c>
      <c r="BC172" s="214" t="e">
        <f t="shared" si="163"/>
        <v>#N/A</v>
      </c>
      <c r="BD172" s="214" t="e">
        <f t="shared" si="163"/>
        <v>#N/A</v>
      </c>
      <c r="BE172" s="214" t="e">
        <f t="shared" si="163"/>
        <v>#N/A</v>
      </c>
      <c r="BF172" s="214" t="e">
        <f t="shared" si="163"/>
        <v>#N/A</v>
      </c>
      <c r="BG172" s="214" t="e">
        <f t="shared" si="163"/>
        <v>#N/A</v>
      </c>
      <c r="BH172" s="214" t="e">
        <f t="shared" si="163"/>
        <v>#N/A</v>
      </c>
      <c r="BI172" s="214" t="e">
        <f t="shared" si="163"/>
        <v>#N/A</v>
      </c>
      <c r="BJ172" s="214" t="e">
        <f t="shared" si="163"/>
        <v>#N/A</v>
      </c>
      <c r="BK172" s="214" t="e">
        <f t="shared" si="163"/>
        <v>#N/A</v>
      </c>
      <c r="BL172" s="214" t="e">
        <f t="shared" si="163"/>
        <v>#N/A</v>
      </c>
      <c r="BM172" s="214" t="e">
        <f t="shared" si="163"/>
        <v>#N/A</v>
      </c>
      <c r="BN172" s="214" t="e">
        <f t="shared" si="163"/>
        <v>#N/A</v>
      </c>
      <c r="BO172" s="214" t="e">
        <f t="shared" si="163"/>
        <v>#N/A</v>
      </c>
      <c r="BP172" s="214" t="e">
        <f t="shared" si="163"/>
        <v>#N/A</v>
      </c>
      <c r="BQ172" s="214" t="e">
        <f t="shared" si="164"/>
        <v>#N/A</v>
      </c>
      <c r="BR172" s="214" t="e">
        <f t="shared" si="164"/>
        <v>#N/A</v>
      </c>
    </row>
    <row r="173" spans="1:70">
      <c r="A173" s="317" t="s">
        <v>62</v>
      </c>
      <c r="B173" s="318">
        <v>1.47</v>
      </c>
      <c r="C173" s="318">
        <v>1.52</v>
      </c>
      <c r="D173" s="318">
        <v>1.24</v>
      </c>
      <c r="E173" s="318">
        <v>1.29</v>
      </c>
      <c r="F173" s="318">
        <v>1.43</v>
      </c>
      <c r="G173" s="318">
        <v>2.0499999999999998</v>
      </c>
      <c r="H173" s="318">
        <v>1.99</v>
      </c>
      <c r="I173" s="318">
        <v>1.54</v>
      </c>
      <c r="J173" s="318">
        <v>1.84</v>
      </c>
      <c r="K173" s="318">
        <v>1.6</v>
      </c>
      <c r="L173" s="318">
        <v>1.21</v>
      </c>
      <c r="M173" s="318">
        <v>1.57</v>
      </c>
      <c r="N173" s="318">
        <v>1.84</v>
      </c>
      <c r="O173" s="318">
        <v>2.13</v>
      </c>
      <c r="P173" s="318">
        <v>1.45</v>
      </c>
      <c r="Q173" s="318">
        <v>1.1599999999999999</v>
      </c>
      <c r="R173" s="318">
        <v>1.43</v>
      </c>
      <c r="S173" s="318">
        <v>1.51</v>
      </c>
      <c r="T173" s="318">
        <v>1.49</v>
      </c>
      <c r="U173" s="318">
        <v>1.41</v>
      </c>
      <c r="V173" s="318">
        <v>2.48</v>
      </c>
      <c r="W173" s="318">
        <v>1.86</v>
      </c>
      <c r="X173" s="318">
        <v>1.53</v>
      </c>
      <c r="Y173" s="318">
        <v>1.31</v>
      </c>
      <c r="Z173" s="318">
        <v>1.31</v>
      </c>
      <c r="AA173" s="318">
        <v>1.28</v>
      </c>
      <c r="AB173" s="318">
        <v>1.99</v>
      </c>
      <c r="AC173" s="318">
        <v>1.95</v>
      </c>
      <c r="AD173" s="318">
        <v>1.7</v>
      </c>
      <c r="AE173" s="318">
        <v>1.64</v>
      </c>
      <c r="AF173" s="318">
        <v>1.85</v>
      </c>
      <c r="AG173" s="318">
        <v>2.4900000000000002</v>
      </c>
      <c r="AH173" s="318">
        <v>3.63</v>
      </c>
      <c r="AI173" s="318">
        <v>2.64</v>
      </c>
      <c r="AJ173" s="318">
        <v>2.2000000000000002</v>
      </c>
      <c r="AK173" s="318">
        <v>3.55</v>
      </c>
      <c r="AL173" s="318">
        <v>4.12</v>
      </c>
      <c r="AM173" s="318">
        <v>4.45</v>
      </c>
      <c r="AN173" s="318">
        <v>3.98</v>
      </c>
      <c r="AO173" s="318">
        <v>2.9</v>
      </c>
      <c r="AP173" s="318">
        <v>2.2599999999999998</v>
      </c>
      <c r="AQ173" s="318">
        <v>2.63</v>
      </c>
      <c r="AR173" s="318">
        <v>3.14</v>
      </c>
      <c r="AS173" s="318">
        <v>3.11</v>
      </c>
      <c r="AT173" s="318">
        <v>3.1</v>
      </c>
      <c r="AU173" s="318">
        <v>3.42</v>
      </c>
      <c r="AV173" s="318">
        <v>6.35</v>
      </c>
      <c r="AW173" s="318">
        <v>4.3099999999999996</v>
      </c>
      <c r="AX173" s="318">
        <v>0</v>
      </c>
      <c r="AY173" s="319">
        <v>0</v>
      </c>
      <c r="AZ173" s="214" t="e">
        <f t="shared" si="165"/>
        <v>#N/A</v>
      </c>
      <c r="BA173" s="214" t="e">
        <f t="shared" si="163"/>
        <v>#N/A</v>
      </c>
      <c r="BB173" s="214" t="e">
        <f t="shared" si="163"/>
        <v>#N/A</v>
      </c>
      <c r="BC173" s="214" t="e">
        <f t="shared" si="163"/>
        <v>#N/A</v>
      </c>
      <c r="BD173" s="214" t="e">
        <f t="shared" si="163"/>
        <v>#N/A</v>
      </c>
      <c r="BE173" s="214" t="e">
        <f t="shared" si="163"/>
        <v>#N/A</v>
      </c>
      <c r="BF173" s="214" t="e">
        <f t="shared" si="163"/>
        <v>#N/A</v>
      </c>
      <c r="BG173" s="214" t="e">
        <f t="shared" si="163"/>
        <v>#N/A</v>
      </c>
      <c r="BH173" s="214" t="e">
        <f t="shared" si="163"/>
        <v>#N/A</v>
      </c>
      <c r="BI173" s="214" t="e">
        <f t="shared" si="163"/>
        <v>#N/A</v>
      </c>
      <c r="BJ173" s="214" t="e">
        <f t="shared" si="163"/>
        <v>#N/A</v>
      </c>
      <c r="BK173" s="214" t="e">
        <f t="shared" si="163"/>
        <v>#N/A</v>
      </c>
      <c r="BL173" s="214" t="e">
        <f t="shared" si="163"/>
        <v>#N/A</v>
      </c>
      <c r="BM173" s="214" t="e">
        <f t="shared" si="163"/>
        <v>#N/A</v>
      </c>
      <c r="BN173" s="214" t="e">
        <f t="shared" si="163"/>
        <v>#N/A</v>
      </c>
      <c r="BO173" s="214" t="e">
        <f t="shared" si="163"/>
        <v>#N/A</v>
      </c>
      <c r="BP173" s="214" t="e">
        <f t="shared" si="163"/>
        <v>#N/A</v>
      </c>
      <c r="BQ173" s="214" t="e">
        <f t="shared" si="164"/>
        <v>#N/A</v>
      </c>
      <c r="BR173" s="214" t="e">
        <f t="shared" si="164"/>
        <v>#N/A</v>
      </c>
    </row>
    <row r="174" spans="1:70" ht="13.5" thickBot="1">
      <c r="A174" s="320" t="s">
        <v>228</v>
      </c>
      <c r="B174" s="320">
        <f>AVERAGE(B162:B173)</f>
        <v>1.4441666666666668</v>
      </c>
      <c r="C174" s="320">
        <f t="shared" ref="C174:BN174" si="166">AVERAGE(C162:C173)</f>
        <v>1.5566666666666666</v>
      </c>
      <c r="D174" s="320">
        <f t="shared" si="166"/>
        <v>1.1205833333333335</v>
      </c>
      <c r="E174" s="320">
        <f t="shared" si="166"/>
        <v>1.1749999999999998</v>
      </c>
      <c r="F174" s="320">
        <f t="shared" si="166"/>
        <v>1.3458333333333332</v>
      </c>
      <c r="G174" s="320">
        <f t="shared" si="166"/>
        <v>1.8099999999999998</v>
      </c>
      <c r="H174" s="320">
        <f t="shared" si="166"/>
        <v>1.9041666666666661</v>
      </c>
      <c r="I174" s="320">
        <f t="shared" si="166"/>
        <v>1.4883333333333333</v>
      </c>
      <c r="J174" s="320">
        <f t="shared" si="166"/>
        <v>1.6791666666666665</v>
      </c>
      <c r="K174" s="320">
        <f t="shared" si="166"/>
        <v>1.6783333333333335</v>
      </c>
      <c r="L174" s="320">
        <f t="shared" si="166"/>
        <v>1.2024999999999999</v>
      </c>
      <c r="M174" s="320">
        <f t="shared" si="166"/>
        <v>1.2635833333333335</v>
      </c>
      <c r="N174" s="320">
        <f t="shared" si="166"/>
        <v>1.6458333333333337</v>
      </c>
      <c r="O174" s="320">
        <f t="shared" si="166"/>
        <v>2.4833333333333334</v>
      </c>
      <c r="P174" s="320">
        <f t="shared" si="166"/>
        <v>1.4883333333333333</v>
      </c>
      <c r="Q174" s="320">
        <f t="shared" si="166"/>
        <v>1.1533333333333333</v>
      </c>
      <c r="R174" s="320">
        <f t="shared" si="166"/>
        <v>1.2633333333333334</v>
      </c>
      <c r="S174" s="320">
        <f t="shared" si="166"/>
        <v>1.36</v>
      </c>
      <c r="T174" s="320">
        <f t="shared" si="166"/>
        <v>1.3833333333333335</v>
      </c>
      <c r="U174" s="320">
        <f t="shared" si="166"/>
        <v>1.2466666666666668</v>
      </c>
      <c r="V174" s="320">
        <f t="shared" si="166"/>
        <v>1.7874999999999999</v>
      </c>
      <c r="W174" s="320">
        <f t="shared" si="166"/>
        <v>1.9016666666666666</v>
      </c>
      <c r="X174" s="320">
        <f t="shared" si="166"/>
        <v>1.6125</v>
      </c>
      <c r="Y174" s="320">
        <f t="shared" si="166"/>
        <v>1.178333333333333</v>
      </c>
      <c r="Z174" s="320">
        <f t="shared" si="166"/>
        <v>1.1775</v>
      </c>
      <c r="AA174" s="320">
        <f t="shared" si="166"/>
        <v>1.1608333333333332</v>
      </c>
      <c r="AB174" s="320">
        <f t="shared" si="166"/>
        <v>1.708333333333333</v>
      </c>
      <c r="AC174" s="320">
        <f t="shared" si="166"/>
        <v>1.9108333333333334</v>
      </c>
      <c r="AD174" s="320">
        <f t="shared" si="166"/>
        <v>1.5308333333333335</v>
      </c>
      <c r="AE174" s="320">
        <f t="shared" si="166"/>
        <v>1.55</v>
      </c>
      <c r="AF174" s="320">
        <f t="shared" si="166"/>
        <v>1.6916666666666667</v>
      </c>
      <c r="AG174" s="320">
        <f t="shared" si="166"/>
        <v>2.0649999999999999</v>
      </c>
      <c r="AH174" s="320">
        <f t="shared" si="166"/>
        <v>2.8283333333333331</v>
      </c>
      <c r="AI174" s="320">
        <f t="shared" si="166"/>
        <v>3.0058333333333334</v>
      </c>
      <c r="AJ174" s="320">
        <f t="shared" si="166"/>
        <v>2.1316666666666664</v>
      </c>
      <c r="AK174" s="320">
        <f t="shared" si="166"/>
        <v>2.8283333333333331</v>
      </c>
      <c r="AL174" s="320">
        <f t="shared" si="166"/>
        <v>3.587499999999999</v>
      </c>
      <c r="AM174" s="320">
        <f t="shared" si="166"/>
        <v>4.0058333333333334</v>
      </c>
      <c r="AN174" s="320">
        <f t="shared" si="166"/>
        <v>3.773333333333333</v>
      </c>
      <c r="AO174" s="320">
        <f t="shared" si="166"/>
        <v>3.1466666666666665</v>
      </c>
      <c r="AP174" s="320">
        <f t="shared" si="166"/>
        <v>2.1891666666666665</v>
      </c>
      <c r="AQ174" s="320">
        <f t="shared" si="166"/>
        <v>2.1941666666666664</v>
      </c>
      <c r="AR174" s="320">
        <f t="shared" si="166"/>
        <v>2.7424999999999997</v>
      </c>
      <c r="AS174" s="320">
        <f t="shared" si="166"/>
        <v>2.7475000000000001</v>
      </c>
      <c r="AT174" s="320">
        <f t="shared" si="166"/>
        <v>2.9216666666666664</v>
      </c>
      <c r="AU174" s="320">
        <f t="shared" si="166"/>
        <v>2.9608333333333334</v>
      </c>
      <c r="AV174" s="320">
        <f t="shared" si="166"/>
        <v>4.9658333333333333</v>
      </c>
      <c r="AW174" s="321">
        <f t="shared" si="166"/>
        <v>4.6249999999999991</v>
      </c>
      <c r="AX174" s="321">
        <f t="shared" si="166"/>
        <v>3.3074999999999997</v>
      </c>
      <c r="AY174" s="321">
        <f t="shared" si="166"/>
        <v>0</v>
      </c>
      <c r="AZ174" s="102" t="e">
        <f t="shared" si="166"/>
        <v>#N/A</v>
      </c>
      <c r="BA174" s="102" t="e">
        <f t="shared" si="166"/>
        <v>#N/A</v>
      </c>
      <c r="BB174" s="102" t="e">
        <f t="shared" si="166"/>
        <v>#N/A</v>
      </c>
      <c r="BC174" s="102" t="e">
        <f t="shared" si="166"/>
        <v>#N/A</v>
      </c>
      <c r="BD174" s="102" t="e">
        <f t="shared" si="166"/>
        <v>#N/A</v>
      </c>
      <c r="BE174" s="102" t="e">
        <f t="shared" si="166"/>
        <v>#N/A</v>
      </c>
      <c r="BF174" s="102" t="e">
        <f t="shared" si="166"/>
        <v>#N/A</v>
      </c>
      <c r="BG174" s="102" t="e">
        <f t="shared" si="166"/>
        <v>#N/A</v>
      </c>
      <c r="BH174" s="102" t="e">
        <f t="shared" si="166"/>
        <v>#N/A</v>
      </c>
      <c r="BI174" s="102" t="e">
        <f t="shared" si="166"/>
        <v>#N/A</v>
      </c>
      <c r="BJ174" s="102" t="e">
        <f t="shared" si="166"/>
        <v>#N/A</v>
      </c>
      <c r="BK174" s="102" t="e">
        <f t="shared" si="166"/>
        <v>#N/A</v>
      </c>
      <c r="BL174" s="102" t="e">
        <f t="shared" si="166"/>
        <v>#N/A</v>
      </c>
      <c r="BM174" s="102" t="e">
        <f t="shared" si="166"/>
        <v>#N/A</v>
      </c>
      <c r="BN174" s="102" t="e">
        <f t="shared" si="166"/>
        <v>#N/A</v>
      </c>
      <c r="BO174" s="102" t="e">
        <f t="shared" ref="BO174:BR174" si="167">AVERAGE(BO162:BO173)</f>
        <v>#N/A</v>
      </c>
      <c r="BP174" s="102" t="e">
        <f t="shared" si="167"/>
        <v>#N/A</v>
      </c>
      <c r="BQ174" s="102" t="e">
        <f t="shared" si="167"/>
        <v>#N/A</v>
      </c>
      <c r="BR174" s="102" t="e">
        <f t="shared" si="167"/>
        <v>#N/A</v>
      </c>
    </row>
    <row r="175" spans="1:70">
      <c r="A175" s="183"/>
      <c r="B175" s="183"/>
      <c r="C175" s="183"/>
      <c r="D175" s="183"/>
      <c r="E175" s="183"/>
      <c r="F175" s="183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3"/>
      <c r="V175" s="183"/>
      <c r="W175" s="183"/>
      <c r="X175" s="183"/>
      <c r="Y175" s="183"/>
      <c r="Z175" s="183"/>
      <c r="AA175" s="183"/>
      <c r="AB175" s="183"/>
      <c r="AC175" s="183"/>
      <c r="AD175" s="183"/>
      <c r="AE175" s="183"/>
      <c r="AF175" s="183"/>
      <c r="AG175" s="183"/>
      <c r="AH175" s="183"/>
      <c r="AI175" s="183"/>
      <c r="AJ175" s="183"/>
      <c r="AK175" s="183"/>
      <c r="AL175" s="183"/>
      <c r="AM175" s="183"/>
      <c r="AN175" s="183"/>
      <c r="AO175" s="183"/>
      <c r="AP175" s="183"/>
      <c r="AQ175" s="183"/>
      <c r="AR175" s="183"/>
      <c r="AS175" s="183"/>
      <c r="AT175" s="183"/>
      <c r="AU175" s="183"/>
      <c r="AV175" s="183"/>
      <c r="AW175" s="183"/>
      <c r="AX175" s="183"/>
      <c r="AY175" s="183"/>
      <c r="AZ175" s="183"/>
      <c r="BA175" s="183"/>
      <c r="BB175" s="183"/>
      <c r="BC175" s="183"/>
      <c r="BD175" s="183"/>
      <c r="BE175" s="183"/>
      <c r="BF175" s="183"/>
      <c r="BG175" s="183"/>
      <c r="BH175" s="183"/>
      <c r="BI175" s="183"/>
      <c r="BJ175" s="183"/>
      <c r="BK175" s="183"/>
      <c r="BL175" s="183"/>
      <c r="BM175" s="183"/>
      <c r="BN175" s="183"/>
      <c r="BO175" s="183"/>
      <c r="BP175" s="183"/>
      <c r="BQ175" s="183"/>
      <c r="BR175" s="183"/>
    </row>
    <row r="176" spans="1:70">
      <c r="B176">
        <v>1975</v>
      </c>
      <c r="C176">
        <v>1976</v>
      </c>
      <c r="D176">
        <v>1977</v>
      </c>
      <c r="E176">
        <v>1978</v>
      </c>
      <c r="F176">
        <v>1979</v>
      </c>
      <c r="G176">
        <v>1980</v>
      </c>
      <c r="H176">
        <v>1981</v>
      </c>
      <c r="I176">
        <v>1982</v>
      </c>
      <c r="J176">
        <v>1983</v>
      </c>
      <c r="K176">
        <v>1984</v>
      </c>
      <c r="L176">
        <v>1985</v>
      </c>
      <c r="M176">
        <v>1986</v>
      </c>
      <c r="N176">
        <v>1987</v>
      </c>
      <c r="O176">
        <v>1988</v>
      </c>
      <c r="P176">
        <v>1989</v>
      </c>
      <c r="Q176">
        <v>1990</v>
      </c>
      <c r="R176">
        <v>1991</v>
      </c>
      <c r="S176">
        <v>1992</v>
      </c>
      <c r="T176">
        <v>1993</v>
      </c>
      <c r="U176">
        <v>1994</v>
      </c>
      <c r="V176">
        <v>1995</v>
      </c>
      <c r="W176">
        <v>1996</v>
      </c>
      <c r="X176">
        <v>1997</v>
      </c>
      <c r="Y176">
        <v>1998</v>
      </c>
      <c r="Z176">
        <v>1999</v>
      </c>
      <c r="AA176">
        <v>2000</v>
      </c>
      <c r="AB176">
        <v>2001</v>
      </c>
      <c r="AC176">
        <v>2002</v>
      </c>
      <c r="AD176">
        <v>2003</v>
      </c>
      <c r="AE176">
        <v>2004</v>
      </c>
      <c r="AF176">
        <v>2005</v>
      </c>
      <c r="AG176">
        <v>2006</v>
      </c>
      <c r="AH176">
        <v>2007</v>
      </c>
      <c r="AI176">
        <v>2008</v>
      </c>
      <c r="AJ176">
        <v>2009</v>
      </c>
      <c r="AK176">
        <v>2010</v>
      </c>
      <c r="AL176">
        <v>2011</v>
      </c>
      <c r="AM176">
        <v>2012</v>
      </c>
      <c r="AN176">
        <v>2013</v>
      </c>
      <c r="AO176">
        <v>2014</v>
      </c>
      <c r="AP176">
        <v>2015</v>
      </c>
      <c r="AQ176">
        <v>2016</v>
      </c>
      <c r="AR176">
        <v>2017</v>
      </c>
      <c r="AS176">
        <v>2018</v>
      </c>
      <c r="AT176">
        <v>2019</v>
      </c>
      <c r="AU176">
        <v>2020</v>
      </c>
      <c r="AV176">
        <v>2021</v>
      </c>
      <c r="AW176">
        <v>2022</v>
      </c>
      <c r="AX176">
        <v>2023</v>
      </c>
      <c r="AY176">
        <v>2024</v>
      </c>
      <c r="AZ176">
        <v>2025</v>
      </c>
      <c r="BA176">
        <v>2026</v>
      </c>
      <c r="BB176">
        <v>2027</v>
      </c>
      <c r="BC176">
        <v>2028</v>
      </c>
      <c r="BD176">
        <v>2029</v>
      </c>
      <c r="BE176">
        <v>2030</v>
      </c>
      <c r="BF176">
        <v>2031</v>
      </c>
      <c r="BG176">
        <v>2032</v>
      </c>
      <c r="BH176">
        <v>2033</v>
      </c>
      <c r="BI176">
        <v>2034</v>
      </c>
      <c r="BJ176">
        <v>2035</v>
      </c>
      <c r="BK176">
        <v>2036</v>
      </c>
      <c r="BL176">
        <v>2037</v>
      </c>
      <c r="BM176">
        <v>2038</v>
      </c>
      <c r="BN176">
        <v>2039</v>
      </c>
      <c r="BO176">
        <v>2040</v>
      </c>
      <c r="BP176">
        <v>2041</v>
      </c>
      <c r="BQ176">
        <v>2042</v>
      </c>
      <c r="BR176">
        <v>2043</v>
      </c>
    </row>
    <row r="177" spans="1:70">
      <c r="A177" t="s">
        <v>229</v>
      </c>
    </row>
    <row r="178" spans="1:70">
      <c r="A178" t="s">
        <v>230</v>
      </c>
    </row>
    <row r="180" spans="1:70">
      <c r="A180" t="s">
        <v>231</v>
      </c>
    </row>
    <row r="181" spans="1:70">
      <c r="A181" t="s">
        <v>230</v>
      </c>
    </row>
    <row r="182" spans="1:70" ht="13.5" thickBot="1"/>
    <row r="183" spans="1:70" ht="17.25" thickBot="1">
      <c r="A183" s="322" t="s">
        <v>361</v>
      </c>
      <c r="B183" s="323"/>
      <c r="C183" s="323"/>
      <c r="D183" s="323"/>
      <c r="E183" s="323"/>
      <c r="F183" s="323"/>
      <c r="G183" s="323"/>
      <c r="H183" s="323"/>
      <c r="I183" s="323"/>
      <c r="J183" s="323"/>
      <c r="K183" s="323"/>
      <c r="L183" s="323"/>
      <c r="M183" s="323"/>
      <c r="N183" s="323"/>
      <c r="O183" s="323"/>
      <c r="P183" s="323"/>
      <c r="Q183" s="323"/>
      <c r="R183" s="323"/>
      <c r="S183" s="323"/>
      <c r="T183" s="323"/>
      <c r="U183" s="323"/>
      <c r="V183" s="323"/>
      <c r="W183" s="323"/>
      <c r="X183" s="323"/>
      <c r="Y183" s="323"/>
      <c r="Z183" s="323"/>
      <c r="AA183" s="323"/>
      <c r="AB183" s="323"/>
      <c r="AC183" s="323"/>
      <c r="AD183" s="323"/>
      <c r="AE183" s="323"/>
      <c r="AF183" s="323"/>
      <c r="AG183" s="323"/>
      <c r="AH183" s="323"/>
      <c r="AI183" s="323"/>
      <c r="AJ183" s="323"/>
      <c r="AK183" s="323"/>
      <c r="AL183" s="323"/>
      <c r="AM183" s="323"/>
      <c r="AN183" s="323"/>
      <c r="AO183" s="323"/>
      <c r="AP183" s="323"/>
      <c r="AQ183" s="323"/>
      <c r="AR183" s="323"/>
      <c r="AS183" s="323"/>
      <c r="AT183" s="323"/>
      <c r="AU183" s="323"/>
      <c r="AV183" s="323"/>
      <c r="AW183" s="323"/>
      <c r="AX183" s="323"/>
      <c r="AY183" s="323"/>
    </row>
    <row r="184" spans="1:70" ht="17.25" thickBot="1">
      <c r="A184" s="322"/>
      <c r="B184" s="323" t="str">
        <f t="shared" ref="B184:BM184" si="168">B2</f>
        <v xml:space="preserve">75/76 </v>
      </c>
      <c r="C184" s="323" t="str">
        <f t="shared" si="168"/>
        <v xml:space="preserve">76/77 </v>
      </c>
      <c r="D184" s="323" t="str">
        <f t="shared" si="168"/>
        <v xml:space="preserve">77/78 </v>
      </c>
      <c r="E184" s="323" t="str">
        <f t="shared" si="168"/>
        <v xml:space="preserve">78/79 </v>
      </c>
      <c r="F184" s="323" t="str">
        <f t="shared" si="168"/>
        <v xml:space="preserve">79/80 </v>
      </c>
      <c r="G184" s="323" t="str">
        <f t="shared" si="168"/>
        <v xml:space="preserve">80/81 </v>
      </c>
      <c r="H184" s="323" t="str">
        <f t="shared" si="168"/>
        <v xml:space="preserve">81/82 </v>
      </c>
      <c r="I184" s="323" t="str">
        <f t="shared" si="168"/>
        <v xml:space="preserve">82/83 </v>
      </c>
      <c r="J184" s="323" t="str">
        <f t="shared" si="168"/>
        <v xml:space="preserve">83/84 </v>
      </c>
      <c r="K184" s="323" t="str">
        <f t="shared" si="168"/>
        <v xml:space="preserve">84/85 </v>
      </c>
      <c r="L184" s="323" t="str">
        <f t="shared" si="168"/>
        <v xml:space="preserve">85/86 </v>
      </c>
      <c r="M184" s="323" t="str">
        <f t="shared" si="168"/>
        <v xml:space="preserve">86/87 </v>
      </c>
      <c r="N184" s="323" t="str">
        <f t="shared" si="168"/>
        <v xml:space="preserve">87/88 </v>
      </c>
      <c r="O184" s="323" t="str">
        <f t="shared" si="168"/>
        <v xml:space="preserve">88/89 </v>
      </c>
      <c r="P184" s="323" t="str">
        <f t="shared" si="168"/>
        <v xml:space="preserve">89/90 </v>
      </c>
      <c r="Q184" s="323" t="str">
        <f t="shared" si="168"/>
        <v xml:space="preserve">90/91 </v>
      </c>
      <c r="R184" s="323" t="str">
        <f t="shared" si="168"/>
        <v xml:space="preserve">91/92 </v>
      </c>
      <c r="S184" s="323" t="str">
        <f t="shared" si="168"/>
        <v xml:space="preserve">92/93 </v>
      </c>
      <c r="T184" s="323" t="str">
        <f t="shared" si="168"/>
        <v xml:space="preserve">93/94 </v>
      </c>
      <c r="U184" s="323" t="str">
        <f t="shared" si="168"/>
        <v xml:space="preserve">94/95 </v>
      </c>
      <c r="V184" s="323" t="str">
        <f t="shared" si="168"/>
        <v xml:space="preserve">95/96 </v>
      </c>
      <c r="W184" s="323" t="str">
        <f t="shared" si="168"/>
        <v xml:space="preserve">96/97 </v>
      </c>
      <c r="X184" s="323" t="str">
        <f t="shared" si="168"/>
        <v xml:space="preserve">97/98 </v>
      </c>
      <c r="Y184" s="323" t="str">
        <f t="shared" si="168"/>
        <v xml:space="preserve">98/99 </v>
      </c>
      <c r="Z184" s="323" t="str">
        <f t="shared" si="168"/>
        <v xml:space="preserve">99/00 </v>
      </c>
      <c r="AA184" s="323" t="str">
        <f t="shared" si="168"/>
        <v xml:space="preserve">00/01 </v>
      </c>
      <c r="AB184" s="323" t="str">
        <f t="shared" si="168"/>
        <v xml:space="preserve">01/02 </v>
      </c>
      <c r="AC184" s="323" t="str">
        <f t="shared" si="168"/>
        <v xml:space="preserve">02/03 </v>
      </c>
      <c r="AD184" s="323" t="str">
        <f t="shared" si="168"/>
        <v xml:space="preserve">03/04 </v>
      </c>
      <c r="AE184" s="323" t="str">
        <f t="shared" si="168"/>
        <v xml:space="preserve">04/05 </v>
      </c>
      <c r="AF184" s="323" t="str">
        <f t="shared" si="168"/>
        <v xml:space="preserve">05/06 </v>
      </c>
      <c r="AG184" s="323" t="str">
        <f t="shared" si="168"/>
        <v xml:space="preserve">06/07 </v>
      </c>
      <c r="AH184" s="323" t="str">
        <f t="shared" si="168"/>
        <v xml:space="preserve">07/08 </v>
      </c>
      <c r="AI184" s="323" t="str">
        <f t="shared" si="168"/>
        <v xml:space="preserve">08/09 </v>
      </c>
      <c r="AJ184" s="323" t="str">
        <f t="shared" si="168"/>
        <v xml:space="preserve">09/10 </v>
      </c>
      <c r="AK184" s="323" t="str">
        <f t="shared" si="168"/>
        <v xml:space="preserve">10/11 </v>
      </c>
      <c r="AL184" s="323" t="str">
        <f t="shared" si="168"/>
        <v xml:space="preserve">11/12 </v>
      </c>
      <c r="AM184" s="323" t="str">
        <f t="shared" si="168"/>
        <v xml:space="preserve">12/13 </v>
      </c>
      <c r="AN184" s="323" t="str">
        <f t="shared" si="168"/>
        <v xml:space="preserve">13/14 </v>
      </c>
      <c r="AO184" s="323" t="str">
        <f t="shared" si="168"/>
        <v xml:space="preserve">14/15 </v>
      </c>
      <c r="AP184" s="323" t="str">
        <f t="shared" si="168"/>
        <v xml:space="preserve">15/16 </v>
      </c>
      <c r="AQ184" s="323" t="str">
        <f t="shared" si="168"/>
        <v xml:space="preserve">16/17 </v>
      </c>
      <c r="AR184" s="323" t="str">
        <f t="shared" si="168"/>
        <v xml:space="preserve">17/18 </v>
      </c>
      <c r="AS184" s="323" t="str">
        <f t="shared" si="168"/>
        <v xml:space="preserve">18/19 </v>
      </c>
      <c r="AT184" s="323" t="str">
        <f t="shared" si="168"/>
        <v>19/20</v>
      </c>
      <c r="AU184" s="323" t="str">
        <f t="shared" si="168"/>
        <v>20/21</v>
      </c>
      <c r="AV184" s="323" t="str">
        <f t="shared" si="168"/>
        <v>21/22</v>
      </c>
      <c r="AW184" s="323" t="str">
        <f t="shared" si="168"/>
        <v>22/23</v>
      </c>
      <c r="AX184" s="323" t="str">
        <f t="shared" si="168"/>
        <v>23/24</v>
      </c>
      <c r="AY184" s="323" t="str">
        <f t="shared" si="168"/>
        <v>24/25</v>
      </c>
      <c r="AZ184" s="187" t="str">
        <f t="shared" si="168"/>
        <v>25/26</v>
      </c>
      <c r="BA184" s="187" t="str">
        <f t="shared" si="168"/>
        <v>26/27</v>
      </c>
      <c r="BB184" s="187" t="str">
        <f t="shared" si="168"/>
        <v>27/28</v>
      </c>
      <c r="BC184" s="187" t="str">
        <f t="shared" si="168"/>
        <v>28/29</v>
      </c>
      <c r="BD184" s="187" t="str">
        <f t="shared" si="168"/>
        <v>29/30</v>
      </c>
      <c r="BE184" s="187" t="str">
        <f t="shared" si="168"/>
        <v>30/31</v>
      </c>
      <c r="BF184" s="187" t="str">
        <f t="shared" si="168"/>
        <v>31/32</v>
      </c>
      <c r="BG184" s="187" t="str">
        <f t="shared" si="168"/>
        <v>32/33</v>
      </c>
      <c r="BH184" s="187" t="str">
        <f t="shared" si="168"/>
        <v>33/34</v>
      </c>
      <c r="BI184" s="187" t="str">
        <f t="shared" si="168"/>
        <v>34/35</v>
      </c>
      <c r="BJ184" s="187" t="str">
        <f t="shared" si="168"/>
        <v>35/36</v>
      </c>
      <c r="BK184" s="187" t="str">
        <f t="shared" si="168"/>
        <v>36/37</v>
      </c>
      <c r="BL184" s="187" t="str">
        <f t="shared" si="168"/>
        <v>37/38</v>
      </c>
      <c r="BM184" s="187" t="str">
        <f t="shared" si="168"/>
        <v>38/39</v>
      </c>
      <c r="BN184" s="187" t="str">
        <f t="shared" ref="BN184:CX184" si="169">BN2</f>
        <v>39/40</v>
      </c>
      <c r="BO184" s="187" t="str">
        <f t="shared" si="169"/>
        <v>40/41</v>
      </c>
      <c r="BP184" s="187" t="str">
        <f t="shared" si="169"/>
        <v>41/42</v>
      </c>
      <c r="BQ184" s="187" t="str">
        <f t="shared" si="169"/>
        <v>42/43</v>
      </c>
      <c r="BR184" s="187" t="str">
        <f t="shared" si="169"/>
        <v>43/44</v>
      </c>
    </row>
    <row r="185" spans="1:70">
      <c r="A185" s="324" t="s">
        <v>63</v>
      </c>
      <c r="B185" s="324">
        <f>B162/Corn!B202</f>
        <v>0.53985507246376818</v>
      </c>
      <c r="C185" s="324">
        <f>C162/Corn!B211</f>
        <v>0.5985401459854014</v>
      </c>
      <c r="D185" s="324">
        <f>D162/Corn!C211</f>
        <v>0.60849056603773588</v>
      </c>
      <c r="E185" s="324">
        <f>E162/Corn!D211</f>
        <v>0.50877192982456143</v>
      </c>
      <c r="F185" s="324">
        <f>F162/Corn!E211</f>
        <v>0.54216867469879515</v>
      </c>
      <c r="G185" s="324">
        <f>G162/Corn!F211</f>
        <v>0.59437751004016059</v>
      </c>
      <c r="H185" s="324">
        <f>H162/Corn!G211</f>
        <v>0.62776025236593058</v>
      </c>
      <c r="I185" s="324">
        <f>I162/Corn!H211</f>
        <v>0.73151750972762641</v>
      </c>
      <c r="J185" s="324">
        <f>J162/Corn!I211</f>
        <v>0.49671052631578949</v>
      </c>
      <c r="K185" s="324">
        <f>K162/Corn!J211</f>
        <v>0.5357142857142857</v>
      </c>
      <c r="L185" s="324">
        <f>L162/Corn!K211</f>
        <v>0.60227272727272729</v>
      </c>
      <c r="M185" s="324">
        <f>M162/Corn!L211</f>
        <v>0.47413793103448282</v>
      </c>
      <c r="N185" s="324">
        <f>N162/Corn!M211</f>
        <v>0.89940828402366868</v>
      </c>
      <c r="O185" s="324">
        <f>O162/Corn!N211</f>
        <v>1.0912863070539418</v>
      </c>
      <c r="P185" s="324">
        <f>P162/Corn!O211</f>
        <v>0.72222222222222221</v>
      </c>
      <c r="Q185" s="324">
        <f>Q162/Corn!P211</f>
        <v>0.50570342205323193</v>
      </c>
      <c r="R185" s="324">
        <f>R162/Corn!Q211</f>
        <v>0.46753246753246758</v>
      </c>
      <c r="S185" s="324">
        <f>S162/Corn!R211</f>
        <v>0.55870445344129549</v>
      </c>
      <c r="T185" s="324">
        <f>T162/Corn!S211</f>
        <v>0.68421052631578949</v>
      </c>
      <c r="U185" s="324">
        <f>U162/Corn!T211</f>
        <v>0.50191570881226055</v>
      </c>
      <c r="V185" s="324">
        <f>V162/Corn!U211</f>
        <v>0.54980079681274896</v>
      </c>
      <c r="W185" s="324">
        <f>W162/Corn!V211</f>
        <v>0.51666666666666661</v>
      </c>
      <c r="X185" s="324">
        <f>X162/Corn!W211</f>
        <v>0.70703125</v>
      </c>
      <c r="Y185" s="324">
        <f>Y162/Corn!X211</f>
        <v>0.60964912280701755</v>
      </c>
      <c r="Z185" s="324">
        <f>Z162/Corn!Y211</f>
        <v>0.61928934010152281</v>
      </c>
      <c r="AA185" s="324">
        <f>AA162/Corn!Z211</f>
        <v>0.64921465968586389</v>
      </c>
      <c r="AB185" s="324">
        <f>AB162/Corn!AA211</f>
        <v>0.78409090909090906</v>
      </c>
      <c r="AC185" s="324">
        <f>AC162/Corn!AB211</f>
        <v>0.98984771573604058</v>
      </c>
      <c r="AD185" s="324">
        <f>AD162/Corn!AC211</f>
        <v>0.78205128205128216</v>
      </c>
      <c r="AE185" s="324">
        <f>AE162/Corn!AD211</f>
        <v>0.57706093189964158</v>
      </c>
      <c r="AF185" s="324">
        <f>AF162/Corn!AE211</f>
        <v>0.86206896551724144</v>
      </c>
      <c r="AG185" s="324">
        <f>AG162/Corn!AF211</f>
        <v>0.8878504672897195</v>
      </c>
      <c r="AH185" s="324">
        <f>AH162/Corn!AG211</f>
        <v>0.71954674220963177</v>
      </c>
      <c r="AI185" s="324">
        <f>AI162/Corn!AH211</f>
        <v>0.65082266910420483</v>
      </c>
      <c r="AJ185" s="324">
        <f>AJ162/Corn!AI211</f>
        <v>0.59102244389027436</v>
      </c>
      <c r="AK185" s="324">
        <f>AK162/Corn!AJ211</f>
        <v>0.6187683284457477</v>
      </c>
      <c r="AL185" s="324">
        <f>AL162/Corn!AK211</f>
        <v>0.53761755485893425</v>
      </c>
      <c r="AM185" s="324">
        <f>AM162/Corn!AL211</f>
        <v>0.59654631083202503</v>
      </c>
      <c r="AN185" s="324">
        <f>AN162/Corn!AM211</f>
        <v>0.56384505021520803</v>
      </c>
      <c r="AO185" s="324">
        <f>AO162/Corn!AN211</f>
        <v>0.8288888888888889</v>
      </c>
      <c r="AP185" s="324">
        <f>AP162/Corn!AO211</f>
        <v>0.78830083565459619</v>
      </c>
      <c r="AQ185" s="324">
        <f>AQ162/Corn!AP211</f>
        <v>0.51832460732984298</v>
      </c>
      <c r="AR185" s="324">
        <f>AR162/Corn!AQ211</f>
        <v>0.79883381924198249</v>
      </c>
      <c r="AS185" s="324">
        <f>AS162/Corn!AR211</f>
        <v>0.84916201117318435</v>
      </c>
      <c r="AT185" s="324">
        <f>AT162/Corn!AS211</f>
        <v>0.84170854271356788</v>
      </c>
      <c r="AU185" s="324">
        <f>AU162/Corn!AT211</f>
        <v>1</v>
      </c>
      <c r="AV185" s="324">
        <f>AV162/Corn!AU211</f>
        <v>0.56999999999999995</v>
      </c>
      <c r="AW185" s="324">
        <f>AW162/Corn!AV211</f>
        <v>0.89687924016282228</v>
      </c>
      <c r="AX185" s="324">
        <f>AX162/Corn!AW211</f>
        <v>0.63944530046224968</v>
      </c>
      <c r="AY185" s="227">
        <f>AY162/Corn!AX211</f>
        <v>0</v>
      </c>
      <c r="AZ185" s="226" t="e">
        <f>AZ162/Corn!AZ202</f>
        <v>#N/A</v>
      </c>
      <c r="BA185" s="226" t="e">
        <f>BA162/Corn!BA202</f>
        <v>#N/A</v>
      </c>
      <c r="BB185" s="226" t="e">
        <f>BB162/Corn!BB202</f>
        <v>#N/A</v>
      </c>
      <c r="BC185" s="226" t="e">
        <f>BC162/Corn!BC202</f>
        <v>#N/A</v>
      </c>
      <c r="BD185" s="226" t="e">
        <f>BD162/Corn!BD202</f>
        <v>#N/A</v>
      </c>
      <c r="BE185" s="226" t="e">
        <f>BE162/Corn!BE202</f>
        <v>#N/A</v>
      </c>
      <c r="BF185" s="226" t="e">
        <f>BF162/Corn!BF202</f>
        <v>#N/A</v>
      </c>
      <c r="BG185" s="226" t="e">
        <f>BG162/Corn!BG202</f>
        <v>#N/A</v>
      </c>
      <c r="BH185" s="226" t="e">
        <f>BH162/Corn!BH202</f>
        <v>#N/A</v>
      </c>
      <c r="BI185" s="226" t="e">
        <f>BI162/Corn!BI202</f>
        <v>#N/A</v>
      </c>
      <c r="BJ185" s="226" t="e">
        <f>BJ162/Corn!BJ202</f>
        <v>#N/A</v>
      </c>
      <c r="BK185" s="226" t="e">
        <f>BK162/Corn!BK202</f>
        <v>#N/A</v>
      </c>
      <c r="BL185" s="226" t="e">
        <f>BL162/Corn!BL202</f>
        <v>#N/A</v>
      </c>
      <c r="BM185" s="226" t="e">
        <f>BM162/Corn!BM202</f>
        <v>#N/A</v>
      </c>
      <c r="BN185" s="226" t="e">
        <f>BN162/Corn!BN202</f>
        <v>#N/A</v>
      </c>
      <c r="BO185" s="226" t="e">
        <f>BO162/Corn!BO202</f>
        <v>#N/A</v>
      </c>
      <c r="BP185" s="226" t="e">
        <f>BP162/Corn!BP202</f>
        <v>#N/A</v>
      </c>
      <c r="BQ185" s="226" t="e">
        <f>BQ162/Corn!BQ202</f>
        <v>#N/A</v>
      </c>
      <c r="BR185" s="226" t="e">
        <f>BR162/Corn!BR202</f>
        <v>#N/A</v>
      </c>
    </row>
    <row r="186" spans="1:70">
      <c r="A186" s="324" t="s">
        <v>65</v>
      </c>
      <c r="B186" s="324">
        <f>B163/Corn!B203</f>
        <v>0.55343511450381677</v>
      </c>
      <c r="C186" s="324">
        <f>C163/Corn!B212</f>
        <v>0.58156028368794321</v>
      </c>
      <c r="D186" s="324">
        <f>D163/Corn!C212</f>
        <v>0.54255319148936176</v>
      </c>
      <c r="E186" s="324">
        <f>E163/Corn!D212</f>
        <v>0.5</v>
      </c>
      <c r="F186" s="324">
        <f>F163/Corn!E212</f>
        <v>0.50378787878787878</v>
      </c>
      <c r="G186" s="324">
        <f>G163/Corn!F212</f>
        <v>0.5494505494505495</v>
      </c>
      <c r="H186" s="324">
        <f>H163/Corn!G212</f>
        <v>0.5859872611464968</v>
      </c>
      <c r="I186" s="324">
        <f>I163/Corn!H212</f>
        <v>0.628</v>
      </c>
      <c r="J186" s="324">
        <f>J163/Corn!I212</f>
        <v>0.46645367412140576</v>
      </c>
      <c r="K186" s="324">
        <f>K163/Corn!J212</f>
        <v>0.50909090909090915</v>
      </c>
      <c r="L186" s="324">
        <f>L163/Corn!K212</f>
        <v>0.50384615384615383</v>
      </c>
      <c r="M186" s="324">
        <f>M163/Corn!L212</f>
        <v>0.45150000000000001</v>
      </c>
      <c r="N186" s="324">
        <f>N163/Corn!M212</f>
        <v>0.80625000000000002</v>
      </c>
      <c r="O186" s="324">
        <f>O163/Corn!N212</f>
        <v>1.0514705882352939</v>
      </c>
      <c r="P186" s="324">
        <f>P163/Corn!O212</f>
        <v>0.61943319838056676</v>
      </c>
      <c r="Q186" s="324">
        <f>Q163/Corn!P212</f>
        <v>0.43893129770992362</v>
      </c>
      <c r="R186" s="324">
        <f>R163/Corn!Q212</f>
        <v>0.47577092511013219</v>
      </c>
      <c r="S186" s="324">
        <f>S163/Corn!R212</f>
        <v>0.5665236051502146</v>
      </c>
      <c r="T186" s="324">
        <f>T163/Corn!S212</f>
        <v>0.61261261261261257</v>
      </c>
      <c r="U186" s="324">
        <f>U163/Corn!T212</f>
        <v>0.5240174672489083</v>
      </c>
      <c r="V186" s="324">
        <f>V163/Corn!U212</f>
        <v>0.57794676806083656</v>
      </c>
      <c r="W186" s="324">
        <f>W163/Corn!V212</f>
        <v>0.48081264108352145</v>
      </c>
      <c r="X186" s="324">
        <f>X163/Corn!W212</f>
        <v>0.69008264462809921</v>
      </c>
      <c r="Y186" s="324">
        <f>Y163/Corn!X212</f>
        <v>0.54337899543378998</v>
      </c>
      <c r="Z186" s="324">
        <f>Z163/Corn!Y212</f>
        <v>0.62643678160919547</v>
      </c>
      <c r="AA186" s="324">
        <f>AA163/Corn!Z212</f>
        <v>0.65853658536585369</v>
      </c>
      <c r="AB186" s="324">
        <f>AB163/Corn!AA212</f>
        <v>0.70588235294117652</v>
      </c>
      <c r="AC186" s="324">
        <f>AC163/Corn!AB212</f>
        <v>0.79342723004694837</v>
      </c>
      <c r="AD186" s="324">
        <f>AD163/Corn!AC212</f>
        <v>0.67281105990783407</v>
      </c>
      <c r="AE186" s="324">
        <f>AE163/Corn!AD212</f>
        <v>0.54183266932270924</v>
      </c>
      <c r="AF186" s="324">
        <f>AF163/Corn!AE212</f>
        <v>0.75355450236966837</v>
      </c>
      <c r="AG186" s="324">
        <f>AG163/Corn!AF212</f>
        <v>0.83177570093457942</v>
      </c>
      <c r="AH186" s="324">
        <f>AH163/Corn!AG212</f>
        <v>0.6987951807228916</v>
      </c>
      <c r="AI186" s="324">
        <f>AI163/Corn!AH212</f>
        <v>0.65523809523809518</v>
      </c>
      <c r="AJ186" s="324">
        <f>AJ163/Corn!AI212</f>
        <v>0.56388888888888877</v>
      </c>
      <c r="AK186" s="324">
        <f>AK163/Corn!AJ212</f>
        <v>0.60458452722063027</v>
      </c>
      <c r="AL186" s="324">
        <f>AL163/Corn!AK212</f>
        <v>0.52922590837282779</v>
      </c>
      <c r="AM186" s="324">
        <f>AM163/Corn!AL212</f>
        <v>0.51820728291316531</v>
      </c>
      <c r="AN186" s="324">
        <f>AN163/Corn!AM212</f>
        <v>0.5714285714285714</v>
      </c>
      <c r="AO186" s="324">
        <f>AO163/Corn!AN212</f>
        <v>0.85960591133004938</v>
      </c>
      <c r="AP186" s="324">
        <f>AP163/Corn!AO212</f>
        <v>0.61315789473684212</v>
      </c>
      <c r="AQ186" s="324">
        <f>AQ163/Corn!AP212</f>
        <v>0.52499999999999991</v>
      </c>
      <c r="AR186" s="324">
        <f>AR163/Corn!AQ212</f>
        <v>0.66762177650429799</v>
      </c>
      <c r="AS186" s="324">
        <f>AS163/Corn!AR212</f>
        <v>0.75216138328530247</v>
      </c>
      <c r="AT186" s="324">
        <f>AT163/Corn!AS212</f>
        <v>0.74278846153846145</v>
      </c>
      <c r="AU186" s="324">
        <f>AU163/Corn!AT212</f>
        <v>0.92523364485981319</v>
      </c>
      <c r="AV186" s="324">
        <f>AV163/Corn!AU212</f>
        <v>0.58823529411764708</v>
      </c>
      <c r="AW186" s="324">
        <f>AW163/Corn!AV212</f>
        <v>0.78344827586206889</v>
      </c>
      <c r="AX186" s="324">
        <f>AX163/Corn!AW212</f>
        <v>0.62861736334405149</v>
      </c>
      <c r="AY186" s="227">
        <f>AY163/Corn!AX212</f>
        <v>0</v>
      </c>
      <c r="AZ186" s="226" t="e">
        <f>AZ163/Corn!AZ203</f>
        <v>#N/A</v>
      </c>
      <c r="BA186" s="226" t="e">
        <f>BA163/Corn!BA203</f>
        <v>#N/A</v>
      </c>
      <c r="BB186" s="226" t="e">
        <f>BB163/Corn!BB203</f>
        <v>#N/A</v>
      </c>
      <c r="BC186" s="226" t="e">
        <f>BC163/Corn!BC203</f>
        <v>#N/A</v>
      </c>
      <c r="BD186" s="226" t="e">
        <f>BD163/Corn!BD203</f>
        <v>#N/A</v>
      </c>
      <c r="BE186" s="226" t="e">
        <f>BE163/Corn!BE203</f>
        <v>#N/A</v>
      </c>
      <c r="BF186" s="226" t="e">
        <f>BF163/Corn!BF203</f>
        <v>#N/A</v>
      </c>
      <c r="BG186" s="226" t="e">
        <f>BG163/Corn!BG203</f>
        <v>#N/A</v>
      </c>
      <c r="BH186" s="226" t="e">
        <f>BH163/Corn!BH203</f>
        <v>#N/A</v>
      </c>
      <c r="BI186" s="226" t="e">
        <f>BI163/Corn!BI203</f>
        <v>#N/A</v>
      </c>
      <c r="BJ186" s="226" t="e">
        <f>BJ163/Corn!BJ203</f>
        <v>#N/A</v>
      </c>
      <c r="BK186" s="226" t="e">
        <f>BK163/Corn!BK203</f>
        <v>#N/A</v>
      </c>
      <c r="BL186" s="226" t="e">
        <f>BL163/Corn!BL203</f>
        <v>#N/A</v>
      </c>
      <c r="BM186" s="226" t="e">
        <f>BM163/Corn!BM203</f>
        <v>#N/A</v>
      </c>
      <c r="BN186" s="226" t="e">
        <f>BN163/Corn!BN203</f>
        <v>#N/A</v>
      </c>
      <c r="BO186" s="226" t="e">
        <f>BO163/Corn!BO203</f>
        <v>#N/A</v>
      </c>
      <c r="BP186" s="226" t="e">
        <f>BP163/Corn!BP203</f>
        <v>#N/A</v>
      </c>
      <c r="BQ186" s="226" t="e">
        <f>BQ163/Corn!BQ203</f>
        <v>#N/A</v>
      </c>
      <c r="BR186" s="226" t="e">
        <f>BR163/Corn!BR203</f>
        <v>#N/A</v>
      </c>
    </row>
    <row r="187" spans="1:70">
      <c r="A187" s="324" t="s">
        <v>67</v>
      </c>
      <c r="B187" s="324">
        <f>B164/Corn!B204</f>
        <v>0.61802575107296132</v>
      </c>
      <c r="C187" s="324">
        <f>C164/Corn!B213</f>
        <v>0.56060606060606055</v>
      </c>
      <c r="D187" s="324">
        <f>D164/Corn!C213</f>
        <v>0.56993865030674851</v>
      </c>
      <c r="E187" s="324">
        <f>E164/Corn!D213</f>
        <v>0.52736318407960203</v>
      </c>
      <c r="F187" s="324">
        <f>F164/Corn!E213</f>
        <v>0.48818897637795272</v>
      </c>
      <c r="G187" s="324">
        <f>G164/Corn!F213</f>
        <v>0.52397260273972601</v>
      </c>
      <c r="H187" s="324">
        <f>H164/Corn!G213</f>
        <v>0.5993031358885017</v>
      </c>
      <c r="I187" s="324">
        <f>I164/Corn!H213</f>
        <v>0.60434782608695647</v>
      </c>
      <c r="J187" s="324">
        <f>J164/Corn!I213</f>
        <v>0.43283582089552236</v>
      </c>
      <c r="K187" s="324">
        <f>K164/Corn!J213</f>
        <v>0.51923076923076927</v>
      </c>
      <c r="L187" s="324">
        <f>L164/Corn!K213</f>
        <v>0.47540983606557374</v>
      </c>
      <c r="M187" s="324">
        <f>M164/Corn!L213</f>
        <v>0.4953757225433526</v>
      </c>
      <c r="N187" s="324">
        <f>N164/Corn!M213</f>
        <v>0.95238095238095233</v>
      </c>
      <c r="O187" s="324">
        <f>O164/Corn!N213</f>
        <v>0.95849056603773586</v>
      </c>
      <c r="P187" s="324">
        <f>P164/Corn!O213</f>
        <v>0.64757709251101325</v>
      </c>
      <c r="Q187" s="324">
        <f>Q164/Corn!P213</f>
        <v>0.42231075697211162</v>
      </c>
      <c r="R187" s="324">
        <f>R164/Corn!Q213</f>
        <v>0.46781115879828328</v>
      </c>
      <c r="S187" s="324">
        <f>S164/Corn!R213</f>
        <v>0.57209302325581401</v>
      </c>
      <c r="T187" s="324">
        <f>T164/Corn!S213</f>
        <v>0.58666666666666667</v>
      </c>
      <c r="U187" s="324">
        <f>U164/Corn!T213</f>
        <v>0.53703703703703698</v>
      </c>
      <c r="V187" s="324">
        <f>V164/Corn!U213</f>
        <v>0.56273764258555137</v>
      </c>
      <c r="W187" s="324">
        <f>W164/Corn!V213</f>
        <v>0.46511627906976744</v>
      </c>
      <c r="X187" s="324">
        <f>X164/Corn!W213</f>
        <v>0.628</v>
      </c>
      <c r="Y187" s="324">
        <f>Y164/Corn!X213</f>
        <v>0.53968253968253976</v>
      </c>
      <c r="Z187" s="324">
        <f>Z164/Corn!Y213</f>
        <v>0.55428571428571427</v>
      </c>
      <c r="AA187" s="324">
        <f>AA164/Corn!Z213</f>
        <v>0.61184210526315796</v>
      </c>
      <c r="AB187" s="324">
        <f>AB164/Corn!AA213</f>
        <v>0.65789473684210531</v>
      </c>
      <c r="AC187" s="324">
        <f>AC164/Corn!AB213</f>
        <v>0.70168067226890751</v>
      </c>
      <c r="AD187" s="324">
        <f>AD164/Corn!AC213</f>
        <v>0.64651162790697669</v>
      </c>
      <c r="AE187" s="324">
        <f>AE164/Corn!AD213</f>
        <v>0.56410256410256421</v>
      </c>
      <c r="AF187" s="324">
        <f>AF164/Corn!AE213</f>
        <v>0.76410256410256416</v>
      </c>
      <c r="AG187" s="324">
        <f>AG164/Corn!AF213</f>
        <v>0.799043062200957</v>
      </c>
      <c r="AH187" s="324">
        <f>AH164/Corn!AG213</f>
        <v>0.68711656441717806</v>
      </c>
      <c r="AI187" s="324">
        <f>AI164/Corn!AH213</f>
        <v>0.60076045627376429</v>
      </c>
      <c r="AJ187" s="324">
        <f>AJ164/Corn!AI213</f>
        <v>0.55855855855855863</v>
      </c>
      <c r="AK187" s="324">
        <f>AK164/Corn!AJ213</f>
        <v>0.57260273972602738</v>
      </c>
      <c r="AL187" s="324">
        <f>AL164/Corn!AK213</f>
        <v>0.46511627906976749</v>
      </c>
      <c r="AM187" s="324">
        <f>AM164/Corn!AL213</f>
        <v>0.50065530799475755</v>
      </c>
      <c r="AN187" s="324">
        <f>AN164/Corn!AM213</f>
        <v>0.59098228663446051</v>
      </c>
      <c r="AO187" s="324">
        <f>AO164/Corn!AN213</f>
        <v>0.89256198347107452</v>
      </c>
      <c r="AP187" s="324">
        <f>AP164/Corn!AO213</f>
        <v>0.56249999999999989</v>
      </c>
      <c r="AQ187" s="324">
        <f>AQ164/Corn!AP213</f>
        <v>0.57320872274143309</v>
      </c>
      <c r="AR187" s="324">
        <f>AR164/Corn!AQ213</f>
        <v>0.70948012232415902</v>
      </c>
      <c r="AS187" s="324">
        <f>AS164/Corn!AR213</f>
        <v>0.73511904761904767</v>
      </c>
      <c r="AT187" s="324">
        <f>AT164/Corn!AS213</f>
        <v>0.69211195928753177</v>
      </c>
      <c r="AU187" s="324">
        <f>AU164/Corn!AT213</f>
        <v>0.8141025641025641</v>
      </c>
      <c r="AV187" s="324">
        <f>AV164/Corn!AU213</f>
        <v>0.57436708860759489</v>
      </c>
      <c r="AW187" s="324">
        <f>AW164/Corn!AV213</f>
        <v>0.63812154696132595</v>
      </c>
      <c r="AX187" s="324">
        <f>AX164/Corn!AW213</f>
        <v>0.64572425828970326</v>
      </c>
      <c r="AY187" s="227">
        <f>AY164/Corn!AX213</f>
        <v>0</v>
      </c>
      <c r="AZ187" s="226" t="e">
        <f>AZ164/Corn!AZ204</f>
        <v>#N/A</v>
      </c>
      <c r="BA187" s="226" t="e">
        <f>BA164/Corn!BA204</f>
        <v>#N/A</v>
      </c>
      <c r="BB187" s="226" t="e">
        <f>BB164/Corn!BB204</f>
        <v>#N/A</v>
      </c>
      <c r="BC187" s="226" t="e">
        <f>BC164/Corn!BC204</f>
        <v>#N/A</v>
      </c>
      <c r="BD187" s="226" t="e">
        <f>BD164/Corn!BD204</f>
        <v>#N/A</v>
      </c>
      <c r="BE187" s="226" t="e">
        <f>BE164/Corn!BE204</f>
        <v>#N/A</v>
      </c>
      <c r="BF187" s="226" t="e">
        <f>BF164/Corn!BF204</f>
        <v>#N/A</v>
      </c>
      <c r="BG187" s="226" t="e">
        <f>BG164/Corn!BG204</f>
        <v>#N/A</v>
      </c>
      <c r="BH187" s="226" t="e">
        <f>BH164/Corn!BH204</f>
        <v>#N/A</v>
      </c>
      <c r="BI187" s="226" t="e">
        <f>BI164/Corn!BI204</f>
        <v>#N/A</v>
      </c>
      <c r="BJ187" s="226" t="e">
        <f>BJ164/Corn!BJ204</f>
        <v>#N/A</v>
      </c>
      <c r="BK187" s="226" t="e">
        <f>BK164/Corn!BK204</f>
        <v>#N/A</v>
      </c>
      <c r="BL187" s="226" t="e">
        <f>BL164/Corn!BL204</f>
        <v>#N/A</v>
      </c>
      <c r="BM187" s="226" t="e">
        <f>BM164/Corn!BM204</f>
        <v>#N/A</v>
      </c>
      <c r="BN187" s="226" t="e">
        <f>BN164/Corn!BN204</f>
        <v>#N/A</v>
      </c>
      <c r="BO187" s="226" t="e">
        <f>BO164/Corn!BO204</f>
        <v>#N/A</v>
      </c>
      <c r="BP187" s="226" t="e">
        <f>BP164/Corn!BP204</f>
        <v>#N/A</v>
      </c>
      <c r="BQ187" s="226" t="e">
        <f>BQ164/Corn!BQ204</f>
        <v>#N/A</v>
      </c>
      <c r="BR187" s="226" t="e">
        <f>BR164/Corn!BR204</f>
        <v>#N/A</v>
      </c>
    </row>
    <row r="188" spans="1:70">
      <c r="A188" s="324" t="s">
        <v>69</v>
      </c>
      <c r="B188" s="324">
        <f>B165/Corn!B205</f>
        <v>0.61181434599156115</v>
      </c>
      <c r="C188" s="324">
        <f>C165/Corn!C202</f>
        <v>0.57307692307692304</v>
      </c>
      <c r="D188" s="324">
        <f>D165/Corn!D202</f>
        <v>0.58624999999999994</v>
      </c>
      <c r="E188" s="324">
        <f>E165/Corn!E202</f>
        <v>0.53535353535353536</v>
      </c>
      <c r="F188" s="324">
        <f>F165/Corn!F202</f>
        <v>0.51394422310756982</v>
      </c>
      <c r="G188" s="324">
        <f>G165/Corn!G202</f>
        <v>0.5415282392026578</v>
      </c>
      <c r="H188" s="324">
        <f>H165/Corn!H202</f>
        <v>0.68235294117647061</v>
      </c>
      <c r="I188" s="324">
        <f>I165/Corn!I202</f>
        <v>0.62790697674418616</v>
      </c>
      <c r="J188" s="324">
        <f>J165/Corn!J202</f>
        <v>0.4668674698795181</v>
      </c>
      <c r="K188" s="324">
        <f>K165/Corn!K202</f>
        <v>0.55172413793103448</v>
      </c>
      <c r="L188" s="324">
        <f>L165/Corn!L202</f>
        <v>0.48034934497816595</v>
      </c>
      <c r="M188" s="324">
        <f>M165/Corn!M202</f>
        <v>0.68482758620689654</v>
      </c>
      <c r="N188" s="324">
        <f>N165/Corn!N202</f>
        <v>1</v>
      </c>
      <c r="O188" s="324">
        <f>O165/Corn!O202</f>
        <v>0.98846153846153839</v>
      </c>
      <c r="P188" s="324">
        <f>P165/Corn!P202</f>
        <v>0.6026200873362445</v>
      </c>
      <c r="Q188" s="324">
        <f>Q165/Corn!Q202</f>
        <v>0.46982758620689663</v>
      </c>
      <c r="R188" s="324">
        <f>R165/Corn!R202</f>
        <v>0.48068669527897001</v>
      </c>
      <c r="S188" s="324">
        <f>S165/Corn!S202</f>
        <v>0.59259259259259256</v>
      </c>
      <c r="T188" s="324">
        <f>T165/Corn!T202</f>
        <v>0.59276018099547512</v>
      </c>
      <c r="U188" s="324">
        <f>U165/Corn!U202</f>
        <v>0.53881278538812782</v>
      </c>
      <c r="V188" s="324">
        <f>V165/Corn!V202</f>
        <v>0.53159851301115235</v>
      </c>
      <c r="W188" s="324">
        <f>W165/Corn!W202</f>
        <v>0.5140449438202247</v>
      </c>
      <c r="X188" s="324">
        <f>X165/Corn!X202</f>
        <v>0.58333333333333337</v>
      </c>
      <c r="Y188" s="324">
        <f>Y165/Corn!Y202</f>
        <v>0.58152173913043481</v>
      </c>
      <c r="Z188" s="324">
        <f>Z165/Corn!Z202</f>
        <v>0.61714285714285722</v>
      </c>
      <c r="AA188" s="324">
        <f>AA165/Corn!AA202</f>
        <v>0.59006211180124213</v>
      </c>
      <c r="AB188" s="324">
        <f>AB165/Corn!AB202</f>
        <v>0.72774869109947637</v>
      </c>
      <c r="AC188" s="324">
        <f>AC165/Corn!AC202</f>
        <v>0.72874493927125505</v>
      </c>
      <c r="AD188" s="324">
        <f>AD165/Corn!AD202</f>
        <v>0.63181818181818172</v>
      </c>
      <c r="AE188" s="324">
        <f>AE165/Corn!AE202</f>
        <v>0.64545454545454539</v>
      </c>
      <c r="AF188" s="324">
        <f>AF165/Corn!AF202</f>
        <v>0.81052631578947376</v>
      </c>
      <c r="AG188" s="324">
        <f>AG165/Corn!AG202</f>
        <v>0.7727272727272726</v>
      </c>
      <c r="AH188" s="324">
        <f>AH165/Corn!AH202</f>
        <v>0.75304878048780499</v>
      </c>
      <c r="AI188" s="324">
        <f>AI165/Corn!AI202</f>
        <v>0.65668662674650702</v>
      </c>
      <c r="AJ188" s="324">
        <f>AJ165/Corn!AJ202</f>
        <v>0.56000000000000005</v>
      </c>
      <c r="AK188" s="324">
        <f>AK165/Corn!AK202</f>
        <v>0.56372549019607843</v>
      </c>
      <c r="AL188" s="324">
        <f>AL165/Corn!AL202</f>
        <v>0.57523510971786829</v>
      </c>
      <c r="AM188" s="324">
        <f>AM165/Corn!AM202</f>
        <v>0.54571843251088537</v>
      </c>
      <c r="AN188" s="324">
        <f>AN165/Corn!AN202</f>
        <v>0.66111111111111098</v>
      </c>
      <c r="AO188" s="324">
        <f>AO165/Corn!AO202</f>
        <v>0.91690544412607444</v>
      </c>
      <c r="AP188" s="324">
        <f>AP165/Corn!AP202</f>
        <v>0.55434782608695654</v>
      </c>
      <c r="AQ188" s="324">
        <f>AQ165/Corn!AQ202</f>
        <v>0.61180124223602483</v>
      </c>
      <c r="AR188" s="324">
        <f>AR165/Corn!AR202</f>
        <v>0.78287461773700306</v>
      </c>
      <c r="AS188" s="324">
        <f>AS165/Corn!AS202</f>
        <v>0.77058823529411768</v>
      </c>
      <c r="AT188" s="324">
        <f>AT165/Corn!AT202</f>
        <v>0.70263157894736838</v>
      </c>
      <c r="AU188" s="324">
        <f>AU165/Corn!AU202</f>
        <v>0.7243401759530792</v>
      </c>
      <c r="AV188" s="324">
        <f>AV165/Corn!AV202</f>
        <v>0.68190127970749548</v>
      </c>
      <c r="AW188" s="324">
        <f>AW165/Corn!AW202</f>
        <v>0.62482369534555704</v>
      </c>
      <c r="AX188" s="324">
        <f>AX165/Corn!AX202</f>
        <v>0.74088291746641077</v>
      </c>
      <c r="AY188" s="227">
        <f>AY165/Corn!AY202</f>
        <v>0</v>
      </c>
      <c r="AZ188" s="226" t="e">
        <f>AZ165/Corn!AZ205</f>
        <v>#N/A</v>
      </c>
      <c r="BA188" s="226" t="e">
        <f>BA165/Corn!BA205</f>
        <v>#N/A</v>
      </c>
      <c r="BB188" s="226" t="e">
        <f>BB165/Corn!BB205</f>
        <v>#N/A</v>
      </c>
      <c r="BC188" s="226" t="e">
        <f>BC165/Corn!BC205</f>
        <v>#N/A</v>
      </c>
      <c r="BD188" s="226" t="e">
        <f>BD165/Corn!BD205</f>
        <v>#N/A</v>
      </c>
      <c r="BE188" s="226" t="e">
        <f>BE165/Corn!BE205</f>
        <v>#N/A</v>
      </c>
      <c r="BF188" s="226" t="e">
        <f>BF165/Corn!BF205</f>
        <v>#N/A</v>
      </c>
      <c r="BG188" s="226" t="e">
        <f>BG165/Corn!BG205</f>
        <v>#N/A</v>
      </c>
      <c r="BH188" s="226" t="e">
        <f>BH165/Corn!BH205</f>
        <v>#N/A</v>
      </c>
      <c r="BI188" s="226" t="e">
        <f>BI165/Corn!BI205</f>
        <v>#N/A</v>
      </c>
      <c r="BJ188" s="226" t="e">
        <f>BJ165/Corn!BJ205</f>
        <v>#N/A</v>
      </c>
      <c r="BK188" s="226" t="e">
        <f>BK165/Corn!BK205</f>
        <v>#N/A</v>
      </c>
      <c r="BL188" s="226" t="e">
        <f>BL165/Corn!BL205</f>
        <v>#N/A</v>
      </c>
      <c r="BM188" s="226" t="e">
        <f>BM165/Corn!BM205</f>
        <v>#N/A</v>
      </c>
      <c r="BN188" s="226" t="e">
        <f>BN165/Corn!BN205</f>
        <v>#N/A</v>
      </c>
      <c r="BO188" s="226" t="e">
        <f>BO165/Corn!BO205</f>
        <v>#N/A</v>
      </c>
      <c r="BP188" s="226" t="e">
        <f>BP165/Corn!BP205</f>
        <v>#N/A</v>
      </c>
      <c r="BQ188" s="226" t="e">
        <f>BQ165/Corn!BQ205</f>
        <v>#N/A</v>
      </c>
      <c r="BR188" s="226" t="e">
        <f>BR165/Corn!BR205</f>
        <v>#N/A</v>
      </c>
    </row>
    <row r="189" spans="1:70">
      <c r="A189" s="324" t="s">
        <v>70</v>
      </c>
      <c r="B189" s="324">
        <f>B166/Corn!B206</f>
        <v>0.57786885245901642</v>
      </c>
      <c r="C189" s="324">
        <f>C166/Corn!C203</f>
        <v>0.62660944206008584</v>
      </c>
      <c r="D189" s="324">
        <f>D166/Corn!D203</f>
        <v>0.6227544910179641</v>
      </c>
      <c r="E189" s="324">
        <f>E166/Corn!E203</f>
        <v>0.5482233502538072</v>
      </c>
      <c r="F189" s="324">
        <f>F166/Corn!F203</f>
        <v>0.54356846473029041</v>
      </c>
      <c r="G189" s="324">
        <f>G166/Corn!G203</f>
        <v>0.55183946488294311</v>
      </c>
      <c r="H189" s="324">
        <f>H166/Corn!H203</f>
        <v>0.7265306122448979</v>
      </c>
      <c r="I189" s="324">
        <f>I166/Corn!I203</f>
        <v>0.66666666666666674</v>
      </c>
      <c r="J189" s="324">
        <f>J166/Corn!J203</f>
        <v>0.51428571428571435</v>
      </c>
      <c r="K189" s="324">
        <f>K166/Corn!K203</f>
        <v>0.63773584905660374</v>
      </c>
      <c r="L189" s="324">
        <f>L166/Corn!L203</f>
        <v>0.51184834123222755</v>
      </c>
      <c r="M189" s="324">
        <f>M166/Corn!M203</f>
        <v>0.78571428571428581</v>
      </c>
      <c r="N189" s="324">
        <f>N166/Corn!N203</f>
        <v>1.032258064516129</v>
      </c>
      <c r="O189" s="324">
        <f>O166/Corn!O203</f>
        <v>0.99224806201550386</v>
      </c>
      <c r="P189" s="324">
        <f>P166/Corn!P203</f>
        <v>0.66216216216216206</v>
      </c>
      <c r="Q189" s="324">
        <f>Q166/Corn!Q203</f>
        <v>0.52054794520547942</v>
      </c>
      <c r="R189" s="324">
        <f>R166/Corn!R203</f>
        <v>0.52380952380952384</v>
      </c>
      <c r="S189" s="324">
        <f>S166/Corn!S203</f>
        <v>0.63902439024390256</v>
      </c>
      <c r="T189" s="324">
        <f>T166/Corn!T203</f>
        <v>0.58333333333333337</v>
      </c>
      <c r="U189" s="324">
        <f>U166/Corn!U203</f>
        <v>0.58737864077669899</v>
      </c>
      <c r="V189" s="324">
        <f>V166/Corn!V203</f>
        <v>0.53046594982078854</v>
      </c>
      <c r="W189" s="324">
        <f>W166/Corn!W203</f>
        <v>0.63888888888888895</v>
      </c>
      <c r="X189" s="324">
        <f>X166/Corn!X203</f>
        <v>0.63779527559055127</v>
      </c>
      <c r="Y189" s="324">
        <f>Y166/Corn!Y203</f>
        <v>0.57068062827225141</v>
      </c>
      <c r="Z189" s="324">
        <f>Z166/Corn!Z203</f>
        <v>0.6272189349112427</v>
      </c>
      <c r="AA189" s="324">
        <f>AA166/Corn!AA203</f>
        <v>0.62068965517241381</v>
      </c>
      <c r="AB189" s="324">
        <f>AB166/Corn!AB203</f>
        <v>0.89130434782608692</v>
      </c>
      <c r="AC189" s="324">
        <f>AC166/Corn!AC203</f>
        <v>0.76923076923076927</v>
      </c>
      <c r="AD189" s="324">
        <f>AD166/Corn!AD203</f>
        <v>0.67924528301886788</v>
      </c>
      <c r="AE189" s="324">
        <f>AE166/Corn!AE203</f>
        <v>0.67757009345794383</v>
      </c>
      <c r="AF189" s="324">
        <f>AF166/Corn!AF203</f>
        <v>0.87362637362637363</v>
      </c>
      <c r="AG189" s="324">
        <f>AG166/Corn!AG203</f>
        <v>0.69411764705882362</v>
      </c>
      <c r="AH189" s="324">
        <f>AH166/Corn!AH203</f>
        <v>0.74468085106382986</v>
      </c>
      <c r="AI189" s="324">
        <f>AI166/Corn!AI203</f>
        <v>0.74599542334096103</v>
      </c>
      <c r="AJ189" s="324">
        <f>AJ166/Corn!AJ203</f>
        <v>0.56232686980609414</v>
      </c>
      <c r="AK189" s="324">
        <f>AK166/Corn!AK203</f>
        <v>0.59027777777777768</v>
      </c>
      <c r="AL189" s="324">
        <f>AL166/Corn!AL203</f>
        <v>0.64397905759162299</v>
      </c>
      <c r="AM189" s="324">
        <f>AM166/Corn!AM203</f>
        <v>0.57964601769911506</v>
      </c>
      <c r="AN189" s="324">
        <f>AN166/Corn!AN203</f>
        <v>0.75377969762419017</v>
      </c>
      <c r="AO189" s="324">
        <f>AO166/Corn!AO203</f>
        <v>0.88515406162464993</v>
      </c>
      <c r="AP189" s="324">
        <f>AP166/Corn!AP203</f>
        <v>0.59945504087193469</v>
      </c>
      <c r="AQ189" s="324">
        <f>AQ166/Corn!AQ203</f>
        <v>0.61702127659574457</v>
      </c>
      <c r="AR189" s="324">
        <f>AR166/Corn!AR203</f>
        <v>0.78220858895705525</v>
      </c>
      <c r="AS189" s="324">
        <f>AS166/Corn!AS203</f>
        <v>0.79239766081871343</v>
      </c>
      <c r="AT189" s="324">
        <f>AT166/Corn!AT203</f>
        <v>0.73506493506493509</v>
      </c>
      <c r="AU189" s="324">
        <f>AU166/Corn!AU203</f>
        <v>0.75346260387811648</v>
      </c>
      <c r="AV189" s="324">
        <f>AV166/Corn!AV203</f>
        <v>0.85657370517928288</v>
      </c>
      <c r="AW189" s="324">
        <f>AW166/Corn!AW203</f>
        <v>0.67384615384615387</v>
      </c>
      <c r="AX189" s="324">
        <f>AX166/Corn!AX203</f>
        <v>0.76470588235294124</v>
      </c>
      <c r="AY189" s="227">
        <f>AY166/Corn!AY203</f>
        <v>0</v>
      </c>
      <c r="AZ189" s="226" t="e">
        <f>AZ166/Corn!AZ206</f>
        <v>#N/A</v>
      </c>
      <c r="BA189" s="226" t="e">
        <f>BA166/Corn!BA206</f>
        <v>#N/A</v>
      </c>
      <c r="BB189" s="226" t="e">
        <f>BB166/Corn!BB206</f>
        <v>#N/A</v>
      </c>
      <c r="BC189" s="226" t="e">
        <f>BC166/Corn!BC206</f>
        <v>#N/A</v>
      </c>
      <c r="BD189" s="226" t="e">
        <f>BD166/Corn!BD206</f>
        <v>#N/A</v>
      </c>
      <c r="BE189" s="226" t="e">
        <f>BE166/Corn!BE206</f>
        <v>#N/A</v>
      </c>
      <c r="BF189" s="226" t="e">
        <f>BF166/Corn!BF206</f>
        <v>#N/A</v>
      </c>
      <c r="BG189" s="226" t="e">
        <f>BG166/Corn!BG206</f>
        <v>#N/A</v>
      </c>
      <c r="BH189" s="226" t="e">
        <f>BH166/Corn!BH206</f>
        <v>#N/A</v>
      </c>
      <c r="BI189" s="226" t="e">
        <f>BI166/Corn!BI206</f>
        <v>#N/A</v>
      </c>
      <c r="BJ189" s="226" t="e">
        <f>BJ166/Corn!BJ206</f>
        <v>#N/A</v>
      </c>
      <c r="BK189" s="226" t="e">
        <f>BK166/Corn!BK206</f>
        <v>#N/A</v>
      </c>
      <c r="BL189" s="226" t="e">
        <f>BL166/Corn!BL206</f>
        <v>#N/A</v>
      </c>
      <c r="BM189" s="226" t="e">
        <f>BM166/Corn!BM206</f>
        <v>#N/A</v>
      </c>
      <c r="BN189" s="226" t="e">
        <f>BN166/Corn!BN206</f>
        <v>#N/A</v>
      </c>
      <c r="BO189" s="226" t="e">
        <f>BO166/Corn!BO206</f>
        <v>#N/A</v>
      </c>
      <c r="BP189" s="226" t="e">
        <f>BP166/Corn!BP206</f>
        <v>#N/A</v>
      </c>
      <c r="BQ189" s="226" t="e">
        <f>BQ166/Corn!BQ206</f>
        <v>#N/A</v>
      </c>
      <c r="BR189" s="226" t="e">
        <f>BR166/Corn!BR206</f>
        <v>#N/A</v>
      </c>
    </row>
    <row r="190" spans="1:70">
      <c r="A190" s="324" t="s">
        <v>71</v>
      </c>
      <c r="B190" s="324">
        <f>B167/Corn!B207</f>
        <v>0.56451612903225801</v>
      </c>
      <c r="C190" s="324">
        <f>C167/Corn!C204</f>
        <v>0.71782178217821779</v>
      </c>
      <c r="D190" s="324">
        <f>D167/Corn!D204</f>
        <v>0.58510638297872353</v>
      </c>
      <c r="E190" s="324">
        <f>E167/Corn!E204</f>
        <v>0.56930693069306926</v>
      </c>
      <c r="F190" s="324">
        <f>F167/Corn!F204</f>
        <v>0.62114537444933915</v>
      </c>
      <c r="G190" s="324">
        <f>G167/Corn!G204</f>
        <v>0.59354838709677415</v>
      </c>
      <c r="H190" s="324">
        <f>H167/Corn!H204</f>
        <v>0.80341880341880345</v>
      </c>
      <c r="I190" s="324">
        <f>I167/Corn!I204</f>
        <v>0.65727699530516426</v>
      </c>
      <c r="J190" s="324">
        <f>J167/Corn!J204</f>
        <v>0.52681388012618291</v>
      </c>
      <c r="K190" s="324">
        <f>K167/Corn!K204</f>
        <v>0.64313725490196083</v>
      </c>
      <c r="L190" s="324">
        <f>L167/Corn!L204</f>
        <v>0.52941176470588236</v>
      </c>
      <c r="M190" s="324">
        <f>M167/Corn!M204</f>
        <v>0.8979591836734695</v>
      </c>
      <c r="N190" s="324">
        <f>N167/Corn!N204</f>
        <v>1.0062111801242235</v>
      </c>
      <c r="O190" s="324">
        <f>O167/Corn!O204</f>
        <v>0.96015936254980094</v>
      </c>
      <c r="P190" s="324">
        <f>P167/Corn!P204</f>
        <v>0.6607142857142857</v>
      </c>
      <c r="Q190" s="324">
        <f>Q167/Corn!Q204</f>
        <v>0.53703703703703698</v>
      </c>
      <c r="R190" s="324">
        <f>R167/Corn!R204</f>
        <v>0.54585152838427942</v>
      </c>
      <c r="S190" s="324">
        <f>S167/Corn!S204</f>
        <v>0.68181818181818188</v>
      </c>
      <c r="T190" s="324">
        <f>T167/Corn!T204</f>
        <v>0.56734693877551012</v>
      </c>
      <c r="U190" s="324">
        <f>U167/Corn!U204</f>
        <v>0.59296482412060303</v>
      </c>
      <c r="V190" s="324">
        <f>V167/Corn!V204</f>
        <v>0.59581881533101044</v>
      </c>
      <c r="W190" s="324">
        <f>W167/Corn!W204</f>
        <v>0.69548872180451127</v>
      </c>
      <c r="X190" s="324">
        <f>X167/Corn!X204</f>
        <v>0.66135458167330685</v>
      </c>
      <c r="Y190" s="324">
        <f>Y167/Corn!Y204</f>
        <v>0.56994818652849744</v>
      </c>
      <c r="Z190" s="324">
        <f>Z167/Corn!Z204</f>
        <v>0.65882352941176481</v>
      </c>
      <c r="AA190" s="324">
        <f>AA167/Corn!AA204</f>
        <v>0.65591397849462363</v>
      </c>
      <c r="AB190" s="324">
        <f>AB167/Corn!AB204</f>
        <v>0.96756756756756757</v>
      </c>
      <c r="AC190" s="324">
        <f>AC167/Corn!AC204</f>
        <v>0.83771929824561409</v>
      </c>
      <c r="AD190" s="324">
        <f>AD167/Corn!AD204</f>
        <v>0.58636363636363631</v>
      </c>
      <c r="AE190" s="324">
        <f>AE167/Corn!AE204</f>
        <v>0.73658536585365864</v>
      </c>
      <c r="AF190" s="324">
        <f>AF167/Corn!AF204</f>
        <v>0.92655367231638408</v>
      </c>
      <c r="AG190" s="324">
        <f>AG167/Corn!AG204</f>
        <v>0.71180555555555547</v>
      </c>
      <c r="AH190" s="324">
        <f>AH167/Corn!AH204</f>
        <v>0.76453488372093026</v>
      </c>
      <c r="AI190" s="324">
        <f>AI167/Corn!AI204</f>
        <v>0.70422535211267612</v>
      </c>
      <c r="AJ190" s="324">
        <f>AJ167/Corn!AJ204</f>
        <v>0.55342465753424663</v>
      </c>
      <c r="AK190" s="324">
        <f>AK167/Corn!AK204</f>
        <v>0.67472527472527477</v>
      </c>
      <c r="AL190" s="324">
        <f>AL167/Corn!AL204</f>
        <v>0.57975986277873071</v>
      </c>
      <c r="AM190" s="324">
        <f>AM167/Corn!AM204</f>
        <v>0.55349500713266764</v>
      </c>
      <c r="AN190" s="324">
        <f>AN167/Corn!AN204</f>
        <v>0.83066361556064072</v>
      </c>
      <c r="AO190" s="324">
        <f>AO167/Corn!AO204</f>
        <v>0.81944444444444442</v>
      </c>
      <c r="AP190" s="324">
        <f>AP167/Corn!AP204</f>
        <v>0.58774373259052926</v>
      </c>
      <c r="AQ190" s="324">
        <f>AQ167/Corn!AQ204</f>
        <v>0.68827160493827155</v>
      </c>
      <c r="AR190" s="324">
        <f>AR167/Corn!AR204</f>
        <v>0.85079365079365088</v>
      </c>
      <c r="AS190" s="324">
        <f>AS167/Corn!AS204</f>
        <v>0.74780058651026382</v>
      </c>
      <c r="AT190" s="324">
        <f>AT167/Corn!AT204</f>
        <v>0.80163043478260876</v>
      </c>
      <c r="AU190" s="324">
        <f>AU167/Corn!AU204</f>
        <v>0.78364116094986813</v>
      </c>
      <c r="AV190" s="324">
        <f>AV167/Corn!AV204</f>
        <v>0.91271347248576851</v>
      </c>
      <c r="AW190" s="324">
        <f>AW167/Corn!AW204</f>
        <v>0.6718027734976888</v>
      </c>
      <c r="AX190" s="324">
        <f>AX167/Corn!AX204</f>
        <v>0.84120171673819744</v>
      </c>
      <c r="AY190" s="227">
        <f>AY167/Corn!AY204</f>
        <v>0</v>
      </c>
      <c r="AZ190" s="226" t="e">
        <f>AZ167/Corn!AZ207</f>
        <v>#N/A</v>
      </c>
      <c r="BA190" s="226" t="e">
        <f>BA167/Corn!BA207</f>
        <v>#N/A</v>
      </c>
      <c r="BB190" s="226" t="e">
        <f>BB167/Corn!BB207</f>
        <v>#N/A</v>
      </c>
      <c r="BC190" s="226" t="e">
        <f>BC167/Corn!BC207</f>
        <v>#N/A</v>
      </c>
      <c r="BD190" s="226" t="e">
        <f>BD167/Corn!BD207</f>
        <v>#N/A</v>
      </c>
      <c r="BE190" s="226" t="e">
        <f>BE167/Corn!BE207</f>
        <v>#N/A</v>
      </c>
      <c r="BF190" s="226" t="e">
        <f>BF167/Corn!BF207</f>
        <v>#N/A</v>
      </c>
      <c r="BG190" s="226" t="e">
        <f>BG167/Corn!BG207</f>
        <v>#N/A</v>
      </c>
      <c r="BH190" s="226" t="e">
        <f>BH167/Corn!BH207</f>
        <v>#N/A</v>
      </c>
      <c r="BI190" s="226" t="e">
        <f>BI167/Corn!BI207</f>
        <v>#N/A</v>
      </c>
      <c r="BJ190" s="226" t="e">
        <f>BJ167/Corn!BJ207</f>
        <v>#N/A</v>
      </c>
      <c r="BK190" s="226" t="e">
        <f>BK167/Corn!BK207</f>
        <v>#N/A</v>
      </c>
      <c r="BL190" s="226" t="e">
        <f>BL167/Corn!BL207</f>
        <v>#N/A</v>
      </c>
      <c r="BM190" s="226" t="e">
        <f>BM167/Corn!BM207</f>
        <v>#N/A</v>
      </c>
      <c r="BN190" s="226" t="e">
        <f>BN167/Corn!BN207</f>
        <v>#N/A</v>
      </c>
      <c r="BO190" s="226" t="e">
        <f>BO167/Corn!BO207</f>
        <v>#N/A</v>
      </c>
      <c r="BP190" s="226" t="e">
        <f>BP167/Corn!BP207</f>
        <v>#N/A</v>
      </c>
      <c r="BQ190" s="226" t="e">
        <f>BQ167/Corn!BQ207</f>
        <v>#N/A</v>
      </c>
      <c r="BR190" s="226" t="e">
        <f>BR167/Corn!BR207</f>
        <v>#N/A</v>
      </c>
    </row>
    <row r="191" spans="1:70">
      <c r="A191" s="324" t="s">
        <v>72</v>
      </c>
      <c r="B191" s="324">
        <f>B168/Corn!B208</f>
        <v>0.56799999999999995</v>
      </c>
      <c r="C191" s="324">
        <f>C168/Corn!C205</f>
        <v>0.67410714285714279</v>
      </c>
      <c r="D191" s="324">
        <f>D168/Corn!D205</f>
        <v>0.57360406091370553</v>
      </c>
      <c r="E191" s="324">
        <f>E168/Corn!E205</f>
        <v>0.56937799043062198</v>
      </c>
      <c r="F191" s="324">
        <f>F168/Corn!F205</f>
        <v>0.55042016806722693</v>
      </c>
      <c r="G191" s="324">
        <f>G168/Corn!G205</f>
        <v>0.60188087774294674</v>
      </c>
      <c r="H191" s="324">
        <f>H168/Corn!H205</f>
        <v>0.81171548117154801</v>
      </c>
      <c r="I191" s="324">
        <f>I168/Corn!I205</f>
        <v>0.63716814159292035</v>
      </c>
      <c r="J191" s="324">
        <f>J168/Corn!J205</f>
        <v>0.54920634920634925</v>
      </c>
      <c r="K191" s="324">
        <f>K168/Corn!K205</f>
        <v>0.671875</v>
      </c>
      <c r="L191" s="324">
        <f>L168/Corn!L205</f>
        <v>0.5240174672489083</v>
      </c>
      <c r="M191" s="324">
        <f>M168/Corn!M205</f>
        <v>0.96</v>
      </c>
      <c r="N191" s="324">
        <f>N168/Corn!N205</f>
        <v>1.0232558139534884</v>
      </c>
      <c r="O191" s="324">
        <f>O168/Corn!O205</f>
        <v>0.97628458498023729</v>
      </c>
      <c r="P191" s="324">
        <f>P168/Corn!P205</f>
        <v>0.67400881057268724</v>
      </c>
      <c r="Q191" s="324">
        <f>Q168/Corn!Q205</f>
        <v>0.52702702702702697</v>
      </c>
      <c r="R191" s="324">
        <f>R168/Corn!R205</f>
        <v>0.53648068669527893</v>
      </c>
      <c r="S191" s="324">
        <f>S168/Corn!S205</f>
        <v>0.61928934010152281</v>
      </c>
      <c r="T191" s="324">
        <f>T168/Corn!T205</f>
        <v>0.53183520599250933</v>
      </c>
      <c r="U191" s="324">
        <f>U168/Corn!U205</f>
        <v>0.5539906103286385</v>
      </c>
      <c r="V191" s="324">
        <f>V168/Corn!V205</f>
        <v>0.62214983713355054</v>
      </c>
      <c r="W191" s="324">
        <f>W168/Corn!W205</f>
        <v>0.6539923954372624</v>
      </c>
      <c r="X191" s="324">
        <f>X168/Corn!X205</f>
        <v>0.62301587301587302</v>
      </c>
      <c r="Y191" s="324">
        <f>Y168/Corn!Y205</f>
        <v>0.59499999999999997</v>
      </c>
      <c r="Z191" s="324">
        <f>Z168/Corn!Z205</f>
        <v>0.64835164835164827</v>
      </c>
      <c r="AA191" s="324">
        <f>AA168/Corn!AA205</f>
        <v>0.57868020304568524</v>
      </c>
      <c r="AB191" s="324">
        <f>AB168/Corn!AB205</f>
        <v>0.96969696969696972</v>
      </c>
      <c r="AC191" s="324">
        <f>AC168/Corn!AC205</f>
        <v>0.84051724137931039</v>
      </c>
      <c r="AD191" s="324">
        <f>AD168/Corn!AD205</f>
        <v>0.68398268398268403</v>
      </c>
      <c r="AE191" s="324">
        <f>AE168/Corn!AE205</f>
        <v>0.78431372549019607</v>
      </c>
      <c r="AF191" s="324">
        <f>AF168/Corn!AF205</f>
        <v>0.90104166666666674</v>
      </c>
      <c r="AG191" s="324">
        <f>AG168/Corn!AG205</f>
        <v>0.66777408637873747</v>
      </c>
      <c r="AH191" s="324">
        <f>AH168/Corn!AH205</f>
        <v>0.71352785145888598</v>
      </c>
      <c r="AI191" s="324">
        <f>AI168/Corn!AI205</f>
        <v>0.75912408759124084</v>
      </c>
      <c r="AJ191" s="324">
        <f>AJ168/Corn!AJ205</f>
        <v>0.6166666666666667</v>
      </c>
      <c r="AK191" s="324">
        <f>AK168/Corn!AK205</f>
        <v>0.60995850622406633</v>
      </c>
      <c r="AL191" s="324">
        <f>AL168/Corn!AL205</f>
        <v>0.60921501706484638</v>
      </c>
      <c r="AM191" s="324">
        <f>AM168/Corn!AM205</f>
        <v>0.56768558951965065</v>
      </c>
      <c r="AN191" s="324">
        <f>AN168/Corn!AN205</f>
        <v>0.81405895691609975</v>
      </c>
      <c r="AO191" s="324">
        <f>AO168/Corn!AO205</f>
        <v>0.84696569920844322</v>
      </c>
      <c r="AP191" s="324">
        <f>AP168/Corn!AP205</f>
        <v>0.58082191780821923</v>
      </c>
      <c r="AQ191" s="324">
        <f>AQ168/Corn!AQ205</f>
        <v>0.70783132530120485</v>
      </c>
      <c r="AR191" s="324">
        <f>AR168/Corn!AR205</f>
        <v>0.91021671826625383</v>
      </c>
      <c r="AS191" s="324">
        <f>AS168/Corn!AS205</f>
        <v>0.75423728813559321</v>
      </c>
      <c r="AT191" s="324">
        <f>AT168/Corn!AT205</f>
        <v>0.81401617250673852</v>
      </c>
      <c r="AU191" s="324">
        <f>AU168/Corn!AU205</f>
        <v>0.67758186397984888</v>
      </c>
      <c r="AV191" s="324">
        <f>AV168/Corn!AV205</f>
        <v>1.0329067641681902</v>
      </c>
      <c r="AW191" s="324">
        <f>AW168/Corn!AW205</f>
        <v>0.6899696048632219</v>
      </c>
      <c r="AX191" s="324">
        <f>AX168/Corn!AX205</f>
        <v>0.82916666666666672</v>
      </c>
      <c r="AY191" s="227">
        <f>AY168/Corn!AY205</f>
        <v>0</v>
      </c>
      <c r="AZ191" s="226" t="e">
        <f>AZ168/Corn!AZ208</f>
        <v>#N/A</v>
      </c>
      <c r="BA191" s="226" t="e">
        <f>BA168/Corn!BA208</f>
        <v>#N/A</v>
      </c>
      <c r="BB191" s="226" t="e">
        <f>BB168/Corn!BB208</f>
        <v>#N/A</v>
      </c>
      <c r="BC191" s="226" t="e">
        <f>BC168/Corn!BC208</f>
        <v>#N/A</v>
      </c>
      <c r="BD191" s="226" t="e">
        <f>BD168/Corn!BD208</f>
        <v>#N/A</v>
      </c>
      <c r="BE191" s="226" t="e">
        <f>BE168/Corn!BE208</f>
        <v>#N/A</v>
      </c>
      <c r="BF191" s="226" t="e">
        <f>BF168/Corn!BF208</f>
        <v>#N/A</v>
      </c>
      <c r="BG191" s="226" t="e">
        <f>BG168/Corn!BG208</f>
        <v>#N/A</v>
      </c>
      <c r="BH191" s="226" t="e">
        <f>BH168/Corn!BH208</f>
        <v>#N/A</v>
      </c>
      <c r="BI191" s="226" t="e">
        <f>BI168/Corn!BI208</f>
        <v>#N/A</v>
      </c>
      <c r="BJ191" s="226" t="e">
        <f>BJ168/Corn!BJ208</f>
        <v>#N/A</v>
      </c>
      <c r="BK191" s="226" t="e">
        <f>BK168/Corn!BK208</f>
        <v>#N/A</v>
      </c>
      <c r="BL191" s="226" t="e">
        <f>BL168/Corn!BL208</f>
        <v>#N/A</v>
      </c>
      <c r="BM191" s="226" t="e">
        <f>BM168/Corn!BM208</f>
        <v>#N/A</v>
      </c>
      <c r="BN191" s="226" t="e">
        <f>BN168/Corn!BN208</f>
        <v>#N/A</v>
      </c>
      <c r="BO191" s="226" t="e">
        <f>BO168/Corn!BO208</f>
        <v>#N/A</v>
      </c>
      <c r="BP191" s="226" t="e">
        <f>BP168/Corn!BP208</f>
        <v>#N/A</v>
      </c>
      <c r="BQ191" s="226" t="e">
        <f>BQ168/Corn!BQ208</f>
        <v>#N/A</v>
      </c>
      <c r="BR191" s="226" t="e">
        <f>BR168/Corn!BR208</f>
        <v>#N/A</v>
      </c>
    </row>
    <row r="192" spans="1:70">
      <c r="A192" s="324" t="s">
        <v>56</v>
      </c>
      <c r="B192" s="324">
        <f>B169/Corn!B209</f>
        <v>0.58536585365853655</v>
      </c>
      <c r="C192" s="324">
        <f>C169/Corn!C206</f>
        <v>0.67521367521367526</v>
      </c>
      <c r="D192" s="324">
        <f>D169/Corn!D206</f>
        <v>0.59</v>
      </c>
      <c r="E192" s="324">
        <f>E169/Corn!E206</f>
        <v>0.5781990521327014</v>
      </c>
      <c r="F192" s="324">
        <f>F169/Corn!F206</f>
        <v>0.56734693877551012</v>
      </c>
      <c r="G192" s="324">
        <f>G169/Corn!G206</f>
        <v>0.62068965517241381</v>
      </c>
      <c r="H192" s="324">
        <f>H169/Corn!H206</f>
        <v>0.77559055118110232</v>
      </c>
      <c r="I192" s="324">
        <f>I169/Corn!I206</f>
        <v>0.61864406779661019</v>
      </c>
      <c r="J192" s="324">
        <f>J169/Corn!J206</f>
        <v>0.57460317460317467</v>
      </c>
      <c r="K192" s="324">
        <f>K169/Corn!K206</f>
        <v>0.65909090909090906</v>
      </c>
      <c r="L192" s="324">
        <f>L169/Corn!L206</f>
        <v>0.50643776824034326</v>
      </c>
      <c r="M192" s="324">
        <f>M169/Corn!M206</f>
        <v>0.98648648648648651</v>
      </c>
      <c r="N192" s="324">
        <f>N169/Corn!N206</f>
        <v>1.0112994350282487</v>
      </c>
      <c r="O192" s="324">
        <f>O169/Corn!O206</f>
        <v>0.96923076923076923</v>
      </c>
      <c r="P192" s="324">
        <f>P169/Corn!P206</f>
        <v>0.63636363636363635</v>
      </c>
      <c r="Q192" s="324">
        <f>Q169/Corn!Q206</f>
        <v>0.49779735682819376</v>
      </c>
      <c r="R192" s="324">
        <f>R169/Corn!R206</f>
        <v>0.54583333333333339</v>
      </c>
      <c r="S192" s="324">
        <f>S169/Corn!S206</f>
        <v>0.69950738916256161</v>
      </c>
      <c r="T192" s="324">
        <f>T169/Corn!T206</f>
        <v>0.52592592592592591</v>
      </c>
      <c r="U192" s="324">
        <f>U169/Corn!U206</f>
        <v>0.55707762557077622</v>
      </c>
      <c r="V192" s="324">
        <f>V169/Corn!V206</f>
        <v>0.62459546925566345</v>
      </c>
      <c r="W192" s="324">
        <f>W169/Corn!W206</f>
        <v>0.68029739776951681</v>
      </c>
      <c r="X192" s="324">
        <f>X169/Corn!X206</f>
        <v>0.625</v>
      </c>
      <c r="Y192" s="324">
        <f>Y169/Corn!Y206</f>
        <v>0.58252427184466016</v>
      </c>
      <c r="Z192" s="324">
        <f>Z169/Corn!Z206</f>
        <v>0.62827225130890052</v>
      </c>
      <c r="AA192" s="324">
        <f>AA169/Corn!AA206</f>
        <v>0.61111111111111105</v>
      </c>
      <c r="AB192" s="324">
        <f>AB169/Corn!AB206</f>
        <v>0.97969543147208116</v>
      </c>
      <c r="AC192" s="324">
        <f>AC169/Corn!AC206</f>
        <v>0.87553648068669532</v>
      </c>
      <c r="AD192" s="324">
        <f>AD169/Corn!AD206</f>
        <v>0.61924686192468614</v>
      </c>
      <c r="AE192" s="324">
        <f>AE169/Corn!AE206</f>
        <v>0.7735849056603773</v>
      </c>
      <c r="AF192" s="324">
        <f>AF169/Corn!AF206</f>
        <v>0.86499999999999999</v>
      </c>
      <c r="AG192" s="324">
        <f>AG169/Corn!AG206</f>
        <v>0.7213114754098362</v>
      </c>
      <c r="AH192" s="324">
        <f>AH169/Corn!AH206</f>
        <v>0.72361809045226133</v>
      </c>
      <c r="AI192" s="324">
        <f>AI169/Corn!AI206</f>
        <v>0.6353211009174311</v>
      </c>
      <c r="AJ192" s="324">
        <f>AJ169/Corn!AJ206</f>
        <v>0.59836065573770492</v>
      </c>
      <c r="AK192" s="324">
        <f>AK169/Corn!AK206</f>
        <v>0.63360323886639669</v>
      </c>
      <c r="AL192" s="324">
        <f>AL169/Corn!AL206</f>
        <v>0.58649093904448102</v>
      </c>
      <c r="AM192" s="324">
        <f>AM169/Corn!AM206</f>
        <v>0.58333333333333326</v>
      </c>
      <c r="AN192" s="324">
        <f>AN169/Corn!AN206</f>
        <v>0.83710407239819007</v>
      </c>
      <c r="AO192" s="324">
        <f>AO169/Corn!AO206</f>
        <v>0.79057591623036649</v>
      </c>
      <c r="AP192" s="324">
        <f>AP169/Corn!AP206</f>
        <v>0.52732240437158462</v>
      </c>
      <c r="AQ192" s="324">
        <f>AQ169/Corn!AQ206</f>
        <v>0.67941176470588238</v>
      </c>
      <c r="AR192" s="324">
        <f>AR169/Corn!AR206</f>
        <v>1</v>
      </c>
      <c r="AS192" s="324">
        <f>AS169/Corn!AS206</f>
        <v>0.75</v>
      </c>
      <c r="AT192" s="324">
        <f>AT169/Corn!AT206</f>
        <v>0.74934036939313975</v>
      </c>
      <c r="AU192" s="324">
        <f>AU169/Corn!AU206</f>
        <v>0.70754716981132071</v>
      </c>
      <c r="AV192" s="324">
        <f>AV169/Corn!AV206</f>
        <v>1.0197486535008975</v>
      </c>
      <c r="AW192" s="324">
        <f>AW169/Corn!AW206</f>
        <v>0.65361445783132532</v>
      </c>
      <c r="AX192" s="324">
        <f>AX169/Corn!AX206</f>
        <v>0.85864978902953593</v>
      </c>
      <c r="AY192" s="227">
        <f>AY169/Corn!AY206</f>
        <v>0</v>
      </c>
      <c r="AZ192" s="226" t="e">
        <f>AZ169/Corn!AZ209</f>
        <v>#N/A</v>
      </c>
      <c r="BA192" s="226" t="e">
        <f>BA169/Corn!BA209</f>
        <v>#N/A</v>
      </c>
      <c r="BB192" s="226" t="e">
        <f>BB169/Corn!BB209</f>
        <v>#N/A</v>
      </c>
      <c r="BC192" s="226" t="e">
        <f>BC169/Corn!BC209</f>
        <v>#N/A</v>
      </c>
      <c r="BD192" s="226" t="e">
        <f>BD169/Corn!BD209</f>
        <v>#N/A</v>
      </c>
      <c r="BE192" s="226" t="e">
        <f>BE169/Corn!BE209</f>
        <v>#N/A</v>
      </c>
      <c r="BF192" s="226" t="e">
        <f>BF169/Corn!BF209</f>
        <v>#N/A</v>
      </c>
      <c r="BG192" s="226" t="e">
        <f>BG169/Corn!BG209</f>
        <v>#N/A</v>
      </c>
      <c r="BH192" s="226" t="e">
        <f>BH169/Corn!BH209</f>
        <v>#N/A</v>
      </c>
      <c r="BI192" s="226" t="e">
        <f>BI169/Corn!BI209</f>
        <v>#N/A</v>
      </c>
      <c r="BJ192" s="226" t="e">
        <f>BJ169/Corn!BJ209</f>
        <v>#N/A</v>
      </c>
      <c r="BK192" s="226" t="e">
        <f>BK169/Corn!BK209</f>
        <v>#N/A</v>
      </c>
      <c r="BL192" s="226" t="e">
        <f>BL169/Corn!BL209</f>
        <v>#N/A</v>
      </c>
      <c r="BM192" s="226" t="e">
        <f>BM169/Corn!BM209</f>
        <v>#N/A</v>
      </c>
      <c r="BN192" s="226" t="e">
        <f>BN169/Corn!BN209</f>
        <v>#N/A</v>
      </c>
      <c r="BO192" s="226" t="e">
        <f>BO169/Corn!BO209</f>
        <v>#N/A</v>
      </c>
      <c r="BP192" s="226" t="e">
        <f>BP169/Corn!BP209</f>
        <v>#N/A</v>
      </c>
      <c r="BQ192" s="226" t="e">
        <f>BQ169/Corn!BQ209</f>
        <v>#N/A</v>
      </c>
      <c r="BR192" s="226" t="e">
        <f>BR169/Corn!BR209</f>
        <v>#N/A</v>
      </c>
    </row>
    <row r="193" spans="1:70">
      <c r="A193" s="324" t="s">
        <v>57</v>
      </c>
      <c r="B193" s="324">
        <f>B170/Corn!B210</f>
        <v>0.55938697318007669</v>
      </c>
      <c r="C193" s="324">
        <f>C170/Corn!C207</f>
        <v>0.69658119658119655</v>
      </c>
      <c r="D193" s="324">
        <f>D170/Corn!D207</f>
        <v>0.60098522167487689</v>
      </c>
      <c r="E193" s="324">
        <f>E170/Corn!E207</f>
        <v>0.57339449541284404</v>
      </c>
      <c r="F193" s="324">
        <f>F170/Corn!F207</f>
        <v>0.57322175732217573</v>
      </c>
      <c r="G193" s="324">
        <f>G170/Corn!G207</f>
        <v>0.62422360248447195</v>
      </c>
      <c r="H193" s="324">
        <f>H170/Corn!H207</f>
        <v>0.81557377049180324</v>
      </c>
      <c r="I193" s="324">
        <f>I170/Corn!I207</f>
        <v>0.578125</v>
      </c>
      <c r="J193" s="324">
        <f>J170/Corn!J207</f>
        <v>0.60450160771704176</v>
      </c>
      <c r="K193" s="324">
        <f>K170/Corn!K207</f>
        <v>0.64503816793893121</v>
      </c>
      <c r="L193" s="324">
        <f>L170/Corn!L207</f>
        <v>0.5</v>
      </c>
      <c r="M193" s="324">
        <f>M170/Corn!M207</f>
        <v>1.0352112676056338</v>
      </c>
      <c r="N193" s="324">
        <f>N170/Corn!N207</f>
        <v>1.0054644808743169</v>
      </c>
      <c r="O193" s="324">
        <f>O170/Corn!O207</f>
        <v>0.9498069498069498</v>
      </c>
      <c r="P193" s="324">
        <f>P170/Corn!P207</f>
        <v>0.61637931034482762</v>
      </c>
      <c r="Q193" s="324">
        <f>Q170/Corn!Q207</f>
        <v>0.48706896551724138</v>
      </c>
      <c r="R193" s="324">
        <f>R170/Corn!R207</f>
        <v>0.58536585365853655</v>
      </c>
      <c r="S193" s="324">
        <f>S170/Corn!S207</f>
        <v>0.71</v>
      </c>
      <c r="T193" s="324">
        <f>T170/Corn!T207</f>
        <v>0.50896057347670243</v>
      </c>
      <c r="U193" s="324">
        <f>U170/Corn!U207</f>
        <v>0.547085201793722</v>
      </c>
      <c r="V193" s="324">
        <f>V170/Corn!V207</f>
        <v>0.58160237388724034</v>
      </c>
      <c r="W193" s="324">
        <f>W170/Corn!W207</f>
        <v>0.68301886792452837</v>
      </c>
      <c r="X193" s="324">
        <f>X170/Corn!X207</f>
        <v>0.62745098039215697</v>
      </c>
      <c r="Y193" s="324">
        <f>Y170/Corn!Y207</f>
        <v>0.58536585365853666</v>
      </c>
      <c r="Z193" s="324">
        <f>Z170/Corn!Z207</f>
        <v>0.64141414141414144</v>
      </c>
      <c r="AA193" s="324">
        <f>AA170/Corn!AA207</f>
        <v>0.65306122448979598</v>
      </c>
      <c r="AB193" s="324">
        <f>AB170/Corn!AB207</f>
        <v>0.98963730569948183</v>
      </c>
      <c r="AC193" s="324">
        <f>AC170/Corn!AC207</f>
        <v>0.90170940170940173</v>
      </c>
      <c r="AD193" s="324">
        <f>AD170/Corn!AD207</f>
        <v>0.6053639846743295</v>
      </c>
      <c r="AE193" s="324">
        <f>AE170/Corn!AE207</f>
        <v>0.85641025641025637</v>
      </c>
      <c r="AF193" s="324">
        <f>AF170/Corn!AF207</f>
        <v>0.90099009900990101</v>
      </c>
      <c r="AG193" s="324">
        <f>AG170/Corn!AG207</f>
        <v>0.68313953488372092</v>
      </c>
      <c r="AH193" s="324">
        <f>AH170/Corn!AH207</f>
        <v>0.70264317180616742</v>
      </c>
      <c r="AI193" s="324">
        <f>AI170/Corn!AI207</f>
        <v>0.69509043927648573</v>
      </c>
      <c r="AJ193" s="324">
        <f>AJ170/Corn!AJ207</f>
        <v>0.647887323943662</v>
      </c>
      <c r="AK193" s="324">
        <f>AK170/Corn!AK207</f>
        <v>0.57876106194690258</v>
      </c>
      <c r="AL193" s="324">
        <f>AL170/Corn!AL207</f>
        <v>0.55254777070063699</v>
      </c>
      <c r="AM193" s="324">
        <f>AM170/Corn!AM207</f>
        <v>0.58806818181818177</v>
      </c>
      <c r="AN193" s="324">
        <f>AN170/Corn!AN207</f>
        <v>0.86206896551724144</v>
      </c>
      <c r="AO193" s="324">
        <f>AO170/Corn!AO207</f>
        <v>0.81266490765171506</v>
      </c>
      <c r="AP193" s="324">
        <f>AP170/Corn!AP207</f>
        <v>0.61731843575418988</v>
      </c>
      <c r="AQ193" s="324">
        <f>AQ170/Corn!AQ207</f>
        <v>0.69476744186046513</v>
      </c>
      <c r="AR193" s="324">
        <f>AR170/Corn!AR207</f>
        <v>0.77810650887573962</v>
      </c>
      <c r="AS193" s="324">
        <f>AS170/Corn!AS207</f>
        <v>0.78888888888888886</v>
      </c>
      <c r="AT193" s="324">
        <f>AT170/Corn!AT207</f>
        <v>0.72222222222222221</v>
      </c>
      <c r="AU193" s="324">
        <f>AU170/Corn!AU207</f>
        <v>0.65473684210526317</v>
      </c>
      <c r="AV193" s="324">
        <f>AV170/Corn!AV207</f>
        <v>0.99180327868852458</v>
      </c>
      <c r="AW193" s="324">
        <f>AW170/Corn!AW207</f>
        <v>0.58970588235294119</v>
      </c>
      <c r="AX193" s="324">
        <f>AX170/Corn!AX207</f>
        <v>0.94036697247706402</v>
      </c>
      <c r="AY193" s="227">
        <f>AY170/Corn!AY207</f>
        <v>0</v>
      </c>
      <c r="AZ193" s="226" t="e">
        <f>AZ170/Corn!AZ210</f>
        <v>#N/A</v>
      </c>
      <c r="BA193" s="226" t="e">
        <f>BA170/Corn!BA210</f>
        <v>#N/A</v>
      </c>
      <c r="BB193" s="226" t="e">
        <f>BB170/Corn!BB210</f>
        <v>#N/A</v>
      </c>
      <c r="BC193" s="226" t="e">
        <f>BC170/Corn!BC210</f>
        <v>#N/A</v>
      </c>
      <c r="BD193" s="226" t="e">
        <f>BD170/Corn!BD210</f>
        <v>#N/A</v>
      </c>
      <c r="BE193" s="226" t="e">
        <f>BE170/Corn!BE210</f>
        <v>#N/A</v>
      </c>
      <c r="BF193" s="226" t="e">
        <f>BF170/Corn!BF210</f>
        <v>#N/A</v>
      </c>
      <c r="BG193" s="226" t="e">
        <f>BG170/Corn!BG210</f>
        <v>#N/A</v>
      </c>
      <c r="BH193" s="226" t="e">
        <f>BH170/Corn!BH210</f>
        <v>#N/A</v>
      </c>
      <c r="BI193" s="226" t="e">
        <f>BI170/Corn!BI210</f>
        <v>#N/A</v>
      </c>
      <c r="BJ193" s="226" t="e">
        <f>BJ170/Corn!BJ210</f>
        <v>#N/A</v>
      </c>
      <c r="BK193" s="226" t="e">
        <f>BK170/Corn!BK210</f>
        <v>#N/A</v>
      </c>
      <c r="BL193" s="226" t="e">
        <f>BL170/Corn!BL210</f>
        <v>#N/A</v>
      </c>
      <c r="BM193" s="226" t="e">
        <f>BM170/Corn!BM210</f>
        <v>#N/A</v>
      </c>
      <c r="BN193" s="226" t="e">
        <f>BN170/Corn!BN210</f>
        <v>#N/A</v>
      </c>
      <c r="BO193" s="226" t="e">
        <f>BO170/Corn!BO210</f>
        <v>#N/A</v>
      </c>
      <c r="BP193" s="226" t="e">
        <f>BP170/Corn!BP210</f>
        <v>#N/A</v>
      </c>
      <c r="BQ193" s="226" t="e">
        <f>BQ170/Corn!BQ210</f>
        <v>#N/A</v>
      </c>
      <c r="BR193" s="226" t="e">
        <f>BR170/Corn!BR210</f>
        <v>#N/A</v>
      </c>
    </row>
    <row r="194" spans="1:70">
      <c r="A194" s="324" t="s">
        <v>58</v>
      </c>
      <c r="B194" s="324">
        <f>B171/Corn!B211</f>
        <v>0.53284671532846706</v>
      </c>
      <c r="C194" s="324">
        <f>C171/Corn!C208</f>
        <v>0.69787234042553181</v>
      </c>
      <c r="D194" s="324">
        <f>D171/Corn!D208</f>
        <v>0.54418604651162794</v>
      </c>
      <c r="E194" s="324">
        <f>E171/Corn!E208</f>
        <v>0.572072072072072</v>
      </c>
      <c r="F194" s="324">
        <f>F171/Corn!F208</f>
        <v>0.55833333333333335</v>
      </c>
      <c r="G194" s="324">
        <f>G171/Corn!G208</f>
        <v>0.64</v>
      </c>
      <c r="H194" s="324">
        <f>H171/Corn!H208</f>
        <v>0.82113821138211385</v>
      </c>
      <c r="I194" s="324">
        <f>I171/Corn!I208</f>
        <v>0.54981549815498154</v>
      </c>
      <c r="J194" s="324">
        <f>J171/Corn!J208</f>
        <v>0.56386292834890972</v>
      </c>
      <c r="K194" s="324">
        <f>K171/Corn!K208</f>
        <v>0.6292134831460674</v>
      </c>
      <c r="L194" s="324">
        <f>L171/Corn!L208</f>
        <v>0.49781659388646282</v>
      </c>
      <c r="M194" s="324">
        <f>M171/Corn!M208</f>
        <v>0.98639455782312924</v>
      </c>
      <c r="N194" s="324">
        <f>N171/Corn!N208</f>
        <v>0.95698924731182788</v>
      </c>
      <c r="O194" s="324">
        <f>O171/Corn!O208</f>
        <v>0.92692307692307696</v>
      </c>
      <c r="P194" s="324">
        <f>P171/Corn!P208</f>
        <v>0.58649789029535859</v>
      </c>
      <c r="Q194" s="324">
        <f>Q171/Corn!Q208</f>
        <v>0.48535564853556479</v>
      </c>
      <c r="R194" s="324">
        <f>R171/Corn!R208</f>
        <v>0.57831325301204817</v>
      </c>
      <c r="S194" s="324">
        <f>S171/Corn!S208</f>
        <v>0.68095238095238086</v>
      </c>
      <c r="T194" s="324">
        <f>T171/Corn!T208</f>
        <v>0.50729927007299258</v>
      </c>
      <c r="U194" s="324">
        <f>U171/Corn!U208</f>
        <v>0.57826086956521749</v>
      </c>
      <c r="V194" s="324">
        <f>V171/Corn!V208</f>
        <v>0.58119658119658124</v>
      </c>
      <c r="W194" s="324">
        <f>W171/Corn!W208</f>
        <v>0.68458781362007159</v>
      </c>
      <c r="X194" s="324">
        <f>X171/Corn!X208</f>
        <v>0.64313725490196083</v>
      </c>
      <c r="Y194" s="324">
        <f>Y171/Corn!Y208</f>
        <v>0.58252427184466016</v>
      </c>
      <c r="Z194" s="324">
        <f>Z171/Corn!Z208</f>
        <v>0.63054187192118238</v>
      </c>
      <c r="AA194" s="324">
        <f>AA171/Corn!AA208</f>
        <v>0.63265306122448983</v>
      </c>
      <c r="AB194" s="324">
        <f>AB171/Corn!AB208</f>
        <v>1.0257731958762888</v>
      </c>
      <c r="AC194" s="324">
        <f>AC171/Corn!AC208</f>
        <v>0.89270386266094426</v>
      </c>
      <c r="AD194" s="324">
        <f>AD171/Corn!AD208</f>
        <v>0.5818181818181819</v>
      </c>
      <c r="AE194" s="324">
        <f>AE171/Corn!AE208</f>
        <v>0.85643564356435642</v>
      </c>
      <c r="AF194" s="324">
        <f>AF171/Corn!AF208</f>
        <v>0.88349514563106801</v>
      </c>
      <c r="AG194" s="324">
        <f>AG171/Corn!AG208</f>
        <v>0.69970845481049559</v>
      </c>
      <c r="AH194" s="324">
        <f>AH171/Corn!AH208</f>
        <v>0.72978723404255319</v>
      </c>
      <c r="AI194" s="324">
        <f>AI171/Corn!AI208</f>
        <v>0.7194805194805195</v>
      </c>
      <c r="AJ194" s="324">
        <f>AJ171/Corn!AJ208</f>
        <v>0.6450704225352113</v>
      </c>
      <c r="AK194" s="324">
        <f>AK171/Corn!AK208</f>
        <v>0.59312839059674494</v>
      </c>
      <c r="AL194" s="324">
        <f>AL171/Corn!AL208</f>
        <v>0.59370078740157484</v>
      </c>
      <c r="AM194" s="324">
        <f>AM171/Corn!AM208</f>
        <v>0.5890603085553997</v>
      </c>
      <c r="AN194" s="324">
        <f>AN171/Corn!AN208</f>
        <v>0.91371681415929207</v>
      </c>
      <c r="AO194" s="324">
        <f>AO171/Corn!AO208</f>
        <v>0.7769028871391076</v>
      </c>
      <c r="AP194" s="324">
        <f>AP171/Corn!AP208</f>
        <v>0.61797752808988771</v>
      </c>
      <c r="AQ194" s="324">
        <f>AQ171/Corn!AQ208</f>
        <v>0.68481375358166185</v>
      </c>
      <c r="AR194" s="324">
        <f>AR171/Corn!AR208</f>
        <v>0.79772079772079774</v>
      </c>
      <c r="AS194" s="324">
        <f>AS171/Corn!AS208</f>
        <v>0.73961218836565101</v>
      </c>
      <c r="AT194" s="324">
        <f>AT171/Corn!AT208</f>
        <v>0.75815217391304346</v>
      </c>
      <c r="AU194" s="324">
        <f>AU171/Corn!AU208</f>
        <v>0.6278118609406953</v>
      </c>
      <c r="AV194" s="324">
        <f>AV171/Corn!AV208</f>
        <v>0.89786585365853655</v>
      </c>
      <c r="AW194" s="324">
        <f>AW171/Corn!AW208</f>
        <v>0.62668665667166412</v>
      </c>
      <c r="AX194" s="324">
        <f>AX171/Corn!AX208</f>
        <v>0.97018348623853212</v>
      </c>
      <c r="AY194" s="227">
        <f>AY171/Corn!AY208</f>
        <v>0</v>
      </c>
      <c r="AZ194" s="226" t="e">
        <f>AZ171/Corn!AZ211</f>
        <v>#N/A</v>
      </c>
      <c r="BA194" s="226" t="e">
        <f>BA171/Corn!BA211</f>
        <v>#N/A</v>
      </c>
      <c r="BB194" s="226" t="e">
        <f>BB171/Corn!BB211</f>
        <v>#N/A</v>
      </c>
      <c r="BC194" s="226" t="e">
        <f>BC171/Corn!BC211</f>
        <v>#N/A</v>
      </c>
      <c r="BD194" s="226" t="e">
        <f>BD171/Corn!BD211</f>
        <v>#N/A</v>
      </c>
      <c r="BE194" s="226" t="e">
        <f>BE171/Corn!BE211</f>
        <v>#N/A</v>
      </c>
      <c r="BF194" s="226" t="e">
        <f>BF171/Corn!BF211</f>
        <v>#N/A</v>
      </c>
      <c r="BG194" s="226" t="e">
        <f>BG171/Corn!BG211</f>
        <v>#N/A</v>
      </c>
      <c r="BH194" s="226" t="e">
        <f>BH171/Corn!BH211</f>
        <v>#N/A</v>
      </c>
      <c r="BI194" s="226" t="e">
        <f>BI171/Corn!BI211</f>
        <v>#N/A</v>
      </c>
      <c r="BJ194" s="226" t="e">
        <f>BJ171/Corn!BJ211</f>
        <v>#N/A</v>
      </c>
      <c r="BK194" s="226" t="e">
        <f>BK171/Corn!BK211</f>
        <v>#N/A</v>
      </c>
      <c r="BL194" s="226" t="e">
        <f>BL171/Corn!BL211</f>
        <v>#N/A</v>
      </c>
      <c r="BM194" s="226" t="e">
        <f>BM171/Corn!BM211</f>
        <v>#N/A</v>
      </c>
      <c r="BN194" s="226" t="e">
        <f>BN171/Corn!BN211</f>
        <v>#N/A</v>
      </c>
      <c r="BO194" s="226" t="e">
        <f>BO171/Corn!BO211</f>
        <v>#N/A</v>
      </c>
      <c r="BP194" s="226" t="e">
        <f>BP171/Corn!BP211</f>
        <v>#N/A</v>
      </c>
      <c r="BQ194" s="226" t="e">
        <f>BQ171/Corn!BQ211</f>
        <v>#N/A</v>
      </c>
      <c r="BR194" s="226" t="e">
        <f>BR171/Corn!BR211</f>
        <v>#N/A</v>
      </c>
    </row>
    <row r="195" spans="1:70">
      <c r="A195" s="324" t="s">
        <v>60</v>
      </c>
      <c r="B195" s="324">
        <f>B172/Corn!B212</f>
        <v>0.51063829787234039</v>
      </c>
      <c r="C195" s="324">
        <f>C172/Corn!C209</f>
        <v>0.7099567099567099</v>
      </c>
      <c r="D195" s="324">
        <f>D172/Corn!D209</f>
        <v>0.53124999999999989</v>
      </c>
      <c r="E195" s="324">
        <f>E172/Corn!E209</f>
        <v>0.56828193832599116</v>
      </c>
      <c r="F195" s="324">
        <f>F172/Corn!F209</f>
        <v>0.5847457627118644</v>
      </c>
      <c r="G195" s="324">
        <f>G172/Corn!G209</f>
        <v>0.63271604938271597</v>
      </c>
      <c r="H195" s="324">
        <f>H172/Corn!H209</f>
        <v>0.7803921568627451</v>
      </c>
      <c r="I195" s="324">
        <f>I172/Corn!I209</f>
        <v>0.52203389830508473</v>
      </c>
      <c r="J195" s="324">
        <f>J172/Corn!J209</f>
        <v>0.54819277108433739</v>
      </c>
      <c r="K195" s="324">
        <f>K172/Corn!K209</f>
        <v>0.62222222222222212</v>
      </c>
      <c r="L195" s="324">
        <f>L172/Corn!L209</f>
        <v>0.49130434782608695</v>
      </c>
      <c r="M195" s="324">
        <f>M172/Corn!M209</f>
        <v>0.98684210526315785</v>
      </c>
      <c r="N195" s="324">
        <f>N172/Corn!N209</f>
        <v>0.96808510638297884</v>
      </c>
      <c r="O195" s="324">
        <f>O172/Corn!O209</f>
        <v>0.87500000000000011</v>
      </c>
      <c r="P195" s="324">
        <f>P172/Corn!P209</f>
        <v>0.57370517928286857</v>
      </c>
      <c r="Q195" s="324">
        <f>Q172/Corn!Q209</f>
        <v>0.47933884297520657</v>
      </c>
      <c r="R195" s="324">
        <f>R172/Corn!R209</f>
        <v>0.58870967741935487</v>
      </c>
      <c r="S195" s="324">
        <f>S172/Corn!S209</f>
        <v>0.67129629629629628</v>
      </c>
      <c r="T195" s="324">
        <f>T172/Corn!T209</f>
        <v>0.49811320754716987</v>
      </c>
      <c r="U195" s="324">
        <f>U172/Corn!U209</f>
        <v>0.57627118644067798</v>
      </c>
      <c r="V195" s="324">
        <f>V172/Corn!V209</f>
        <v>0.55324675324675321</v>
      </c>
      <c r="W195" s="324">
        <f>W172/Corn!W209</f>
        <v>0.66785714285714293</v>
      </c>
      <c r="X195" s="324">
        <f>X172/Corn!X209</f>
        <v>0.66804979253112029</v>
      </c>
      <c r="Y195" s="324">
        <f>Y172/Corn!Y209</f>
        <v>0.57843137254901955</v>
      </c>
      <c r="Z195" s="324">
        <f>Z172/Corn!Z209</f>
        <v>0.665024630541872</v>
      </c>
      <c r="AA195" s="324">
        <f>AA172/Corn!AA209</f>
        <v>0.67724867724867732</v>
      </c>
      <c r="AB195" s="324">
        <f>AB172/Corn!AB209</f>
        <v>1.0418848167539267</v>
      </c>
      <c r="AC195" s="324">
        <f>AC172/Corn!AC209</f>
        <v>0.84615384615384615</v>
      </c>
      <c r="AD195" s="324">
        <f>AD172/Corn!AD209</f>
        <v>0.56401384083044981</v>
      </c>
      <c r="AE195" s="324">
        <f>AE172/Corn!AE209</f>
        <v>0.82499999999999996</v>
      </c>
      <c r="AF195" s="324">
        <f>AF172/Corn!AF209</f>
        <v>0.82938388625592419</v>
      </c>
      <c r="AG195" s="324">
        <f>AG172/Corn!AG209</f>
        <v>0.72566371681415931</v>
      </c>
      <c r="AH195" s="324">
        <f>AH172/Corn!AH209</f>
        <v>0.67509727626459148</v>
      </c>
      <c r="AI195" s="324">
        <f>AI172/Corn!AI209</f>
        <v>0.61558441558441557</v>
      </c>
      <c r="AJ195" s="324">
        <f>AJ172/Corn!AJ209</f>
        <v>0.65982404692082108</v>
      </c>
      <c r="AK195" s="324">
        <f>AK172/Corn!AK209</f>
        <v>0.55660377358490565</v>
      </c>
      <c r="AL195" s="324">
        <f>AL172/Corn!AL209</f>
        <v>0.60567823343848581</v>
      </c>
      <c r="AM195" s="324">
        <f>AM172/Corn!AM209</f>
        <v>0.63558106169296991</v>
      </c>
      <c r="AN195" s="324">
        <f>AN172/Corn!AN209</f>
        <v>0.84076433121019112</v>
      </c>
      <c r="AO195" s="324">
        <f>AO172/Corn!AO209</f>
        <v>0.752</v>
      </c>
      <c r="AP195" s="324">
        <f>AP172/Corn!AP209</f>
        <v>0.5533707865168539</v>
      </c>
      <c r="AQ195" s="324">
        <f>AQ172/Corn!AQ209</f>
        <v>0.67638483965014573</v>
      </c>
      <c r="AR195" s="324">
        <f>AR172/Corn!AR209</f>
        <v>0.81843575418994419</v>
      </c>
      <c r="AS195" s="324">
        <f>AS172/Corn!AS209</f>
        <v>0.85269121813031157</v>
      </c>
      <c r="AT195" s="324">
        <f>AT172/Corn!AT209</f>
        <v>0.90273556231003049</v>
      </c>
      <c r="AU195" s="324">
        <f>AU172/Corn!AU209</f>
        <v>0.64218455743879477</v>
      </c>
      <c r="AV195" s="324">
        <f>AV172/Corn!AV209</f>
        <v>0.9152542372881356</v>
      </c>
      <c r="AW195" s="324">
        <f>AW172/Corn!AW209</f>
        <v>0.60298507462686568</v>
      </c>
      <c r="AX195" s="324">
        <f>AX172/Corn!AX209</f>
        <v>0</v>
      </c>
      <c r="AY195" s="227">
        <f>AY172/Corn!AY209</f>
        <v>0</v>
      </c>
      <c r="AZ195" s="226" t="e">
        <f>AZ172/Corn!AZ212</f>
        <v>#N/A</v>
      </c>
      <c r="BA195" s="226" t="e">
        <f>BA172/Corn!BA212</f>
        <v>#N/A</v>
      </c>
      <c r="BB195" s="226" t="e">
        <f>BB172/Corn!BB212</f>
        <v>#N/A</v>
      </c>
      <c r="BC195" s="226" t="e">
        <f>BC172/Corn!BC212</f>
        <v>#N/A</v>
      </c>
      <c r="BD195" s="226" t="e">
        <f>BD172/Corn!BD212</f>
        <v>#N/A</v>
      </c>
      <c r="BE195" s="226" t="e">
        <f>BE172/Corn!BE212</f>
        <v>#N/A</v>
      </c>
      <c r="BF195" s="226" t="e">
        <f>BF172/Corn!BF212</f>
        <v>#N/A</v>
      </c>
      <c r="BG195" s="226" t="e">
        <f>BG172/Corn!BG212</f>
        <v>#N/A</v>
      </c>
      <c r="BH195" s="226" t="e">
        <f>BH172/Corn!BH212</f>
        <v>#N/A</v>
      </c>
      <c r="BI195" s="226" t="e">
        <f>BI172/Corn!BI212</f>
        <v>#N/A</v>
      </c>
      <c r="BJ195" s="226" t="e">
        <f>BJ172/Corn!BJ212</f>
        <v>#N/A</v>
      </c>
      <c r="BK195" s="226" t="e">
        <f>BK172/Corn!BK212</f>
        <v>#N/A</v>
      </c>
      <c r="BL195" s="226" t="e">
        <f>BL172/Corn!BL212</f>
        <v>#N/A</v>
      </c>
      <c r="BM195" s="226" t="e">
        <f>BM172/Corn!BM212</f>
        <v>#N/A</v>
      </c>
      <c r="BN195" s="226" t="e">
        <f>BN172/Corn!BN212</f>
        <v>#N/A</v>
      </c>
      <c r="BO195" s="226" t="e">
        <f>BO172/Corn!BO212</f>
        <v>#N/A</v>
      </c>
      <c r="BP195" s="226" t="e">
        <f>BP172/Corn!BP212</f>
        <v>#N/A</v>
      </c>
      <c r="BQ195" s="226" t="e">
        <f>BQ172/Corn!BQ212</f>
        <v>#N/A</v>
      </c>
      <c r="BR195" s="226" t="e">
        <f>BR172/Corn!BR212</f>
        <v>#N/A</v>
      </c>
    </row>
    <row r="196" spans="1:70">
      <c r="A196" s="324" t="s">
        <v>62</v>
      </c>
      <c r="B196" s="324">
        <f>B173/Corn!B213</f>
        <v>0.55681818181818177</v>
      </c>
      <c r="C196" s="324">
        <f>C173/Corn!C210</f>
        <v>0.67555555555555558</v>
      </c>
      <c r="D196" s="324">
        <f>D173/Corn!D210</f>
        <v>0.54148471615720528</v>
      </c>
      <c r="E196" s="324">
        <f>E173/Corn!E210</f>
        <v>0.54893617021276597</v>
      </c>
      <c r="F196" s="324">
        <f>F173/Corn!F210</f>
        <v>0.59090909090909094</v>
      </c>
      <c r="G196" s="324">
        <f>G173/Corn!G210</f>
        <v>0.63271604938271597</v>
      </c>
      <c r="H196" s="324">
        <f>H173/Corn!H210</f>
        <v>0.76538461538461533</v>
      </c>
      <c r="I196" s="324">
        <f>I173/Corn!I210</f>
        <v>0.5082508250825083</v>
      </c>
      <c r="J196" s="324">
        <f>J173/Corn!J210</f>
        <v>0.55089820359281438</v>
      </c>
      <c r="K196" s="324">
        <f>K173/Corn!K210</f>
        <v>0.59701492537313428</v>
      </c>
      <c r="L196" s="324">
        <f>L173/Corn!L210</f>
        <v>0.506276150627615</v>
      </c>
      <c r="M196" s="324">
        <f>M173/Corn!M210</f>
        <v>0.94578313253012058</v>
      </c>
      <c r="N196" s="324">
        <f>N173/Corn!N210</f>
        <v>0.94845360824742275</v>
      </c>
      <c r="O196" s="324">
        <f>O173/Corn!O210</f>
        <v>0.82558139534883712</v>
      </c>
      <c r="P196" s="324">
        <f>P173/Corn!P210</f>
        <v>0.55343511450381677</v>
      </c>
      <c r="Q196" s="324">
        <f>Q173/Corn!Q210</f>
        <v>0.48739495798319327</v>
      </c>
      <c r="R196" s="324">
        <f>R173/Corn!R210</f>
        <v>0.57429718875502</v>
      </c>
      <c r="S196" s="324">
        <f>S173/Corn!S210</f>
        <v>0.70560747663551393</v>
      </c>
      <c r="T196" s="324">
        <f>T173/Corn!T210</f>
        <v>0.57307692307692304</v>
      </c>
      <c r="U196" s="324">
        <f>U173/Corn!U210</f>
        <v>0.5826446280991735</v>
      </c>
      <c r="V196" s="324">
        <f>V173/Corn!V210</f>
        <v>0.59903381642512077</v>
      </c>
      <c r="W196" s="324">
        <f>W173/Corn!W210</f>
        <v>0.69144981412639406</v>
      </c>
      <c r="X196" s="324">
        <f>X173/Corn!X210</f>
        <v>0.65384615384615385</v>
      </c>
      <c r="Y196" s="324">
        <f>Y173/Corn!Y210</f>
        <v>0.65829145728643224</v>
      </c>
      <c r="Z196" s="324">
        <f>Z173/Corn!Z210</f>
        <v>0.62085308056872046</v>
      </c>
      <c r="AA196" s="324">
        <f>AA173/Corn!AA210</f>
        <v>0.70329670329670324</v>
      </c>
      <c r="AB196" s="324">
        <f>AB173/Corn!AB210</f>
        <v>1.0310880829015545</v>
      </c>
      <c r="AC196" s="324">
        <f>AC173/Corn!AC210</f>
        <v>0.81932773109243695</v>
      </c>
      <c r="AD196" s="324">
        <f>AD173/Corn!AD210</f>
        <v>0.59233449477351907</v>
      </c>
      <c r="AE196" s="324">
        <f>AE173/Corn!AE210</f>
        <v>0.82828282828282829</v>
      </c>
      <c r="AF196" s="324">
        <f>AF173/Corn!AF210</f>
        <v>0.85253456221198165</v>
      </c>
      <c r="AG196" s="324">
        <f>AG173/Corn!AG210</f>
        <v>0.71346704871060174</v>
      </c>
      <c r="AH196" s="324">
        <f>AH173/Corn!AH210</f>
        <v>0.68880455407969643</v>
      </c>
      <c r="AI196" s="324">
        <f>AI173/Corn!AI210</f>
        <v>0.66666666666666674</v>
      </c>
      <c r="AJ196" s="324">
        <f>AJ173/Corn!AJ210</f>
        <v>0.63218390804597702</v>
      </c>
      <c r="AK196" s="324">
        <f>AK173/Corn!AK210</f>
        <v>0.56170886075949367</v>
      </c>
      <c r="AL196" s="324">
        <f>AL173/Corn!AL210</f>
        <v>0.64984227129337546</v>
      </c>
      <c r="AM196" s="324">
        <f>AM173/Corn!AM210</f>
        <v>0.63845050215208043</v>
      </c>
      <c r="AN196" s="324">
        <f>AN173/Corn!AN210</f>
        <v>0.84501061571125269</v>
      </c>
      <c r="AO196" s="324">
        <f>AO173/Corn!AO210</f>
        <v>0.79670329670329665</v>
      </c>
      <c r="AP196" s="324">
        <f>AP173/Corn!AP210</f>
        <v>0.61413043478260865</v>
      </c>
      <c r="AQ196" s="324">
        <f>AQ173/Corn!AQ210</f>
        <v>0.76231884057971011</v>
      </c>
      <c r="AR196" s="324">
        <f>AR173/Corn!AR210</f>
        <v>0.85326086956521741</v>
      </c>
      <c r="AS196" s="324">
        <f>AS173/Corn!AS210</f>
        <v>0.85674931129476584</v>
      </c>
      <c r="AT196" s="324">
        <f>AT173/Corn!AT210</f>
        <v>0.96875</v>
      </c>
      <c r="AU196" s="324">
        <f>AU173/Corn!AU210</f>
        <v>0.57868020304568524</v>
      </c>
      <c r="AV196" s="324">
        <f>AV173/Corn!AV210</f>
        <v>0.87465564738292012</v>
      </c>
      <c r="AW196" s="324">
        <f>AW173/Corn!AW210</f>
        <v>0.65902140672782872</v>
      </c>
      <c r="AX196" s="324">
        <f>AX173/Corn!AX210</f>
        <v>0</v>
      </c>
      <c r="AY196" s="227">
        <f>AY173/Corn!AY210</f>
        <v>0</v>
      </c>
      <c r="AZ196" s="226" t="e">
        <f>AZ173/Corn!AZ213</f>
        <v>#N/A</v>
      </c>
      <c r="BA196" s="226" t="e">
        <f>BA173/Corn!BA213</f>
        <v>#N/A</v>
      </c>
      <c r="BB196" s="226" t="e">
        <f>BB173/Corn!BB213</f>
        <v>#N/A</v>
      </c>
      <c r="BC196" s="226" t="e">
        <f>BC173/Corn!BC213</f>
        <v>#N/A</v>
      </c>
      <c r="BD196" s="226" t="e">
        <f>BD173/Corn!BD213</f>
        <v>#N/A</v>
      </c>
      <c r="BE196" s="226" t="e">
        <f>BE173/Corn!BE213</f>
        <v>#N/A</v>
      </c>
      <c r="BF196" s="226" t="e">
        <f>BF173/Corn!BF213</f>
        <v>#N/A</v>
      </c>
      <c r="BG196" s="226" t="e">
        <f>BG173/Corn!BG213</f>
        <v>#N/A</v>
      </c>
      <c r="BH196" s="226" t="e">
        <f>BH173/Corn!BH213</f>
        <v>#N/A</v>
      </c>
      <c r="BI196" s="226" t="e">
        <f>BI173/Corn!BI213</f>
        <v>#N/A</v>
      </c>
      <c r="BJ196" s="226" t="e">
        <f>BJ173/Corn!BJ213</f>
        <v>#N/A</v>
      </c>
      <c r="BK196" s="226" t="e">
        <f>BK173/Corn!BK213</f>
        <v>#N/A</v>
      </c>
      <c r="BL196" s="226" t="e">
        <f>BL173/Corn!BL213</f>
        <v>#N/A</v>
      </c>
      <c r="BM196" s="226" t="e">
        <f>BM173/Corn!BM213</f>
        <v>#N/A</v>
      </c>
      <c r="BN196" s="226" t="e">
        <f>BN173/Corn!BN213</f>
        <v>#N/A</v>
      </c>
      <c r="BO196" s="226" t="e">
        <f>BO173/Corn!BO213</f>
        <v>#N/A</v>
      </c>
      <c r="BP196" s="226" t="e">
        <f>BP173/Corn!BP213</f>
        <v>#N/A</v>
      </c>
      <c r="BQ196" s="226" t="e">
        <f>BQ173/Corn!BQ213</f>
        <v>#N/A</v>
      </c>
      <c r="BR196" s="226" t="e">
        <f>BR173/Corn!BR213</f>
        <v>#N/A</v>
      </c>
    </row>
    <row r="197" spans="1:70" ht="13.5" thickBot="1">
      <c r="A197" s="325" t="s">
        <v>228</v>
      </c>
      <c r="B197" s="325">
        <f>B174/Corn!B214</f>
        <v>0.56856955380577434</v>
      </c>
      <c r="C197" s="325">
        <f>C174/Corn!C214</f>
        <v>0.70757575757575752</v>
      </c>
      <c r="D197" s="325">
        <f>D174/Corn!D214</f>
        <v>0.56310720268006709</v>
      </c>
      <c r="E197" s="325">
        <f>E174/Corn!E214</f>
        <v>0.5292792792792792</v>
      </c>
      <c r="F197" s="325">
        <f>F174/Corn!F214</f>
        <v>0.54267473118279563</v>
      </c>
      <c r="G197" s="325">
        <f>G174/Corn!G214</f>
        <v>0.58012820512820507</v>
      </c>
      <c r="H197" s="325">
        <f>H174/Corn!H214</f>
        <v>0.77091767881241535</v>
      </c>
      <c r="I197" s="325">
        <f>I174/Corn!I214</f>
        <v>0.58138020833333326</v>
      </c>
      <c r="J197" s="325">
        <f>J174/Corn!J214</f>
        <v>0.52310488058151605</v>
      </c>
      <c r="K197" s="325">
        <f>K174/Corn!K214</f>
        <v>0.63814955640050708</v>
      </c>
      <c r="L197" s="325">
        <f>L174/Corn!L214</f>
        <v>0.53923766816143492</v>
      </c>
      <c r="M197" s="325">
        <f>M174/Corn!M214</f>
        <v>0.84238888888888896</v>
      </c>
      <c r="N197" s="325">
        <f>N174/Corn!N214</f>
        <v>0.84836769759450192</v>
      </c>
      <c r="O197" s="325">
        <f>O174/Corn!O214</f>
        <v>0.97769028871391073</v>
      </c>
      <c r="P197" s="325">
        <f>P174/Corn!P214</f>
        <v>0.63064971751412435</v>
      </c>
      <c r="Q197" s="325">
        <f>Q174/Corn!Q214</f>
        <v>0.50584795321637421</v>
      </c>
      <c r="R197" s="325">
        <f>R174/Corn!R214</f>
        <v>0.53305203938115331</v>
      </c>
      <c r="S197" s="325">
        <f>S174/Corn!S214</f>
        <v>0.65700483091787454</v>
      </c>
      <c r="T197" s="325">
        <f>T174/Corn!T214</f>
        <v>0.55333333333333345</v>
      </c>
      <c r="U197" s="325">
        <f>U174/Corn!U214</f>
        <v>0.55162241887905605</v>
      </c>
      <c r="V197" s="325">
        <f>V174/Corn!V214</f>
        <v>0.55169753086419748</v>
      </c>
      <c r="W197" s="325">
        <f>W174/Corn!W214</f>
        <v>0.70172201722017225</v>
      </c>
      <c r="X197" s="325">
        <f>X174/Corn!X214</f>
        <v>0.6635802469135802</v>
      </c>
      <c r="Y197" s="325">
        <f>Y174/Corn!Y214</f>
        <v>0.60738831615120259</v>
      </c>
      <c r="Z197" s="325">
        <f>Z174/Corn!Z214</f>
        <v>0.6469780219780219</v>
      </c>
      <c r="AA197" s="325">
        <f>AA174/Corn!AA214</f>
        <v>0.6274774774774774</v>
      </c>
      <c r="AB197" s="325">
        <f>AB174/Corn!AB214</f>
        <v>0.86717428087986448</v>
      </c>
      <c r="AC197" s="325">
        <f>AC174/Corn!AC214</f>
        <v>0.82363505747126442</v>
      </c>
      <c r="AD197" s="325">
        <f>AD174/Corn!AD214</f>
        <v>0.63257575757575768</v>
      </c>
      <c r="AE197" s="325">
        <f>AE174/Corn!AE214</f>
        <v>0.75242718446601942</v>
      </c>
      <c r="AF197" s="325">
        <f>AF174/Corn!AF214</f>
        <v>0.84583333333333333</v>
      </c>
      <c r="AG197" s="325">
        <f>AG174/Corn!AG214</f>
        <v>0.68151815181518149</v>
      </c>
      <c r="AH197" s="325">
        <f>AH174/Corn!AH214</f>
        <v>0.67341269841269835</v>
      </c>
      <c r="AI197" s="325">
        <f>AI174/Corn!AI214</f>
        <v>0.74035303776683081</v>
      </c>
      <c r="AJ197" s="325">
        <f>AJ174/Corn!AJ214</f>
        <v>0.60046948356807495</v>
      </c>
      <c r="AK197" s="325">
        <f>AK174/Corn!AK214</f>
        <v>0.54601029601029605</v>
      </c>
      <c r="AL197" s="325">
        <f>AL174/Corn!AL214</f>
        <v>0.57676848874598052</v>
      </c>
      <c r="AM197" s="325">
        <f>AM174/Corn!AM214</f>
        <v>0.58139816158684077</v>
      </c>
      <c r="AN197" s="325">
        <f>AN174/Corn!AN214</f>
        <v>0.84603886397608363</v>
      </c>
      <c r="AO197" s="325">
        <f>AO174/Corn!AO214</f>
        <v>0.85045045045045031</v>
      </c>
      <c r="AP197" s="325">
        <f>AP174/Corn!AP214</f>
        <v>0.60641735918744222</v>
      </c>
      <c r="AQ197" s="325">
        <f>AQ174/Corn!AQ214</f>
        <v>0.65302579365079361</v>
      </c>
      <c r="AR197" s="325">
        <f>AR174/Corn!AR214</f>
        <v>0.80740922473012766</v>
      </c>
      <c r="AS197" s="325">
        <f>AS174/Corn!AS214</f>
        <v>0.75325565455791632</v>
      </c>
      <c r="AT197" s="325">
        <f>AT174/Corn!AT214</f>
        <v>0.82942985568961447</v>
      </c>
      <c r="AU197" s="325">
        <f>AU174/Corn!AU214</f>
        <v>0.60922496570644724</v>
      </c>
      <c r="AV197" s="325">
        <f>AV174/Corn!AV214</f>
        <v>0.78760243193232904</v>
      </c>
      <c r="AW197" s="326">
        <f>AW174/Corn!AW214</f>
        <v>0.70745697896749504</v>
      </c>
      <c r="AX197" s="326">
        <f>AX174/Corn!AX214</f>
        <v>0.72956467386131585</v>
      </c>
      <c r="AY197" s="326">
        <f>AY174/Corn!AY214</f>
        <v>0</v>
      </c>
      <c r="AZ197" s="226" t="e">
        <f>AZ174/Corn!AZ214</f>
        <v>#N/A</v>
      </c>
      <c r="BA197" s="226" t="e">
        <f>BA174/Corn!BA214</f>
        <v>#N/A</v>
      </c>
      <c r="BB197" s="226" t="e">
        <f>BB174/Corn!BB214</f>
        <v>#N/A</v>
      </c>
      <c r="BC197" s="226" t="e">
        <f>BC174/Corn!BC214</f>
        <v>#N/A</v>
      </c>
      <c r="BD197" s="226" t="e">
        <f>BD174/Corn!BD214</f>
        <v>#N/A</v>
      </c>
      <c r="BE197" s="226" t="e">
        <f>BE174/Corn!BE214</f>
        <v>#N/A</v>
      </c>
      <c r="BF197" s="226" t="e">
        <f>BF174/Corn!BF214</f>
        <v>#N/A</v>
      </c>
      <c r="BG197" s="226" t="e">
        <f>BG174/Corn!BG214</f>
        <v>#N/A</v>
      </c>
      <c r="BH197" s="226" t="e">
        <f>BH174/Corn!BH214</f>
        <v>#N/A</v>
      </c>
      <c r="BI197" s="226" t="e">
        <f>BI174/Corn!BI214</f>
        <v>#N/A</v>
      </c>
      <c r="BJ197" s="226" t="e">
        <f>BJ174/Corn!BJ214</f>
        <v>#N/A</v>
      </c>
      <c r="BK197" s="226" t="e">
        <f>BK174/Corn!BK214</f>
        <v>#N/A</v>
      </c>
      <c r="BL197" s="226" t="e">
        <f>BL174/Corn!BL214</f>
        <v>#N/A</v>
      </c>
      <c r="BM197" s="226" t="e">
        <f>BM174/Corn!BM214</f>
        <v>#N/A</v>
      </c>
      <c r="BN197" s="226" t="e">
        <f>BN174/Corn!BN214</f>
        <v>#N/A</v>
      </c>
      <c r="BO197" s="226" t="e">
        <f>BO174/Corn!BO214</f>
        <v>#N/A</v>
      </c>
      <c r="BP197" s="226" t="e">
        <f>BP174/Corn!BP214</f>
        <v>#N/A</v>
      </c>
      <c r="BQ197" s="226" t="e">
        <f>BQ174/Corn!BQ214</f>
        <v>#N/A</v>
      </c>
      <c r="BR197" s="226" t="e">
        <f>BR174/Corn!BR214</f>
        <v>#N/A</v>
      </c>
    </row>
    <row r="198" spans="1:70" ht="13.5" thickBot="1">
      <c r="A198" s="183"/>
      <c r="B198" s="183"/>
      <c r="C198" s="183"/>
      <c r="D198" s="183"/>
      <c r="E198" s="183"/>
      <c r="F198" s="183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3"/>
      <c r="V198" s="183"/>
      <c r="W198" s="183"/>
      <c r="X198" s="183"/>
      <c r="Y198" s="183"/>
      <c r="Z198" s="183"/>
      <c r="AA198" s="183"/>
      <c r="AB198" s="183"/>
      <c r="AC198" s="183"/>
      <c r="AD198" s="183"/>
      <c r="AE198" s="183"/>
      <c r="AF198" s="183"/>
      <c r="AG198" s="183"/>
      <c r="AH198" s="183"/>
      <c r="AI198" s="183"/>
      <c r="AJ198" s="183"/>
      <c r="AK198" s="183"/>
      <c r="AL198" s="183"/>
      <c r="AM198" s="183"/>
      <c r="AN198" s="183"/>
      <c r="AO198" s="183"/>
      <c r="AP198" s="183"/>
      <c r="AQ198" s="183"/>
      <c r="AR198" s="183"/>
      <c r="AS198" s="183"/>
      <c r="AT198" s="183"/>
      <c r="AU198" s="183"/>
      <c r="AV198" s="183"/>
      <c r="AW198" s="183"/>
      <c r="AX198" s="183"/>
      <c r="AY198" s="183"/>
      <c r="AZ198" s="183"/>
      <c r="BA198" s="183"/>
      <c r="BB198" s="183"/>
      <c r="BC198" s="183"/>
      <c r="BD198" s="183"/>
      <c r="BE198" s="183"/>
      <c r="BF198" s="183"/>
      <c r="BG198" s="183"/>
      <c r="BH198" s="183"/>
      <c r="BI198" s="183"/>
      <c r="BJ198" s="183"/>
      <c r="BK198" s="183"/>
      <c r="BL198" s="183"/>
      <c r="BM198" s="183"/>
      <c r="BN198" s="183"/>
      <c r="BO198" s="183"/>
      <c r="BP198" s="183"/>
      <c r="BQ198" s="183"/>
      <c r="BR198" s="183"/>
    </row>
    <row r="199" spans="1:70" ht="17.25" thickBot="1">
      <c r="A199" s="322" t="s">
        <v>234</v>
      </c>
      <c r="B199" s="323"/>
      <c r="C199" s="323"/>
      <c r="D199" s="323"/>
      <c r="E199" s="323"/>
      <c r="F199" s="323"/>
      <c r="G199" s="323"/>
      <c r="H199" s="323"/>
      <c r="I199" s="323"/>
      <c r="J199" s="323"/>
      <c r="K199" s="323"/>
      <c r="L199" s="323"/>
      <c r="M199" s="323"/>
      <c r="N199" s="323"/>
      <c r="O199" s="323"/>
      <c r="P199" s="323"/>
      <c r="Q199" s="323"/>
      <c r="R199" s="323"/>
      <c r="S199" s="323"/>
      <c r="T199" s="323"/>
      <c r="U199" s="323"/>
      <c r="V199" s="323"/>
      <c r="W199" s="323"/>
      <c r="X199" s="323"/>
      <c r="Y199" s="323"/>
      <c r="Z199" s="323"/>
      <c r="AA199" s="323"/>
      <c r="AB199" s="323"/>
      <c r="AC199" s="323"/>
      <c r="AD199" s="323"/>
      <c r="AE199" s="323"/>
      <c r="AF199" s="323"/>
      <c r="AG199" s="323"/>
      <c r="AH199" s="323"/>
      <c r="AI199" s="323"/>
      <c r="AJ199" s="323"/>
      <c r="AK199" s="323"/>
      <c r="AL199" s="323"/>
      <c r="AM199" s="323"/>
      <c r="AN199" s="323"/>
      <c r="AO199" s="323"/>
      <c r="AP199" s="323"/>
      <c r="AQ199" s="323"/>
      <c r="AR199" s="323"/>
      <c r="AS199" s="323"/>
      <c r="AT199" s="323"/>
      <c r="AU199" s="323"/>
      <c r="AV199" s="323"/>
      <c r="AW199" s="323"/>
      <c r="AX199" s="323"/>
      <c r="AY199" s="323"/>
    </row>
    <row r="200" spans="1:70" ht="17.25" thickBot="1">
      <c r="A200" s="322"/>
      <c r="B200" s="323" t="str">
        <f t="shared" ref="B200:BM200" si="170">B2</f>
        <v xml:space="preserve">75/76 </v>
      </c>
      <c r="C200" s="323" t="str">
        <f t="shared" si="170"/>
        <v xml:space="preserve">76/77 </v>
      </c>
      <c r="D200" s="323" t="str">
        <f t="shared" si="170"/>
        <v xml:space="preserve">77/78 </v>
      </c>
      <c r="E200" s="323" t="str">
        <f t="shared" si="170"/>
        <v xml:space="preserve">78/79 </v>
      </c>
      <c r="F200" s="323" t="str">
        <f t="shared" si="170"/>
        <v xml:space="preserve">79/80 </v>
      </c>
      <c r="G200" s="323" t="str">
        <f t="shared" si="170"/>
        <v xml:space="preserve">80/81 </v>
      </c>
      <c r="H200" s="323" t="str">
        <f t="shared" si="170"/>
        <v xml:space="preserve">81/82 </v>
      </c>
      <c r="I200" s="323" t="str">
        <f t="shared" si="170"/>
        <v xml:space="preserve">82/83 </v>
      </c>
      <c r="J200" s="323" t="str">
        <f t="shared" si="170"/>
        <v xml:space="preserve">83/84 </v>
      </c>
      <c r="K200" s="323" t="str">
        <f t="shared" si="170"/>
        <v xml:space="preserve">84/85 </v>
      </c>
      <c r="L200" s="323" t="str">
        <f t="shared" si="170"/>
        <v xml:space="preserve">85/86 </v>
      </c>
      <c r="M200" s="323" t="str">
        <f t="shared" si="170"/>
        <v xml:space="preserve">86/87 </v>
      </c>
      <c r="N200" s="323" t="str">
        <f t="shared" si="170"/>
        <v xml:space="preserve">87/88 </v>
      </c>
      <c r="O200" s="323" t="str">
        <f t="shared" si="170"/>
        <v xml:space="preserve">88/89 </v>
      </c>
      <c r="P200" s="323" t="str">
        <f t="shared" si="170"/>
        <v xml:space="preserve">89/90 </v>
      </c>
      <c r="Q200" s="323" t="str">
        <f t="shared" si="170"/>
        <v xml:space="preserve">90/91 </v>
      </c>
      <c r="R200" s="323" t="str">
        <f t="shared" si="170"/>
        <v xml:space="preserve">91/92 </v>
      </c>
      <c r="S200" s="323" t="str">
        <f t="shared" si="170"/>
        <v xml:space="preserve">92/93 </v>
      </c>
      <c r="T200" s="323" t="str">
        <f t="shared" si="170"/>
        <v xml:space="preserve">93/94 </v>
      </c>
      <c r="U200" s="323" t="str">
        <f t="shared" si="170"/>
        <v xml:space="preserve">94/95 </v>
      </c>
      <c r="V200" s="323" t="str">
        <f t="shared" si="170"/>
        <v xml:space="preserve">95/96 </v>
      </c>
      <c r="W200" s="323" t="str">
        <f t="shared" si="170"/>
        <v xml:space="preserve">96/97 </v>
      </c>
      <c r="X200" s="323" t="str">
        <f t="shared" si="170"/>
        <v xml:space="preserve">97/98 </v>
      </c>
      <c r="Y200" s="323" t="str">
        <f t="shared" si="170"/>
        <v xml:space="preserve">98/99 </v>
      </c>
      <c r="Z200" s="323" t="str">
        <f t="shared" si="170"/>
        <v xml:space="preserve">99/00 </v>
      </c>
      <c r="AA200" s="323" t="str">
        <f t="shared" si="170"/>
        <v xml:space="preserve">00/01 </v>
      </c>
      <c r="AB200" s="323" t="str">
        <f t="shared" si="170"/>
        <v xml:space="preserve">01/02 </v>
      </c>
      <c r="AC200" s="323" t="str">
        <f t="shared" si="170"/>
        <v xml:space="preserve">02/03 </v>
      </c>
      <c r="AD200" s="323" t="str">
        <f t="shared" si="170"/>
        <v xml:space="preserve">03/04 </v>
      </c>
      <c r="AE200" s="323" t="str">
        <f t="shared" si="170"/>
        <v xml:space="preserve">04/05 </v>
      </c>
      <c r="AF200" s="323" t="str">
        <f t="shared" si="170"/>
        <v xml:space="preserve">05/06 </v>
      </c>
      <c r="AG200" s="323" t="str">
        <f t="shared" si="170"/>
        <v xml:space="preserve">06/07 </v>
      </c>
      <c r="AH200" s="323" t="str">
        <f t="shared" si="170"/>
        <v xml:space="preserve">07/08 </v>
      </c>
      <c r="AI200" s="323" t="str">
        <f t="shared" si="170"/>
        <v xml:space="preserve">08/09 </v>
      </c>
      <c r="AJ200" s="323" t="str">
        <f t="shared" si="170"/>
        <v xml:space="preserve">09/10 </v>
      </c>
      <c r="AK200" s="323" t="str">
        <f t="shared" si="170"/>
        <v xml:space="preserve">10/11 </v>
      </c>
      <c r="AL200" s="323" t="str">
        <f t="shared" si="170"/>
        <v xml:space="preserve">11/12 </v>
      </c>
      <c r="AM200" s="323" t="str">
        <f t="shared" si="170"/>
        <v xml:space="preserve">12/13 </v>
      </c>
      <c r="AN200" s="323" t="str">
        <f t="shared" si="170"/>
        <v xml:space="preserve">13/14 </v>
      </c>
      <c r="AO200" s="323" t="str">
        <f t="shared" si="170"/>
        <v xml:space="preserve">14/15 </v>
      </c>
      <c r="AP200" s="323" t="str">
        <f t="shared" si="170"/>
        <v xml:space="preserve">15/16 </v>
      </c>
      <c r="AQ200" s="323" t="str">
        <f t="shared" si="170"/>
        <v xml:space="preserve">16/17 </v>
      </c>
      <c r="AR200" s="323" t="str">
        <f t="shared" si="170"/>
        <v xml:space="preserve">17/18 </v>
      </c>
      <c r="AS200" s="323" t="str">
        <f t="shared" si="170"/>
        <v xml:space="preserve">18/19 </v>
      </c>
      <c r="AT200" s="323" t="str">
        <f t="shared" si="170"/>
        <v>19/20</v>
      </c>
      <c r="AU200" s="323" t="str">
        <f t="shared" si="170"/>
        <v>20/21</v>
      </c>
      <c r="AV200" s="323" t="str">
        <f t="shared" si="170"/>
        <v>21/22</v>
      </c>
      <c r="AW200" s="323" t="str">
        <f t="shared" si="170"/>
        <v>22/23</v>
      </c>
      <c r="AX200" s="323" t="str">
        <f t="shared" si="170"/>
        <v>23/24</v>
      </c>
      <c r="AY200" s="323" t="str">
        <f t="shared" si="170"/>
        <v>24/25</v>
      </c>
      <c r="AZ200" s="187" t="str">
        <f t="shared" si="170"/>
        <v>25/26</v>
      </c>
      <c r="BA200" s="187" t="str">
        <f t="shared" si="170"/>
        <v>26/27</v>
      </c>
      <c r="BB200" s="187" t="str">
        <f t="shared" si="170"/>
        <v>27/28</v>
      </c>
      <c r="BC200" s="187" t="str">
        <f t="shared" si="170"/>
        <v>28/29</v>
      </c>
      <c r="BD200" s="187" t="str">
        <f t="shared" si="170"/>
        <v>29/30</v>
      </c>
      <c r="BE200" s="187" t="str">
        <f t="shared" si="170"/>
        <v>30/31</v>
      </c>
      <c r="BF200" s="187" t="str">
        <f t="shared" si="170"/>
        <v>31/32</v>
      </c>
      <c r="BG200" s="187" t="str">
        <f t="shared" si="170"/>
        <v>32/33</v>
      </c>
      <c r="BH200" s="187" t="str">
        <f t="shared" si="170"/>
        <v>33/34</v>
      </c>
      <c r="BI200" s="187" t="str">
        <f t="shared" si="170"/>
        <v>34/35</v>
      </c>
      <c r="BJ200" s="187" t="str">
        <f t="shared" si="170"/>
        <v>35/36</v>
      </c>
      <c r="BK200" s="187" t="str">
        <f t="shared" si="170"/>
        <v>36/37</v>
      </c>
      <c r="BL200" s="187" t="str">
        <f t="shared" si="170"/>
        <v>37/38</v>
      </c>
      <c r="BM200" s="187" t="str">
        <f t="shared" si="170"/>
        <v>38/39</v>
      </c>
      <c r="BN200" s="187" t="str">
        <f t="shared" ref="BN200:CX200" si="171">BN2</f>
        <v>39/40</v>
      </c>
      <c r="BO200" s="187" t="str">
        <f t="shared" si="171"/>
        <v>40/41</v>
      </c>
      <c r="BP200" s="187" t="str">
        <f t="shared" si="171"/>
        <v>41/42</v>
      </c>
      <c r="BQ200" s="187" t="str">
        <f t="shared" si="171"/>
        <v>42/43</v>
      </c>
      <c r="BR200" s="187" t="str">
        <f t="shared" si="171"/>
        <v>43/44</v>
      </c>
    </row>
    <row r="201" spans="1:70">
      <c r="A201" s="324" t="s">
        <v>63</v>
      </c>
      <c r="B201" s="324"/>
      <c r="C201" s="324"/>
      <c r="D201" s="324"/>
      <c r="E201" s="324"/>
      <c r="F201" s="324"/>
      <c r="G201" s="324"/>
      <c r="H201" s="324"/>
      <c r="I201" s="324"/>
      <c r="J201" s="324"/>
      <c r="K201" s="324"/>
      <c r="L201" s="324"/>
      <c r="M201" s="324"/>
      <c r="N201" s="324"/>
      <c r="O201" s="324"/>
      <c r="P201" s="324"/>
      <c r="Q201" s="324"/>
      <c r="R201" s="324"/>
      <c r="S201" s="324"/>
      <c r="T201" s="324"/>
      <c r="U201" s="324"/>
      <c r="V201" s="324"/>
      <c r="W201" s="324"/>
      <c r="X201" s="324"/>
      <c r="Y201" s="324"/>
      <c r="Z201" s="324"/>
      <c r="AA201" s="324"/>
      <c r="AB201" s="324"/>
      <c r="AC201" s="324">
        <v>4.2000000000000003E-2</v>
      </c>
      <c r="AD201" s="324">
        <v>3.4000000000000002E-2</v>
      </c>
      <c r="AE201" s="324">
        <v>6.9000000000000006E-2</v>
      </c>
      <c r="AF201" s="324">
        <v>5.4000000000000006E-2</v>
      </c>
      <c r="AG201" s="324">
        <v>3.9E-2</v>
      </c>
      <c r="AH201" s="324">
        <v>6.4000000000000001E-2</v>
      </c>
      <c r="AI201" s="324">
        <v>5.0999999999999997E-2</v>
      </c>
      <c r="AJ201" s="324">
        <v>8.199999999999999E-2</v>
      </c>
      <c r="AK201" s="324">
        <v>6.9000000000000006E-2</v>
      </c>
      <c r="AL201" s="324">
        <v>5.5E-2</v>
      </c>
      <c r="AM201" s="324">
        <v>3.5000000000000003E-2</v>
      </c>
      <c r="AN201" s="324">
        <v>3.9E-2</v>
      </c>
      <c r="AO201" s="324">
        <v>4.2000000000000003E-2</v>
      </c>
      <c r="AP201" s="324">
        <v>2.6000000000000002E-2</v>
      </c>
      <c r="AQ201" s="324">
        <v>5.0999999999999997E-2</v>
      </c>
      <c r="AR201" s="324">
        <v>3.7999999999999999E-2</v>
      </c>
      <c r="AS201" s="324">
        <v>3.6000000000000004E-2</v>
      </c>
      <c r="AT201" s="324">
        <v>3.7999999999999999E-2</v>
      </c>
      <c r="AU201" s="324">
        <v>3.4000000000000002E-2</v>
      </c>
      <c r="AV201" s="324">
        <v>5.4000000000000006E-2</v>
      </c>
      <c r="AW201" s="324">
        <v>2.8999999999999998E-2</v>
      </c>
      <c r="AX201" s="324">
        <v>0</v>
      </c>
      <c r="AY201" s="227">
        <v>0</v>
      </c>
      <c r="AZ201" s="199">
        <f t="shared" ref="AZ201:BO212" si="172">AVERAGE(AU201:AY201)</f>
        <v>2.3400000000000001E-2</v>
      </c>
      <c r="BA201" s="199">
        <f t="shared" si="172"/>
        <v>2.128E-2</v>
      </c>
      <c r="BB201" s="199">
        <f t="shared" si="172"/>
        <v>1.4735999999999999E-2</v>
      </c>
      <c r="BC201" s="199">
        <f t="shared" si="172"/>
        <v>1.18832E-2</v>
      </c>
      <c r="BD201" s="199">
        <f t="shared" si="172"/>
        <v>1.4259839999999999E-2</v>
      </c>
      <c r="BE201" s="199">
        <f t="shared" si="172"/>
        <v>1.7111807999999999E-2</v>
      </c>
      <c r="BF201" s="199">
        <f t="shared" si="172"/>
        <v>1.5854169600000002E-2</v>
      </c>
      <c r="BG201" s="199">
        <f t="shared" si="172"/>
        <v>1.4769003520000001E-2</v>
      </c>
      <c r="BH201" s="199">
        <f t="shared" si="172"/>
        <v>1.4775604224E-2</v>
      </c>
      <c r="BI201" s="199">
        <f t="shared" si="172"/>
        <v>1.53540850688E-2</v>
      </c>
      <c r="BJ201" s="199">
        <f t="shared" si="172"/>
        <v>1.5572934082560001E-2</v>
      </c>
      <c r="BK201" s="199">
        <f t="shared" si="172"/>
        <v>1.5265159299072E-2</v>
      </c>
      <c r="BL201" s="199">
        <f t="shared" si="172"/>
        <v>1.51473572388864E-2</v>
      </c>
      <c r="BM201" s="199">
        <f t="shared" si="172"/>
        <v>1.5223027982663681E-2</v>
      </c>
      <c r="BN201" s="199">
        <f t="shared" si="172"/>
        <v>1.5312512734396416E-2</v>
      </c>
      <c r="BO201" s="199">
        <f t="shared" si="172"/>
        <v>1.5304198267515699E-2</v>
      </c>
      <c r="BP201" s="199">
        <f t="shared" ref="BN201:BR212" si="173">AVERAGE(BK201:BO201)</f>
        <v>1.5250451104506837E-2</v>
      </c>
      <c r="BQ201" s="199">
        <f t="shared" si="173"/>
        <v>1.5247509465593806E-2</v>
      </c>
      <c r="BR201" s="199">
        <f t="shared" si="173"/>
        <v>1.5267539910935291E-2</v>
      </c>
    </row>
    <row r="202" spans="1:70">
      <c r="A202" s="324" t="s">
        <v>65</v>
      </c>
      <c r="B202" s="324"/>
      <c r="C202" s="324"/>
      <c r="D202" s="324"/>
      <c r="E202" s="324"/>
      <c r="F202" s="324"/>
      <c r="G202" s="324"/>
      <c r="H202" s="324"/>
      <c r="I202" s="324"/>
      <c r="J202" s="324"/>
      <c r="K202" s="324"/>
      <c r="L202" s="324"/>
      <c r="M202" s="324"/>
      <c r="N202" s="324"/>
      <c r="O202" s="324"/>
      <c r="P202" s="324"/>
      <c r="Q202" s="324"/>
      <c r="R202" s="324"/>
      <c r="S202" s="324"/>
      <c r="T202" s="324"/>
      <c r="U202" s="324"/>
      <c r="V202" s="324"/>
      <c r="W202" s="324"/>
      <c r="X202" s="324"/>
      <c r="Y202" s="324"/>
      <c r="Z202" s="324"/>
      <c r="AA202" s="324"/>
      <c r="AB202" s="324"/>
      <c r="AC202" s="324">
        <v>0.24399999999999999</v>
      </c>
      <c r="AD202" s="324">
        <v>0.20199999999999999</v>
      </c>
      <c r="AE202" s="324">
        <v>0.156</v>
      </c>
      <c r="AF202" s="324">
        <v>0.21899999999999997</v>
      </c>
      <c r="AG202" s="324">
        <v>0.27699999999999997</v>
      </c>
      <c r="AH202" s="324">
        <v>0.23</v>
      </c>
      <c r="AI202" s="324">
        <v>0.22</v>
      </c>
      <c r="AJ202" s="324">
        <v>0.105</v>
      </c>
      <c r="AK202" s="324">
        <v>0.19699999999999998</v>
      </c>
      <c r="AL202" s="324">
        <v>0.13300000000000001</v>
      </c>
      <c r="AM202" s="324">
        <v>0.33200000000000002</v>
      </c>
      <c r="AN202" s="324">
        <v>8.5000000000000006E-2</v>
      </c>
      <c r="AO202" s="324">
        <v>0.107</v>
      </c>
      <c r="AP202" s="324">
        <v>0.1</v>
      </c>
      <c r="AQ202" s="324">
        <v>0.191</v>
      </c>
      <c r="AR202" s="324">
        <v>0.10199999999999999</v>
      </c>
      <c r="AS202" s="324">
        <v>7.2999999999999995E-2</v>
      </c>
      <c r="AT202" s="324">
        <v>5.5E-2</v>
      </c>
      <c r="AU202" s="324">
        <v>0.153</v>
      </c>
      <c r="AV202" s="324">
        <v>0.161</v>
      </c>
      <c r="AW202" s="324">
        <v>6.5000000000000002E-2</v>
      </c>
      <c r="AX202" s="324">
        <v>0</v>
      </c>
      <c r="AY202" s="227">
        <v>0</v>
      </c>
      <c r="AZ202" s="199">
        <f t="shared" si="172"/>
        <v>7.5800000000000006E-2</v>
      </c>
      <c r="BA202" s="199">
        <f t="shared" si="172"/>
        <v>6.0360000000000004E-2</v>
      </c>
      <c r="BB202" s="199">
        <f t="shared" si="172"/>
        <v>4.0232000000000004E-2</v>
      </c>
      <c r="BC202" s="199">
        <f t="shared" si="172"/>
        <v>3.5278400000000001E-2</v>
      </c>
      <c r="BD202" s="199">
        <f t="shared" si="172"/>
        <v>4.2334079999999996E-2</v>
      </c>
      <c r="BE202" s="199">
        <f t="shared" si="172"/>
        <v>5.0800895999999998E-2</v>
      </c>
      <c r="BF202" s="199">
        <f t="shared" si="172"/>
        <v>4.5801075199999999E-2</v>
      </c>
      <c r="BG202" s="199">
        <f t="shared" si="172"/>
        <v>4.2889290240000003E-2</v>
      </c>
      <c r="BH202" s="199">
        <f t="shared" si="172"/>
        <v>4.3420748288000001E-2</v>
      </c>
      <c r="BI202" s="199">
        <f t="shared" si="172"/>
        <v>4.5049217945600004E-2</v>
      </c>
      <c r="BJ202" s="199">
        <f t="shared" si="172"/>
        <v>4.5592245534720001E-2</v>
      </c>
      <c r="BK202" s="199">
        <f t="shared" si="172"/>
        <v>4.4550515441664003E-2</v>
      </c>
      <c r="BL202" s="199">
        <f t="shared" si="172"/>
        <v>4.4300403489996802E-2</v>
      </c>
      <c r="BM202" s="199">
        <f t="shared" si="172"/>
        <v>4.4582626139996161E-2</v>
      </c>
      <c r="BN202" s="199">
        <f t="shared" si="173"/>
        <v>4.4815001710395395E-2</v>
      </c>
      <c r="BO202" s="199">
        <f t="shared" si="173"/>
        <v>4.4768158463354475E-2</v>
      </c>
      <c r="BP202" s="199">
        <f t="shared" si="173"/>
        <v>4.4603341049081369E-2</v>
      </c>
      <c r="BQ202" s="199">
        <f t="shared" si="173"/>
        <v>4.4613906170564835E-2</v>
      </c>
      <c r="BR202" s="199">
        <f t="shared" si="173"/>
        <v>4.4676606706678446E-2</v>
      </c>
    </row>
    <row r="203" spans="1:70">
      <c r="A203" s="324" t="s">
        <v>67</v>
      </c>
      <c r="B203" s="324"/>
      <c r="C203" s="324"/>
      <c r="D203" s="324"/>
      <c r="E203" s="324"/>
      <c r="F203" s="324"/>
      <c r="G203" s="324"/>
      <c r="H203" s="324"/>
      <c r="I203" s="324"/>
      <c r="J203" s="324"/>
      <c r="K203" s="324"/>
      <c r="L203" s="324"/>
      <c r="M203" s="324"/>
      <c r="N203" s="324"/>
      <c r="O203" s="324"/>
      <c r="P203" s="324"/>
      <c r="Q203" s="324"/>
      <c r="R203" s="324"/>
      <c r="S203" s="324"/>
      <c r="T203" s="324"/>
      <c r="U203" s="324"/>
      <c r="V203" s="324"/>
      <c r="W203" s="324"/>
      <c r="X203" s="324"/>
      <c r="Y203" s="324"/>
      <c r="Z203" s="324"/>
      <c r="AA203" s="324"/>
      <c r="AB203" s="324"/>
      <c r="AC203" s="324">
        <v>0.315</v>
      </c>
      <c r="AD203" s="324">
        <v>0.29799999999999999</v>
      </c>
      <c r="AE203" s="324">
        <v>0.26200000000000001</v>
      </c>
      <c r="AF203" s="324">
        <v>0.28100000000000003</v>
      </c>
      <c r="AG203" s="324">
        <v>0.314</v>
      </c>
      <c r="AH203" s="324">
        <v>0.24600000000000002</v>
      </c>
      <c r="AI203" s="324">
        <v>0.309</v>
      </c>
      <c r="AJ203" s="324">
        <v>0.374</v>
      </c>
      <c r="AK203" s="324">
        <v>0.27100000000000002</v>
      </c>
      <c r="AL203" s="324">
        <v>0.30199999999999999</v>
      </c>
      <c r="AM203" s="324">
        <v>0.27200000000000002</v>
      </c>
      <c r="AN203" s="324">
        <v>0.40399999999999997</v>
      </c>
      <c r="AO203" s="324">
        <v>0.314</v>
      </c>
      <c r="AP203" s="324">
        <v>0.42</v>
      </c>
      <c r="AQ203" s="324">
        <v>0.27500000000000002</v>
      </c>
      <c r="AR203" s="324">
        <v>0.34700000000000003</v>
      </c>
      <c r="AS203" s="324">
        <v>0.28100000000000003</v>
      </c>
      <c r="AT203" s="324">
        <v>0.26600000000000001</v>
      </c>
      <c r="AU203" s="324">
        <v>0.379</v>
      </c>
      <c r="AV203" s="324">
        <v>0.21100000000000002</v>
      </c>
      <c r="AW203" s="324">
        <v>0.214</v>
      </c>
      <c r="AX203" s="324">
        <v>0</v>
      </c>
      <c r="AY203" s="227">
        <v>0</v>
      </c>
      <c r="AZ203" s="199">
        <f t="shared" si="172"/>
        <v>0.1608</v>
      </c>
      <c r="BA203" s="199">
        <f t="shared" si="172"/>
        <v>0.11716000000000001</v>
      </c>
      <c r="BB203" s="199">
        <f t="shared" si="172"/>
        <v>9.8392000000000007E-2</v>
      </c>
      <c r="BC203" s="199">
        <f t="shared" si="172"/>
        <v>7.5270400000000001E-2</v>
      </c>
      <c r="BD203" s="199">
        <f t="shared" si="172"/>
        <v>9.0324480000000013E-2</v>
      </c>
      <c r="BE203" s="199">
        <f t="shared" si="172"/>
        <v>0.10838937600000001</v>
      </c>
      <c r="BF203" s="199">
        <f t="shared" si="172"/>
        <v>9.7907251200000017E-2</v>
      </c>
      <c r="BG203" s="199">
        <f t="shared" si="172"/>
        <v>9.4056701440000001E-2</v>
      </c>
      <c r="BH203" s="199">
        <f t="shared" si="172"/>
        <v>9.3189641727999997E-2</v>
      </c>
      <c r="BI203" s="199">
        <f t="shared" si="172"/>
        <v>9.6773490073600005E-2</v>
      </c>
      <c r="BJ203" s="199">
        <f t="shared" si="172"/>
        <v>9.8063292088320014E-2</v>
      </c>
      <c r="BK203" s="199">
        <f t="shared" si="172"/>
        <v>9.5998075305984004E-2</v>
      </c>
      <c r="BL203" s="199">
        <f t="shared" si="172"/>
        <v>9.5616240127180799E-2</v>
      </c>
      <c r="BM203" s="199">
        <f t="shared" si="172"/>
        <v>9.5928147864616981E-2</v>
      </c>
      <c r="BN203" s="199">
        <f t="shared" si="173"/>
        <v>9.6475849091940361E-2</v>
      </c>
      <c r="BO203" s="199">
        <f t="shared" si="173"/>
        <v>9.6416320895608421E-2</v>
      </c>
      <c r="BP203" s="199">
        <f t="shared" si="173"/>
        <v>9.6086926657066113E-2</v>
      </c>
      <c r="BQ203" s="199">
        <f t="shared" si="173"/>
        <v>9.6104696927282546E-2</v>
      </c>
      <c r="BR203" s="199">
        <f t="shared" si="173"/>
        <v>9.6202388287302876E-2</v>
      </c>
    </row>
    <row r="204" spans="1:70">
      <c r="A204" s="324" t="s">
        <v>69</v>
      </c>
      <c r="B204" s="324"/>
      <c r="C204" s="324"/>
      <c r="D204" s="324"/>
      <c r="E204" s="324"/>
      <c r="F204" s="324"/>
      <c r="G204" s="324"/>
      <c r="H204" s="324"/>
      <c r="I204" s="324"/>
      <c r="J204" s="324"/>
      <c r="K204" s="324"/>
      <c r="L204" s="324"/>
      <c r="M204" s="324"/>
      <c r="N204" s="324"/>
      <c r="O204" s="324"/>
      <c r="P204" s="324"/>
      <c r="Q204" s="324"/>
      <c r="R204" s="324"/>
      <c r="S204" s="324"/>
      <c r="T204" s="324"/>
      <c r="U204" s="324"/>
      <c r="V204" s="324"/>
      <c r="W204" s="324"/>
      <c r="X204" s="324"/>
      <c r="Y204" s="324"/>
      <c r="Z204" s="324"/>
      <c r="AA204" s="324"/>
      <c r="AB204" s="324"/>
      <c r="AC204" s="324">
        <v>6.5000000000000002E-2</v>
      </c>
      <c r="AD204" s="324">
        <v>0.08</v>
      </c>
      <c r="AE204" s="324">
        <v>0.114</v>
      </c>
      <c r="AF204" s="324">
        <v>5.9000000000000004E-2</v>
      </c>
      <c r="AG204" s="324">
        <v>0.06</v>
      </c>
      <c r="AH204" s="324">
        <v>7.2000000000000008E-2</v>
      </c>
      <c r="AI204" s="324">
        <v>0.10400000000000001</v>
      </c>
      <c r="AJ204" s="324">
        <v>0.11599999999999999</v>
      </c>
      <c r="AK204" s="324">
        <v>7.2000000000000008E-2</v>
      </c>
      <c r="AL204" s="324">
        <v>0.09</v>
      </c>
      <c r="AM204" s="324">
        <v>4.0999999999999995E-2</v>
      </c>
      <c r="AN204" s="324">
        <v>9.0999999999999998E-2</v>
      </c>
      <c r="AO204" s="324">
        <v>0.20600000000000002</v>
      </c>
      <c r="AP204" s="324">
        <v>0.14899999999999999</v>
      </c>
      <c r="AQ204" s="324">
        <v>9.6999999999999989E-2</v>
      </c>
      <c r="AR204" s="324">
        <v>0.10300000000000001</v>
      </c>
      <c r="AS204" s="324">
        <v>0.127</v>
      </c>
      <c r="AT204" s="324">
        <v>0.19600000000000001</v>
      </c>
      <c r="AU204" s="324">
        <v>0.11699999999999999</v>
      </c>
      <c r="AV204" s="324">
        <v>0.12</v>
      </c>
      <c r="AW204" s="324">
        <v>0.248</v>
      </c>
      <c r="AX204" s="324">
        <v>0</v>
      </c>
      <c r="AY204" s="227">
        <v>0</v>
      </c>
      <c r="AZ204" s="199">
        <f t="shared" si="172"/>
        <v>9.7000000000000003E-2</v>
      </c>
      <c r="BA204" s="199">
        <f t="shared" si="172"/>
        <v>9.2999999999999999E-2</v>
      </c>
      <c r="BB204" s="199">
        <f t="shared" si="172"/>
        <v>8.7599999999999983E-2</v>
      </c>
      <c r="BC204" s="199">
        <f t="shared" si="172"/>
        <v>5.5519999999999993E-2</v>
      </c>
      <c r="BD204" s="199">
        <f t="shared" si="172"/>
        <v>6.6623999999999989E-2</v>
      </c>
      <c r="BE204" s="199">
        <f t="shared" si="172"/>
        <v>7.99488E-2</v>
      </c>
      <c r="BF204" s="199">
        <f t="shared" si="172"/>
        <v>7.6538559999999992E-2</v>
      </c>
      <c r="BG204" s="199">
        <f t="shared" si="172"/>
        <v>7.3246271999999987E-2</v>
      </c>
      <c r="BH204" s="199">
        <f t="shared" si="172"/>
        <v>7.0375526399999985E-2</v>
      </c>
      <c r="BI204" s="199">
        <f t="shared" si="172"/>
        <v>7.3346631679999996E-2</v>
      </c>
      <c r="BJ204" s="199">
        <f t="shared" si="172"/>
        <v>7.4691158015999987E-2</v>
      </c>
      <c r="BK204" s="199">
        <f t="shared" si="172"/>
        <v>7.3639629619199981E-2</v>
      </c>
      <c r="BL204" s="199">
        <f t="shared" si="172"/>
        <v>7.3059843543039987E-2</v>
      </c>
      <c r="BM204" s="199">
        <f t="shared" si="172"/>
        <v>7.302255785164799E-2</v>
      </c>
      <c r="BN204" s="199">
        <f t="shared" si="173"/>
        <v>7.3551964141977594E-2</v>
      </c>
      <c r="BO204" s="199">
        <f t="shared" si="173"/>
        <v>7.3593030634373099E-2</v>
      </c>
      <c r="BP204" s="199">
        <f t="shared" si="173"/>
        <v>7.337340515804773E-2</v>
      </c>
      <c r="BQ204" s="199">
        <f t="shared" si="173"/>
        <v>7.332016026581728E-2</v>
      </c>
      <c r="BR204" s="199">
        <f t="shared" si="173"/>
        <v>7.3372223610372739E-2</v>
      </c>
    </row>
    <row r="205" spans="1:70">
      <c r="A205" s="324" t="s">
        <v>70</v>
      </c>
      <c r="B205" s="324"/>
      <c r="C205" s="324"/>
      <c r="D205" s="324"/>
      <c r="E205" s="324"/>
      <c r="F205" s="324"/>
      <c r="G205" s="324"/>
      <c r="H205" s="324"/>
      <c r="I205" s="324"/>
      <c r="J205" s="324"/>
      <c r="K205" s="324"/>
      <c r="L205" s="324"/>
      <c r="M205" s="324"/>
      <c r="N205" s="324"/>
      <c r="O205" s="324"/>
      <c r="P205" s="324"/>
      <c r="Q205" s="324"/>
      <c r="R205" s="324"/>
      <c r="S205" s="324"/>
      <c r="T205" s="324"/>
      <c r="U205" s="324"/>
      <c r="V205" s="324"/>
      <c r="W205" s="324"/>
      <c r="X205" s="324"/>
      <c r="Y205" s="324"/>
      <c r="Z205" s="324"/>
      <c r="AA205" s="324"/>
      <c r="AB205" s="324"/>
      <c r="AC205" s="324">
        <v>3.6000000000000004E-2</v>
      </c>
      <c r="AD205" s="324">
        <v>4.4000000000000004E-2</v>
      </c>
      <c r="AE205" s="324">
        <v>0.06</v>
      </c>
      <c r="AF205" s="324">
        <v>4.4999999999999998E-2</v>
      </c>
      <c r="AG205" s="324">
        <v>4.8000000000000001E-2</v>
      </c>
      <c r="AH205" s="324">
        <v>0.04</v>
      </c>
      <c r="AI205" s="324">
        <v>4.4000000000000004E-2</v>
      </c>
      <c r="AJ205" s="324">
        <v>5.5999999999999994E-2</v>
      </c>
      <c r="AK205" s="324">
        <v>6.2E-2</v>
      </c>
      <c r="AL205" s="324">
        <v>6.5000000000000002E-2</v>
      </c>
      <c r="AM205" s="324">
        <v>2.7000000000000003E-2</v>
      </c>
      <c r="AN205" s="324">
        <v>4.2000000000000003E-2</v>
      </c>
      <c r="AO205" s="324">
        <v>6.3E-2</v>
      </c>
      <c r="AP205" s="324">
        <v>3.3000000000000002E-2</v>
      </c>
      <c r="AQ205" s="324">
        <v>4.9000000000000002E-2</v>
      </c>
      <c r="AR205" s="324">
        <v>0.08</v>
      </c>
      <c r="AS205" s="324">
        <v>5.9000000000000004E-2</v>
      </c>
      <c r="AT205" s="324">
        <v>8.5000000000000006E-2</v>
      </c>
      <c r="AU205" s="324">
        <v>4.0999999999999995E-2</v>
      </c>
      <c r="AV205" s="324">
        <v>3.9E-2</v>
      </c>
      <c r="AW205" s="324">
        <v>9.1999999999999998E-2</v>
      </c>
      <c r="AX205" s="324">
        <v>0</v>
      </c>
      <c r="AY205" s="227">
        <v>0</v>
      </c>
      <c r="AZ205" s="199">
        <f t="shared" si="172"/>
        <v>3.44E-2</v>
      </c>
      <c r="BA205" s="199">
        <f t="shared" si="172"/>
        <v>3.3079999999999998E-2</v>
      </c>
      <c r="BB205" s="199">
        <f t="shared" si="172"/>
        <v>3.1896000000000001E-2</v>
      </c>
      <c r="BC205" s="199">
        <f t="shared" si="172"/>
        <v>1.9875199999999999E-2</v>
      </c>
      <c r="BD205" s="199">
        <f t="shared" si="172"/>
        <v>2.3850239999999998E-2</v>
      </c>
      <c r="BE205" s="199">
        <f t="shared" si="172"/>
        <v>2.8620288000000001E-2</v>
      </c>
      <c r="BF205" s="199">
        <f t="shared" si="172"/>
        <v>2.7464345600000002E-2</v>
      </c>
      <c r="BG205" s="199">
        <f t="shared" si="172"/>
        <v>2.6341214719999999E-2</v>
      </c>
      <c r="BH205" s="199">
        <f t="shared" si="172"/>
        <v>2.5230257664E-2</v>
      </c>
      <c r="BI205" s="199">
        <f t="shared" si="172"/>
        <v>2.6301269196800002E-2</v>
      </c>
      <c r="BJ205" s="199">
        <f t="shared" si="172"/>
        <v>2.6791475036160001E-2</v>
      </c>
      <c r="BK205" s="199">
        <f t="shared" si="172"/>
        <v>2.6425712443392001E-2</v>
      </c>
      <c r="BL205" s="199">
        <f t="shared" si="172"/>
        <v>2.62179858120704E-2</v>
      </c>
      <c r="BM205" s="199">
        <f t="shared" si="172"/>
        <v>2.6193340030484485E-2</v>
      </c>
      <c r="BN205" s="199">
        <f t="shared" si="173"/>
        <v>2.6385956503781376E-2</v>
      </c>
      <c r="BO205" s="199">
        <f t="shared" si="173"/>
        <v>2.6402893965177653E-2</v>
      </c>
      <c r="BP205" s="199">
        <f t="shared" si="173"/>
        <v>2.6325177750981182E-2</v>
      </c>
      <c r="BQ205" s="199">
        <f t="shared" si="173"/>
        <v>2.6305070812499019E-2</v>
      </c>
      <c r="BR205" s="199">
        <f t="shared" si="173"/>
        <v>2.6322487812584745E-2</v>
      </c>
    </row>
    <row r="206" spans="1:70">
      <c r="A206" s="324" t="s">
        <v>71</v>
      </c>
      <c r="B206" s="324"/>
      <c r="C206" s="324"/>
      <c r="D206" s="324"/>
      <c r="E206" s="324"/>
      <c r="F206" s="324"/>
      <c r="G206" s="324"/>
      <c r="H206" s="324"/>
      <c r="I206" s="324"/>
      <c r="J206" s="324"/>
      <c r="K206" s="324"/>
      <c r="L206" s="324"/>
      <c r="M206" s="324"/>
      <c r="N206" s="324"/>
      <c r="O206" s="324"/>
      <c r="P206" s="324"/>
      <c r="Q206" s="324"/>
      <c r="R206" s="324"/>
      <c r="S206" s="324"/>
      <c r="T206" s="324"/>
      <c r="U206" s="324"/>
      <c r="V206" s="324"/>
      <c r="W206" s="324"/>
      <c r="X206" s="324"/>
      <c r="Y206" s="324"/>
      <c r="Z206" s="324"/>
      <c r="AA206" s="324"/>
      <c r="AB206" s="324"/>
      <c r="AC206" s="324">
        <v>2.3E-2</v>
      </c>
      <c r="AD206" s="324">
        <v>2.4E-2</v>
      </c>
      <c r="AE206" s="324">
        <v>3.1E-2</v>
      </c>
      <c r="AF206" s="324">
        <v>3.7999999999999999E-2</v>
      </c>
      <c r="AG206" s="324">
        <v>3.9E-2</v>
      </c>
      <c r="AH206" s="324">
        <v>3.3000000000000002E-2</v>
      </c>
      <c r="AI206" s="324">
        <v>0.03</v>
      </c>
      <c r="AJ206" s="324">
        <v>3.2000000000000001E-2</v>
      </c>
      <c r="AK206" s="324">
        <v>4.7E-2</v>
      </c>
      <c r="AL206" s="324">
        <v>3.4000000000000002E-2</v>
      </c>
      <c r="AM206" s="324">
        <v>0.02</v>
      </c>
      <c r="AN206" s="324">
        <v>0.02</v>
      </c>
      <c r="AO206" s="324">
        <v>4.0999999999999995E-2</v>
      </c>
      <c r="AP206" s="324">
        <v>3.9E-2</v>
      </c>
      <c r="AQ206" s="324">
        <v>2.8999999999999998E-2</v>
      </c>
      <c r="AR206" s="324">
        <v>3.5000000000000003E-2</v>
      </c>
      <c r="AS206" s="324">
        <v>5.2999999999999999E-2</v>
      </c>
      <c r="AT206" s="324">
        <v>3.1E-2</v>
      </c>
      <c r="AU206" s="324">
        <v>2.5000000000000001E-2</v>
      </c>
      <c r="AV206" s="324">
        <v>5.7000000000000002E-2</v>
      </c>
      <c r="AW206" s="324">
        <v>8.5999999999999993E-2</v>
      </c>
      <c r="AX206" s="324">
        <v>0</v>
      </c>
      <c r="AY206" s="227">
        <v>0</v>
      </c>
      <c r="AZ206" s="199">
        <f t="shared" si="172"/>
        <v>3.3599999999999998E-2</v>
      </c>
      <c r="BA206" s="199">
        <f t="shared" si="172"/>
        <v>3.5319999999999997E-2</v>
      </c>
      <c r="BB206" s="199">
        <f t="shared" si="172"/>
        <v>3.0983999999999994E-2</v>
      </c>
      <c r="BC206" s="199">
        <f t="shared" si="172"/>
        <v>1.99808E-2</v>
      </c>
      <c r="BD206" s="199">
        <f t="shared" si="172"/>
        <v>2.3976959999999999E-2</v>
      </c>
      <c r="BE206" s="199">
        <f t="shared" si="172"/>
        <v>2.8772351999999994E-2</v>
      </c>
      <c r="BF206" s="199">
        <f t="shared" si="172"/>
        <v>2.7806822399999997E-2</v>
      </c>
      <c r="BG206" s="199">
        <f t="shared" si="172"/>
        <v>2.6304186879999997E-2</v>
      </c>
      <c r="BH206" s="199">
        <f t="shared" si="172"/>
        <v>2.5368224255999994E-2</v>
      </c>
      <c r="BI206" s="199">
        <f t="shared" si="172"/>
        <v>2.64457091072E-2</v>
      </c>
      <c r="BJ206" s="199">
        <f t="shared" si="172"/>
        <v>2.6939458928639998E-2</v>
      </c>
      <c r="BK206" s="199">
        <f t="shared" si="172"/>
        <v>2.6572880314367997E-2</v>
      </c>
      <c r="BL206" s="199">
        <f t="shared" si="172"/>
        <v>2.63260918972416E-2</v>
      </c>
      <c r="BM206" s="199">
        <f t="shared" si="172"/>
        <v>2.6330472900689916E-2</v>
      </c>
      <c r="BN206" s="199">
        <f t="shared" si="173"/>
        <v>2.6522922629627899E-2</v>
      </c>
      <c r="BO206" s="199">
        <f t="shared" si="173"/>
        <v>2.6538365334113485E-2</v>
      </c>
      <c r="BP206" s="199">
        <f t="shared" si="173"/>
        <v>2.6458146615208178E-2</v>
      </c>
      <c r="BQ206" s="199">
        <f t="shared" si="173"/>
        <v>2.6435199875376215E-2</v>
      </c>
      <c r="BR206" s="199">
        <f t="shared" si="173"/>
        <v>2.645702147100314E-2</v>
      </c>
    </row>
    <row r="207" spans="1:70">
      <c r="A207" s="324" t="s">
        <v>72</v>
      </c>
      <c r="B207" s="324"/>
      <c r="C207" s="324"/>
      <c r="D207" s="324"/>
      <c r="E207" s="324"/>
      <c r="F207" s="324"/>
      <c r="G207" s="324"/>
      <c r="H207" s="324"/>
      <c r="I207" s="324"/>
      <c r="J207" s="324"/>
      <c r="K207" s="324"/>
      <c r="L207" s="324"/>
      <c r="M207" s="324"/>
      <c r="N207" s="324"/>
      <c r="O207" s="324"/>
      <c r="P207" s="324"/>
      <c r="Q207" s="324"/>
      <c r="R207" s="324"/>
      <c r="S207" s="324"/>
      <c r="T207" s="324"/>
      <c r="U207" s="324"/>
      <c r="V207" s="324"/>
      <c r="W207" s="324"/>
      <c r="X207" s="324"/>
      <c r="Y207" s="324"/>
      <c r="Z207" s="324"/>
      <c r="AA207" s="324"/>
      <c r="AB207" s="324"/>
      <c r="AC207" s="324">
        <v>3.5000000000000003E-2</v>
      </c>
      <c r="AD207" s="324">
        <v>4.2000000000000003E-2</v>
      </c>
      <c r="AE207" s="324">
        <v>3.9E-2</v>
      </c>
      <c r="AF207" s="324">
        <v>4.4000000000000004E-2</v>
      </c>
      <c r="AG207" s="324">
        <v>4.0999999999999995E-2</v>
      </c>
      <c r="AH207" s="324">
        <v>4.8000000000000001E-2</v>
      </c>
      <c r="AI207" s="324">
        <v>3.3000000000000002E-2</v>
      </c>
      <c r="AJ207" s="324">
        <v>2.3E-2</v>
      </c>
      <c r="AK207" s="324">
        <v>3.9E-2</v>
      </c>
      <c r="AL207" s="324">
        <v>4.9000000000000002E-2</v>
      </c>
      <c r="AM207" s="324">
        <v>3.9E-2</v>
      </c>
      <c r="AN207" s="324">
        <v>2.1000000000000001E-2</v>
      </c>
      <c r="AO207" s="324">
        <v>3.5000000000000003E-2</v>
      </c>
      <c r="AP207" s="324">
        <v>4.2000000000000003E-2</v>
      </c>
      <c r="AQ207" s="324">
        <v>4.4000000000000004E-2</v>
      </c>
      <c r="AR207" s="324">
        <v>2.3E-2</v>
      </c>
      <c r="AS207" s="324">
        <v>6.2E-2</v>
      </c>
      <c r="AT207" s="324">
        <v>4.4000000000000004E-2</v>
      </c>
      <c r="AU207" s="324">
        <v>4.2999999999999997E-2</v>
      </c>
      <c r="AV207" s="324">
        <v>5.5999999999999994E-2</v>
      </c>
      <c r="AW207" s="324">
        <v>0.08</v>
      </c>
      <c r="AX207" s="324">
        <v>0</v>
      </c>
      <c r="AY207" s="227">
        <v>0</v>
      </c>
      <c r="AZ207" s="199">
        <f t="shared" si="172"/>
        <v>3.5799999999999998E-2</v>
      </c>
      <c r="BA207" s="199">
        <f t="shared" si="172"/>
        <v>3.4360000000000002E-2</v>
      </c>
      <c r="BB207" s="199">
        <f t="shared" si="172"/>
        <v>3.0032000000000003E-2</v>
      </c>
      <c r="BC207" s="199">
        <f t="shared" si="172"/>
        <v>2.0038400000000001E-2</v>
      </c>
      <c r="BD207" s="199">
        <f t="shared" si="172"/>
        <v>2.4046080000000001E-2</v>
      </c>
      <c r="BE207" s="199">
        <f t="shared" si="172"/>
        <v>2.8855296000000002E-2</v>
      </c>
      <c r="BF207" s="199">
        <f t="shared" si="172"/>
        <v>2.7466355200000004E-2</v>
      </c>
      <c r="BG207" s="199">
        <f t="shared" si="172"/>
        <v>2.6087626240000002E-2</v>
      </c>
      <c r="BH207" s="199">
        <f t="shared" si="172"/>
        <v>2.5298751488000003E-2</v>
      </c>
      <c r="BI207" s="199">
        <f t="shared" si="172"/>
        <v>2.6350821785600005E-2</v>
      </c>
      <c r="BJ207" s="199">
        <f t="shared" si="172"/>
        <v>2.6811770142720005E-2</v>
      </c>
      <c r="BK207" s="199">
        <f t="shared" si="172"/>
        <v>2.6403064971264007E-2</v>
      </c>
      <c r="BL207" s="199">
        <f t="shared" si="172"/>
        <v>2.6190406925516801E-2</v>
      </c>
      <c r="BM207" s="199">
        <f t="shared" si="172"/>
        <v>2.6210963062620163E-2</v>
      </c>
      <c r="BN207" s="199">
        <f t="shared" si="173"/>
        <v>2.6393405377544199E-2</v>
      </c>
      <c r="BO207" s="199">
        <f t="shared" si="173"/>
        <v>2.6401922095933034E-2</v>
      </c>
      <c r="BP207" s="199">
        <f t="shared" si="173"/>
        <v>2.6319952486575638E-2</v>
      </c>
      <c r="BQ207" s="199">
        <f t="shared" si="173"/>
        <v>2.6303329989637969E-2</v>
      </c>
      <c r="BR207" s="199">
        <f t="shared" si="173"/>
        <v>2.6325914602462197E-2</v>
      </c>
    </row>
    <row r="208" spans="1:70">
      <c r="A208" s="324" t="s">
        <v>56</v>
      </c>
      <c r="B208" s="324"/>
      <c r="C208" s="324"/>
      <c r="D208" s="324"/>
      <c r="E208" s="324"/>
      <c r="F208" s="324"/>
      <c r="G208" s="324"/>
      <c r="H208" s="324"/>
      <c r="I208" s="324"/>
      <c r="J208" s="324"/>
      <c r="K208" s="324"/>
      <c r="L208" s="324"/>
      <c r="M208" s="324"/>
      <c r="N208" s="324"/>
      <c r="O208" s="324"/>
      <c r="P208" s="324"/>
      <c r="Q208" s="324"/>
      <c r="R208" s="324"/>
      <c r="S208" s="324"/>
      <c r="T208" s="324"/>
      <c r="U208" s="324"/>
      <c r="V208" s="324"/>
      <c r="W208" s="324"/>
      <c r="X208" s="324"/>
      <c r="Y208" s="324"/>
      <c r="Z208" s="324"/>
      <c r="AA208" s="324"/>
      <c r="AB208" s="324"/>
      <c r="AC208" s="324">
        <v>6.4000000000000001E-2</v>
      </c>
      <c r="AD208" s="324">
        <v>6.2E-2</v>
      </c>
      <c r="AE208" s="324">
        <v>5.9000000000000004E-2</v>
      </c>
      <c r="AF208" s="324">
        <v>6.2E-2</v>
      </c>
      <c r="AG208" s="324">
        <v>4.8000000000000001E-2</v>
      </c>
      <c r="AH208" s="324">
        <v>5.5E-2</v>
      </c>
      <c r="AI208" s="324">
        <v>6.0999999999999999E-2</v>
      </c>
      <c r="AJ208" s="324">
        <v>3.2000000000000001E-2</v>
      </c>
      <c r="AK208" s="324">
        <v>6.7000000000000004E-2</v>
      </c>
      <c r="AL208" s="324">
        <v>5.2000000000000005E-2</v>
      </c>
      <c r="AM208" s="324">
        <v>3.7999999999999999E-2</v>
      </c>
      <c r="AN208" s="324">
        <v>0.05</v>
      </c>
      <c r="AO208" s="324">
        <v>6.7000000000000004E-2</v>
      </c>
      <c r="AP208" s="324">
        <v>4.2999999999999997E-2</v>
      </c>
      <c r="AQ208" s="324">
        <v>4.4999999999999998E-2</v>
      </c>
      <c r="AR208" s="324">
        <v>5.7000000000000002E-2</v>
      </c>
      <c r="AS208" s="324">
        <v>0.08</v>
      </c>
      <c r="AT208" s="324">
        <v>9.0999999999999998E-2</v>
      </c>
      <c r="AU208" s="324">
        <v>7.9000000000000001E-2</v>
      </c>
      <c r="AV208" s="324">
        <v>8.5999999999999993E-2</v>
      </c>
      <c r="AW208" s="324">
        <v>4.7E-2</v>
      </c>
      <c r="AX208" s="324">
        <v>0</v>
      </c>
      <c r="AY208" s="227">
        <v>0</v>
      </c>
      <c r="AZ208" s="199">
        <f t="shared" si="172"/>
        <v>4.2399999999999993E-2</v>
      </c>
      <c r="BA208" s="199">
        <f t="shared" si="172"/>
        <v>3.508E-2</v>
      </c>
      <c r="BB208" s="199">
        <f t="shared" si="172"/>
        <v>2.4895999999999998E-2</v>
      </c>
      <c r="BC208" s="199">
        <f t="shared" si="172"/>
        <v>2.0475199999999999E-2</v>
      </c>
      <c r="BD208" s="199">
        <f t="shared" si="172"/>
        <v>2.457024E-2</v>
      </c>
      <c r="BE208" s="199">
        <f t="shared" si="172"/>
        <v>2.9484287999999997E-2</v>
      </c>
      <c r="BF208" s="199">
        <f t="shared" si="172"/>
        <v>2.6901145599999999E-2</v>
      </c>
      <c r="BG208" s="199">
        <f t="shared" si="172"/>
        <v>2.5265374720000001E-2</v>
      </c>
      <c r="BH208" s="199">
        <f t="shared" si="172"/>
        <v>2.5339249663999995E-2</v>
      </c>
      <c r="BI208" s="199">
        <f t="shared" si="172"/>
        <v>2.6312059596799997E-2</v>
      </c>
      <c r="BJ208" s="199">
        <f t="shared" si="172"/>
        <v>2.6660423516159999E-2</v>
      </c>
      <c r="BK208" s="199">
        <f t="shared" si="172"/>
        <v>2.6095650619391998E-2</v>
      </c>
      <c r="BL208" s="199">
        <f t="shared" si="172"/>
        <v>2.5934551623270401E-2</v>
      </c>
      <c r="BM208" s="199">
        <f t="shared" si="172"/>
        <v>2.6068387003924477E-2</v>
      </c>
      <c r="BN208" s="199">
        <f t="shared" si="173"/>
        <v>2.6214214471909376E-2</v>
      </c>
      <c r="BO208" s="199">
        <f t="shared" si="173"/>
        <v>2.6194645446931251E-2</v>
      </c>
      <c r="BP208" s="199">
        <f t="shared" si="173"/>
        <v>2.6101489833085502E-2</v>
      </c>
      <c r="BQ208" s="199">
        <f t="shared" si="173"/>
        <v>2.6102657675824197E-2</v>
      </c>
      <c r="BR208" s="199">
        <f t="shared" si="173"/>
        <v>2.6136278886334963E-2</v>
      </c>
    </row>
    <row r="209" spans="1:70">
      <c r="A209" s="324" t="s">
        <v>57</v>
      </c>
      <c r="B209" s="324"/>
      <c r="C209" s="324"/>
      <c r="D209" s="324"/>
      <c r="E209" s="324"/>
      <c r="F209" s="324"/>
      <c r="G209" s="324"/>
      <c r="H209" s="324"/>
      <c r="I209" s="324"/>
      <c r="J209" s="324"/>
      <c r="K209" s="324"/>
      <c r="L209" s="324"/>
      <c r="M209" s="324"/>
      <c r="N209" s="324"/>
      <c r="O209" s="324"/>
      <c r="P209" s="324"/>
      <c r="Q209" s="324"/>
      <c r="R209" s="324"/>
      <c r="S209" s="324"/>
      <c r="T209" s="324"/>
      <c r="U209" s="324"/>
      <c r="V209" s="324"/>
      <c r="W209" s="324"/>
      <c r="X209" s="324"/>
      <c r="Y209" s="324"/>
      <c r="Z209" s="324"/>
      <c r="AA209" s="324"/>
      <c r="AB209" s="324"/>
      <c r="AC209" s="324">
        <v>6.7000000000000004E-2</v>
      </c>
      <c r="AD209" s="324">
        <v>4.2000000000000003E-2</v>
      </c>
      <c r="AE209" s="324">
        <v>6.2E-2</v>
      </c>
      <c r="AF209" s="324">
        <v>5.7999999999999996E-2</v>
      </c>
      <c r="AG209" s="324">
        <v>2.7000000000000003E-2</v>
      </c>
      <c r="AH209" s="324">
        <v>0.05</v>
      </c>
      <c r="AI209" s="324">
        <v>4.4000000000000004E-2</v>
      </c>
      <c r="AJ209" s="324">
        <v>4.2000000000000003E-2</v>
      </c>
      <c r="AK209" s="324">
        <v>0.05</v>
      </c>
      <c r="AL209" s="324">
        <v>0.05</v>
      </c>
      <c r="AM209" s="324">
        <v>2.7999999999999997E-2</v>
      </c>
      <c r="AN209" s="324">
        <v>6.4000000000000001E-2</v>
      </c>
      <c r="AO209" s="324">
        <v>4.8000000000000001E-2</v>
      </c>
      <c r="AP209" s="324">
        <v>4.2000000000000003E-2</v>
      </c>
      <c r="AQ209" s="324">
        <v>4.4000000000000004E-2</v>
      </c>
      <c r="AR209" s="324">
        <v>3.3000000000000002E-2</v>
      </c>
      <c r="AS209" s="324">
        <v>2.8999999999999998E-2</v>
      </c>
      <c r="AT209" s="324">
        <v>6.3E-2</v>
      </c>
      <c r="AU209" s="324">
        <v>2.5000000000000001E-2</v>
      </c>
      <c r="AV209" s="324">
        <v>4.2000000000000003E-2</v>
      </c>
      <c r="AW209" s="324">
        <v>2.7000000000000003E-2</v>
      </c>
      <c r="AX209" s="324">
        <v>0</v>
      </c>
      <c r="AY209" s="227">
        <v>0</v>
      </c>
      <c r="AZ209" s="199">
        <f>AVERAGE(AU209:AY209)</f>
        <v>1.8800000000000001E-2</v>
      </c>
      <c r="BA209" s="199">
        <f t="shared" si="172"/>
        <v>1.7559999999999999E-2</v>
      </c>
      <c r="BB209" s="199">
        <f t="shared" si="172"/>
        <v>1.2671999999999999E-2</v>
      </c>
      <c r="BC209" s="199">
        <f t="shared" si="172"/>
        <v>9.8064000000000016E-3</v>
      </c>
      <c r="BD209" s="199">
        <f t="shared" si="172"/>
        <v>1.1767680000000001E-2</v>
      </c>
      <c r="BE209" s="199">
        <f t="shared" si="172"/>
        <v>1.4121216000000001E-2</v>
      </c>
      <c r="BF209" s="199">
        <f t="shared" si="172"/>
        <v>1.3185459200000003E-2</v>
      </c>
      <c r="BG209" s="199">
        <f t="shared" si="172"/>
        <v>1.2310551040000001E-2</v>
      </c>
      <c r="BH209" s="199">
        <f t="shared" si="172"/>
        <v>1.2238261247999999E-2</v>
      </c>
      <c r="BI209" s="199">
        <f t="shared" si="172"/>
        <v>1.2724633497600002E-2</v>
      </c>
      <c r="BJ209" s="199">
        <f t="shared" si="172"/>
        <v>1.2916024197120003E-2</v>
      </c>
      <c r="BK209" s="199">
        <f t="shared" si="172"/>
        <v>1.2674985836544E-2</v>
      </c>
      <c r="BL209" s="199">
        <f t="shared" si="172"/>
        <v>1.25728911638528E-2</v>
      </c>
      <c r="BM209" s="199">
        <f t="shared" si="172"/>
        <v>1.2625359188623361E-2</v>
      </c>
      <c r="BN209" s="199">
        <f t="shared" si="173"/>
        <v>1.2702778776748034E-2</v>
      </c>
      <c r="BO209" s="199">
        <f t="shared" si="173"/>
        <v>1.2698407832577641E-2</v>
      </c>
      <c r="BP209" s="199">
        <f t="shared" si="173"/>
        <v>1.2654884559669167E-2</v>
      </c>
      <c r="BQ209" s="199">
        <f t="shared" si="173"/>
        <v>1.2650864304294202E-2</v>
      </c>
      <c r="BR209" s="199">
        <f t="shared" si="173"/>
        <v>1.2666458932382479E-2</v>
      </c>
    </row>
    <row r="210" spans="1:70">
      <c r="A210" s="324" t="s">
        <v>58</v>
      </c>
      <c r="B210" s="324"/>
      <c r="C210" s="324"/>
      <c r="D210" s="324"/>
      <c r="E210" s="324"/>
      <c r="F210" s="324"/>
      <c r="G210" s="324"/>
      <c r="H210" s="324"/>
      <c r="I210" s="324"/>
      <c r="J210" s="324"/>
      <c r="K210" s="324"/>
      <c r="L210" s="324"/>
      <c r="M210" s="324"/>
      <c r="N210" s="324"/>
      <c r="O210" s="324"/>
      <c r="P210" s="324"/>
      <c r="Q210" s="324"/>
      <c r="R210" s="324"/>
      <c r="S210" s="324"/>
      <c r="T210" s="324"/>
      <c r="U210" s="324"/>
      <c r="V210" s="324"/>
      <c r="W210" s="324"/>
      <c r="X210" s="324"/>
      <c r="Y210" s="324"/>
      <c r="Z210" s="324"/>
      <c r="AA210" s="324"/>
      <c r="AB210" s="324"/>
      <c r="AC210" s="324">
        <v>4.5999999999999999E-2</v>
      </c>
      <c r="AD210" s="324">
        <v>5.5999999999999994E-2</v>
      </c>
      <c r="AE210" s="324">
        <v>6.4000000000000001E-2</v>
      </c>
      <c r="AF210" s="324">
        <v>5.5999999999999994E-2</v>
      </c>
      <c r="AG210" s="324">
        <v>4.4000000000000004E-2</v>
      </c>
      <c r="AH210" s="324">
        <v>6.3E-2</v>
      </c>
      <c r="AI210" s="324">
        <v>3.5000000000000003E-2</v>
      </c>
      <c r="AJ210" s="324">
        <v>6.5000000000000002E-2</v>
      </c>
      <c r="AK210" s="324">
        <v>5.0999999999999997E-2</v>
      </c>
      <c r="AL210" s="324">
        <v>4.4000000000000004E-2</v>
      </c>
      <c r="AM210" s="324">
        <v>6.2E-2</v>
      </c>
      <c r="AN210" s="324">
        <v>7.2000000000000008E-2</v>
      </c>
      <c r="AO210" s="324">
        <v>2.7999999999999997E-2</v>
      </c>
      <c r="AP210" s="324">
        <v>3.3000000000000002E-2</v>
      </c>
      <c r="AQ210" s="324">
        <v>8.900000000000001E-2</v>
      </c>
      <c r="AR210" s="324">
        <v>6.8000000000000005E-2</v>
      </c>
      <c r="AS210" s="324">
        <v>7.9000000000000001E-2</v>
      </c>
      <c r="AT210" s="324">
        <v>5.7000000000000002E-2</v>
      </c>
      <c r="AU210" s="324">
        <v>5.4000000000000006E-2</v>
      </c>
      <c r="AV210" s="324">
        <v>7.5999999999999998E-2</v>
      </c>
      <c r="AW210" s="324">
        <v>3.2000000000000001E-2</v>
      </c>
      <c r="AX210" s="324">
        <v>0</v>
      </c>
      <c r="AY210" s="227">
        <v>0</v>
      </c>
      <c r="AZ210" s="199">
        <f t="shared" si="172"/>
        <v>3.2399999999999998E-2</v>
      </c>
      <c r="BA210" s="199">
        <f t="shared" si="172"/>
        <v>2.8080000000000001E-2</v>
      </c>
      <c r="BB210" s="199">
        <f t="shared" si="172"/>
        <v>1.8496000000000002E-2</v>
      </c>
      <c r="BC210" s="199">
        <f t="shared" si="172"/>
        <v>1.5795200000000002E-2</v>
      </c>
      <c r="BD210" s="199">
        <f t="shared" si="172"/>
        <v>1.8954240000000001E-2</v>
      </c>
      <c r="BE210" s="199">
        <f t="shared" si="172"/>
        <v>2.2745088E-2</v>
      </c>
      <c r="BF210" s="199">
        <f t="shared" si="172"/>
        <v>2.08141056E-2</v>
      </c>
      <c r="BG210" s="199">
        <f t="shared" si="172"/>
        <v>1.9360926719999998E-2</v>
      </c>
      <c r="BH210" s="199">
        <f t="shared" si="172"/>
        <v>1.9533912064000004E-2</v>
      </c>
      <c r="BI210" s="199">
        <f t="shared" si="172"/>
        <v>2.0281654476800002E-2</v>
      </c>
      <c r="BJ210" s="199">
        <f t="shared" si="172"/>
        <v>2.0547137372159997E-2</v>
      </c>
      <c r="BK210" s="199">
        <f t="shared" si="172"/>
        <v>2.0107547246592E-2</v>
      </c>
      <c r="BL210" s="199">
        <f t="shared" si="172"/>
        <v>1.9966235575910402E-2</v>
      </c>
      <c r="BM210" s="199">
        <f t="shared" si="172"/>
        <v>2.008729734709248E-2</v>
      </c>
      <c r="BN210" s="199">
        <f t="shared" si="173"/>
        <v>2.0197974403710978E-2</v>
      </c>
      <c r="BO210" s="199">
        <f t="shared" si="173"/>
        <v>2.0181238389093172E-2</v>
      </c>
      <c r="BP210" s="199">
        <f t="shared" si="173"/>
        <v>2.0108058592479806E-2</v>
      </c>
      <c r="BQ210" s="199">
        <f t="shared" si="173"/>
        <v>2.0108160861657363E-2</v>
      </c>
      <c r="BR210" s="199">
        <f t="shared" si="173"/>
        <v>2.0136545918806759E-2</v>
      </c>
    </row>
    <row r="211" spans="1:70">
      <c r="A211" s="324" t="s">
        <v>60</v>
      </c>
      <c r="B211" s="324"/>
      <c r="C211" s="324"/>
      <c r="D211" s="324"/>
      <c r="E211" s="324"/>
      <c r="F211" s="324"/>
      <c r="G211" s="324"/>
      <c r="H211" s="324"/>
      <c r="I211" s="324"/>
      <c r="J211" s="324"/>
      <c r="K211" s="324"/>
      <c r="L211" s="324"/>
      <c r="M211" s="324"/>
      <c r="N211" s="324"/>
      <c r="O211" s="324"/>
      <c r="P211" s="324"/>
      <c r="Q211" s="324"/>
      <c r="R211" s="324"/>
      <c r="S211" s="324"/>
      <c r="T211" s="324"/>
      <c r="U211" s="324"/>
      <c r="V211" s="324"/>
      <c r="W211" s="324"/>
      <c r="X211" s="324"/>
      <c r="Y211" s="324"/>
      <c r="Z211" s="324"/>
      <c r="AA211" s="324"/>
      <c r="AB211" s="324"/>
      <c r="AC211" s="324">
        <v>3.5000000000000003E-2</v>
      </c>
      <c r="AD211" s="324">
        <v>6.5000000000000002E-2</v>
      </c>
      <c r="AE211" s="324">
        <v>5.0999999999999997E-2</v>
      </c>
      <c r="AF211" s="324">
        <v>4.9000000000000002E-2</v>
      </c>
      <c r="AG211" s="324">
        <v>3.2000000000000001E-2</v>
      </c>
      <c r="AH211" s="324">
        <v>5.9000000000000004E-2</v>
      </c>
      <c r="AI211" s="324">
        <v>3.3000000000000002E-2</v>
      </c>
      <c r="AJ211" s="324">
        <v>4.4999999999999998E-2</v>
      </c>
      <c r="AK211" s="324">
        <v>0.05</v>
      </c>
      <c r="AL211" s="324">
        <v>0.05</v>
      </c>
      <c r="AM211" s="324">
        <v>5.0999999999999997E-2</v>
      </c>
      <c r="AN211" s="324">
        <v>5.7000000000000002E-2</v>
      </c>
      <c r="AO211" s="324">
        <v>3.4000000000000002E-2</v>
      </c>
      <c r="AP211" s="324">
        <v>4.7E-2</v>
      </c>
      <c r="AQ211" s="324">
        <v>4.7E-2</v>
      </c>
      <c r="AR211" s="324">
        <v>5.9000000000000004E-2</v>
      </c>
      <c r="AS211" s="324">
        <v>7.0999999999999994E-2</v>
      </c>
      <c r="AT211" s="324">
        <v>4.4000000000000004E-2</v>
      </c>
      <c r="AU211" s="324">
        <v>2.7999999999999997E-2</v>
      </c>
      <c r="AV211" s="324">
        <v>5.4000000000000006E-2</v>
      </c>
      <c r="AW211" s="324">
        <v>4.7E-2</v>
      </c>
      <c r="AX211" s="324">
        <v>0</v>
      </c>
      <c r="AY211" s="227">
        <v>0</v>
      </c>
      <c r="AZ211" s="199">
        <f t="shared" si="172"/>
        <v>2.58E-2</v>
      </c>
      <c r="BA211" s="199">
        <f t="shared" si="172"/>
        <v>2.5360000000000001E-2</v>
      </c>
      <c r="BB211" s="199">
        <f t="shared" si="172"/>
        <v>1.9632E-2</v>
      </c>
      <c r="BC211" s="199">
        <f t="shared" si="172"/>
        <v>1.4158399999999998E-2</v>
      </c>
      <c r="BD211" s="199">
        <f t="shared" si="172"/>
        <v>1.6990079999999998E-2</v>
      </c>
      <c r="BE211" s="199">
        <f t="shared" si="172"/>
        <v>2.0388096000000001E-2</v>
      </c>
      <c r="BF211" s="199">
        <f t="shared" si="172"/>
        <v>1.93057152E-2</v>
      </c>
      <c r="BG211" s="199">
        <f t="shared" si="172"/>
        <v>1.8094858240000001E-2</v>
      </c>
      <c r="BH211" s="199">
        <f t="shared" si="172"/>
        <v>1.7787429888E-2</v>
      </c>
      <c r="BI211" s="199">
        <f t="shared" si="172"/>
        <v>1.8513235865600001E-2</v>
      </c>
      <c r="BJ211" s="199">
        <f t="shared" si="172"/>
        <v>1.8817867038719998E-2</v>
      </c>
      <c r="BK211" s="199">
        <f t="shared" si="172"/>
        <v>1.8503821246463999E-2</v>
      </c>
      <c r="BL211" s="199">
        <f t="shared" si="172"/>
        <v>1.8343442455756798E-2</v>
      </c>
      <c r="BM211" s="199">
        <f t="shared" si="172"/>
        <v>1.8393159298908161E-2</v>
      </c>
      <c r="BN211" s="199">
        <f t="shared" si="173"/>
        <v>1.8514305181089791E-2</v>
      </c>
      <c r="BO211" s="199">
        <f t="shared" si="173"/>
        <v>1.8514519044187751E-2</v>
      </c>
      <c r="BP211" s="199">
        <f t="shared" si="173"/>
        <v>1.8453849445281299E-2</v>
      </c>
      <c r="BQ211" s="199">
        <f t="shared" si="173"/>
        <v>1.8443855085044765E-2</v>
      </c>
      <c r="BR211" s="199">
        <f t="shared" si="173"/>
        <v>1.8463937610902353E-2</v>
      </c>
    </row>
    <row r="212" spans="1:70">
      <c r="A212" s="324" t="s">
        <v>62</v>
      </c>
      <c r="B212" s="324"/>
      <c r="C212" s="324"/>
      <c r="D212" s="324"/>
      <c r="E212" s="324"/>
      <c r="F212" s="324"/>
      <c r="G212" s="324"/>
      <c r="H212" s="324"/>
      <c r="I212" s="324"/>
      <c r="J212" s="324"/>
      <c r="K212" s="324"/>
      <c r="L212" s="324"/>
      <c r="M212" s="324"/>
      <c r="N212" s="324"/>
      <c r="O212" s="324"/>
      <c r="P212" s="324"/>
      <c r="Q212" s="324"/>
      <c r="R212" s="324"/>
      <c r="S212" s="324"/>
      <c r="T212" s="324"/>
      <c r="U212" s="324"/>
      <c r="V212" s="324"/>
      <c r="W212" s="324"/>
      <c r="X212" s="324"/>
      <c r="Y212" s="324"/>
      <c r="Z212" s="324"/>
      <c r="AA212" s="324"/>
      <c r="AB212" s="324"/>
      <c r="AC212" s="324">
        <v>2.7999999999999997E-2</v>
      </c>
      <c r="AD212" s="324">
        <v>5.0999999999999997E-2</v>
      </c>
      <c r="AE212" s="324">
        <v>3.3000000000000002E-2</v>
      </c>
      <c r="AF212" s="324">
        <v>3.5000000000000003E-2</v>
      </c>
      <c r="AG212" s="324">
        <v>3.1E-2</v>
      </c>
      <c r="AH212" s="324">
        <v>0.04</v>
      </c>
      <c r="AI212" s="324">
        <v>3.6000000000000004E-2</v>
      </c>
      <c r="AJ212" s="324">
        <v>2.7999999999999997E-2</v>
      </c>
      <c r="AK212" s="324">
        <v>2.5000000000000001E-2</v>
      </c>
      <c r="AL212" s="324">
        <v>7.5999999999999998E-2</v>
      </c>
      <c r="AM212" s="324">
        <v>5.5E-2</v>
      </c>
      <c r="AN212" s="324">
        <v>5.5E-2</v>
      </c>
      <c r="AO212" s="324">
        <v>1.4999999999999999E-2</v>
      </c>
      <c r="AP212" s="324">
        <v>2.6000000000000002E-2</v>
      </c>
      <c r="AQ212" s="324">
        <v>3.9E-2</v>
      </c>
      <c r="AR212" s="324">
        <v>5.5E-2</v>
      </c>
      <c r="AS212" s="324">
        <v>0.05</v>
      </c>
      <c r="AT212" s="324">
        <v>0.03</v>
      </c>
      <c r="AU212" s="324">
        <v>2.2000000000000002E-2</v>
      </c>
      <c r="AV212" s="324">
        <v>4.4000000000000004E-2</v>
      </c>
      <c r="AW212" s="324">
        <v>3.3000000000000002E-2</v>
      </c>
      <c r="AX212" s="324">
        <v>0</v>
      </c>
      <c r="AY212" s="227">
        <v>0</v>
      </c>
      <c r="AZ212" s="199">
        <f t="shared" si="172"/>
        <v>1.9800000000000002E-2</v>
      </c>
      <c r="BA212" s="199">
        <f t="shared" si="172"/>
        <v>1.9360000000000002E-2</v>
      </c>
      <c r="BB212" s="199">
        <f t="shared" si="172"/>
        <v>1.4432E-2</v>
      </c>
      <c r="BC212" s="199">
        <f t="shared" si="172"/>
        <v>1.0718399999999999E-2</v>
      </c>
      <c r="BD212" s="199">
        <f t="shared" si="172"/>
        <v>1.2862080000000001E-2</v>
      </c>
      <c r="BE212" s="199">
        <f t="shared" si="172"/>
        <v>1.5434496000000001E-2</v>
      </c>
      <c r="BF212" s="199">
        <f t="shared" si="172"/>
        <v>1.4561395200000002E-2</v>
      </c>
      <c r="BG212" s="199">
        <f t="shared" si="172"/>
        <v>1.360167424E-2</v>
      </c>
      <c r="BH212" s="199">
        <f t="shared" si="172"/>
        <v>1.3435609088000001E-2</v>
      </c>
      <c r="BI212" s="199">
        <f t="shared" si="172"/>
        <v>1.3979050905600001E-2</v>
      </c>
      <c r="BJ212" s="199">
        <f t="shared" si="172"/>
        <v>1.420244508672E-2</v>
      </c>
      <c r="BK212" s="199">
        <f t="shared" si="172"/>
        <v>1.3956034904064002E-2</v>
      </c>
      <c r="BL212" s="199">
        <f t="shared" si="172"/>
        <v>1.38349628448768E-2</v>
      </c>
      <c r="BM212" s="199">
        <f t="shared" si="172"/>
        <v>1.3881620565852159E-2</v>
      </c>
      <c r="BN212" s="199">
        <f t="shared" si="173"/>
        <v>1.397082286142259E-2</v>
      </c>
      <c r="BO212" s="199">
        <f t="shared" si="173"/>
        <v>1.3969177252587112E-2</v>
      </c>
      <c r="BP212" s="199">
        <f t="shared" si="173"/>
        <v>1.3922523685760534E-2</v>
      </c>
      <c r="BQ212" s="199">
        <f t="shared" si="173"/>
        <v>1.3915821442099838E-2</v>
      </c>
      <c r="BR212" s="199">
        <f t="shared" si="173"/>
        <v>1.3931993161544445E-2</v>
      </c>
    </row>
    <row r="213" spans="1:70" ht="13.5" thickBot="1">
      <c r="A213" s="325" t="s">
        <v>192</v>
      </c>
      <c r="B213" s="325">
        <f>SUM(B201:B212)</f>
        <v>0</v>
      </c>
      <c r="C213" s="325">
        <f t="shared" ref="C213:BN213" si="174">SUM(C201:C212)</f>
        <v>0</v>
      </c>
      <c r="D213" s="325">
        <f t="shared" si="174"/>
        <v>0</v>
      </c>
      <c r="E213" s="325">
        <f t="shared" si="174"/>
        <v>0</v>
      </c>
      <c r="F213" s="325">
        <f t="shared" si="174"/>
        <v>0</v>
      </c>
      <c r="G213" s="325">
        <f t="shared" si="174"/>
        <v>0</v>
      </c>
      <c r="H213" s="325">
        <f t="shared" si="174"/>
        <v>0</v>
      </c>
      <c r="I213" s="325">
        <f t="shared" si="174"/>
        <v>0</v>
      </c>
      <c r="J213" s="325">
        <f t="shared" si="174"/>
        <v>0</v>
      </c>
      <c r="K213" s="325">
        <f t="shared" si="174"/>
        <v>0</v>
      </c>
      <c r="L213" s="325">
        <f t="shared" si="174"/>
        <v>0</v>
      </c>
      <c r="M213" s="325">
        <f t="shared" si="174"/>
        <v>0</v>
      </c>
      <c r="N213" s="325">
        <f t="shared" si="174"/>
        <v>0</v>
      </c>
      <c r="O213" s="325">
        <f t="shared" si="174"/>
        <v>0</v>
      </c>
      <c r="P213" s="325">
        <f t="shared" si="174"/>
        <v>0</v>
      </c>
      <c r="Q213" s="325">
        <f t="shared" si="174"/>
        <v>0</v>
      </c>
      <c r="R213" s="325">
        <f t="shared" si="174"/>
        <v>0</v>
      </c>
      <c r="S213" s="325">
        <f t="shared" si="174"/>
        <v>0</v>
      </c>
      <c r="T213" s="325">
        <f t="shared" si="174"/>
        <v>0</v>
      </c>
      <c r="U213" s="325">
        <f t="shared" si="174"/>
        <v>0</v>
      </c>
      <c r="V213" s="325">
        <f t="shared" si="174"/>
        <v>0</v>
      </c>
      <c r="W213" s="325">
        <f t="shared" si="174"/>
        <v>0</v>
      </c>
      <c r="X213" s="325">
        <f t="shared" si="174"/>
        <v>0</v>
      </c>
      <c r="Y213" s="325">
        <f t="shared" si="174"/>
        <v>0</v>
      </c>
      <c r="Z213" s="325">
        <f t="shared" si="174"/>
        <v>0</v>
      </c>
      <c r="AA213" s="325">
        <f t="shared" si="174"/>
        <v>0</v>
      </c>
      <c r="AB213" s="325">
        <f t="shared" si="174"/>
        <v>0</v>
      </c>
      <c r="AC213" s="325">
        <f t="shared" si="174"/>
        <v>1</v>
      </c>
      <c r="AD213" s="325">
        <f t="shared" si="174"/>
        <v>1</v>
      </c>
      <c r="AE213" s="325">
        <f t="shared" si="174"/>
        <v>1.0000000000000002</v>
      </c>
      <c r="AF213" s="325">
        <f t="shared" si="174"/>
        <v>1.0000000000000004</v>
      </c>
      <c r="AG213" s="325">
        <f t="shared" si="174"/>
        <v>1.0000000000000002</v>
      </c>
      <c r="AH213" s="325">
        <f t="shared" si="174"/>
        <v>1.0000000000000002</v>
      </c>
      <c r="AI213" s="325">
        <f t="shared" si="174"/>
        <v>1.0000000000000002</v>
      </c>
      <c r="AJ213" s="325">
        <f t="shared" si="174"/>
        <v>1</v>
      </c>
      <c r="AK213" s="325">
        <f t="shared" si="174"/>
        <v>1.0000000000000002</v>
      </c>
      <c r="AL213" s="325">
        <f t="shared" si="174"/>
        <v>1.0000000000000002</v>
      </c>
      <c r="AM213" s="325">
        <f t="shared" si="174"/>
        <v>1.0000000000000002</v>
      </c>
      <c r="AN213" s="325">
        <f t="shared" si="174"/>
        <v>1.0000000000000002</v>
      </c>
      <c r="AO213" s="325">
        <f t="shared" si="174"/>
        <v>1</v>
      </c>
      <c r="AP213" s="325">
        <f t="shared" si="174"/>
        <v>1.0000000000000002</v>
      </c>
      <c r="AQ213" s="325">
        <f t="shared" si="174"/>
        <v>1.0000000000000002</v>
      </c>
      <c r="AR213" s="325">
        <f t="shared" si="174"/>
        <v>1.0000000000000002</v>
      </c>
      <c r="AS213" s="325">
        <f t="shared" si="174"/>
        <v>1</v>
      </c>
      <c r="AT213" s="325">
        <f t="shared" si="174"/>
        <v>1</v>
      </c>
      <c r="AU213" s="325">
        <f t="shared" si="174"/>
        <v>1.0000000000000002</v>
      </c>
      <c r="AV213" s="325">
        <f t="shared" si="174"/>
        <v>1.0000000000000002</v>
      </c>
      <c r="AW213" s="326">
        <f t="shared" si="174"/>
        <v>1</v>
      </c>
      <c r="AX213" s="326">
        <f t="shared" si="174"/>
        <v>0</v>
      </c>
      <c r="AY213" s="326">
        <f t="shared" si="174"/>
        <v>0</v>
      </c>
      <c r="AZ213" s="201">
        <f t="shared" si="174"/>
        <v>0.60000000000000009</v>
      </c>
      <c r="BA213" s="201">
        <f t="shared" si="174"/>
        <v>0.52000000000000013</v>
      </c>
      <c r="BB213" s="201">
        <f t="shared" si="174"/>
        <v>0.42399999999999999</v>
      </c>
      <c r="BC213" s="201">
        <f t="shared" si="174"/>
        <v>0.30880000000000007</v>
      </c>
      <c r="BD213" s="201">
        <f t="shared" si="174"/>
        <v>0.37056000000000006</v>
      </c>
      <c r="BE213" s="201">
        <f t="shared" si="174"/>
        <v>0.44467200000000007</v>
      </c>
      <c r="BF213" s="201">
        <f t="shared" si="174"/>
        <v>0.4136064000000001</v>
      </c>
      <c r="BG213" s="201">
        <f t="shared" si="174"/>
        <v>0.39232767999999996</v>
      </c>
      <c r="BH213" s="201">
        <f t="shared" si="174"/>
        <v>0.38599321599999992</v>
      </c>
      <c r="BI213" s="201">
        <f t="shared" si="174"/>
        <v>0.40143185920000002</v>
      </c>
      <c r="BJ213" s="201">
        <f t="shared" si="174"/>
        <v>0.40760623104000004</v>
      </c>
      <c r="BK213" s="201">
        <f t="shared" si="174"/>
        <v>0.40019307724799996</v>
      </c>
      <c r="BL213" s="201">
        <f t="shared" si="174"/>
        <v>0.39751041269760007</v>
      </c>
      <c r="BM213" s="201">
        <f t="shared" si="174"/>
        <v>0.39854695923712002</v>
      </c>
      <c r="BN213" s="201">
        <f t="shared" si="174"/>
        <v>0.40105770788454398</v>
      </c>
      <c r="BO213" s="201">
        <f t="shared" ref="BO213:BR213" si="175">SUM(BO201:BO212)</f>
        <v>0.40098287762145279</v>
      </c>
      <c r="BP213" s="201">
        <f t="shared" si="175"/>
        <v>0.3996582069377434</v>
      </c>
      <c r="BQ213" s="201">
        <f t="shared" si="175"/>
        <v>0.399551232875692</v>
      </c>
      <c r="BR213" s="201">
        <f t="shared" si="175"/>
        <v>0.39995939691131044</v>
      </c>
    </row>
    <row r="214" spans="1:70">
      <c r="A214" s="183"/>
      <c r="B214" s="183"/>
      <c r="C214" s="183"/>
      <c r="D214" s="183"/>
      <c r="E214" s="183"/>
      <c r="F214" s="183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3"/>
      <c r="V214" s="183"/>
      <c r="W214" s="183"/>
      <c r="X214" s="183"/>
      <c r="Y214" s="183"/>
      <c r="Z214" s="183"/>
      <c r="AA214" s="183"/>
      <c r="AB214" s="183"/>
      <c r="AC214" s="183"/>
      <c r="AD214" s="183"/>
      <c r="AE214" s="183"/>
      <c r="AF214" s="183"/>
      <c r="AG214" s="183"/>
      <c r="AH214" s="183"/>
      <c r="AI214" s="183"/>
      <c r="AJ214" s="183"/>
      <c r="AK214" s="183"/>
      <c r="AL214" s="183"/>
      <c r="AM214" s="183"/>
      <c r="AN214" s="183"/>
      <c r="AO214" s="183"/>
      <c r="AP214" s="183"/>
      <c r="AQ214" s="183"/>
      <c r="AR214" s="183"/>
      <c r="AS214" s="183"/>
      <c r="AT214" s="183"/>
      <c r="AU214" s="183"/>
      <c r="AV214" s="183"/>
      <c r="AW214" s="183"/>
      <c r="AX214" s="183"/>
      <c r="AY214" s="183"/>
      <c r="AZ214" s="183"/>
      <c r="BA214" s="183"/>
      <c r="BB214" s="183"/>
      <c r="BC214" s="183"/>
      <c r="BD214" s="183"/>
      <c r="BE214" s="183"/>
      <c r="BF214" s="183"/>
      <c r="BG214" s="183"/>
      <c r="BH214" s="183"/>
      <c r="BI214" s="183"/>
      <c r="BJ214" s="183"/>
      <c r="BK214" s="183"/>
      <c r="BL214" s="183"/>
      <c r="BM214" s="183"/>
      <c r="BN214" s="183"/>
      <c r="BO214" s="183"/>
      <c r="BP214" s="183"/>
      <c r="BQ214" s="183"/>
      <c r="BR214" s="183"/>
    </row>
    <row r="215" spans="1:70">
      <c r="A215" t="s">
        <v>260</v>
      </c>
    </row>
    <row r="216" spans="1:70">
      <c r="A216" t="s">
        <v>237</v>
      </c>
    </row>
    <row r="217" spans="1:70">
      <c r="A217" t="s">
        <v>238</v>
      </c>
    </row>
    <row r="218" spans="1:70">
      <c r="A218" t="s">
        <v>239</v>
      </c>
    </row>
    <row r="219" spans="1:70" ht="13.5" thickBot="1"/>
    <row r="220" spans="1:70" ht="16.5">
      <c r="A220" s="327" t="s">
        <v>261</v>
      </c>
      <c r="B220" s="328"/>
      <c r="C220" s="328"/>
      <c r="D220" s="328"/>
      <c r="E220" s="328"/>
      <c r="F220" s="328"/>
      <c r="G220" s="328"/>
      <c r="H220" s="328"/>
      <c r="I220" s="328"/>
      <c r="J220" s="328"/>
      <c r="K220" s="328"/>
      <c r="L220" s="328"/>
      <c r="M220" s="328"/>
      <c r="N220" s="328"/>
      <c r="O220" s="328"/>
      <c r="P220" s="328"/>
      <c r="Q220" s="328"/>
      <c r="R220" s="328"/>
      <c r="S220" s="328"/>
      <c r="T220" s="328"/>
      <c r="U220" s="328"/>
      <c r="V220" s="328"/>
      <c r="W220" s="328"/>
      <c r="X220" s="328"/>
      <c r="Y220" s="328"/>
      <c r="Z220" s="328"/>
      <c r="AA220" s="328"/>
      <c r="AB220" s="328"/>
      <c r="AC220" s="328"/>
      <c r="AD220" s="328"/>
      <c r="AE220" s="328"/>
      <c r="AF220" s="328"/>
      <c r="AG220" s="328"/>
      <c r="AH220" s="328"/>
      <c r="AI220" s="328"/>
      <c r="AJ220" s="328"/>
      <c r="AK220" s="328"/>
      <c r="AL220" s="328"/>
      <c r="AM220" s="328"/>
      <c r="AN220" s="328"/>
      <c r="AO220" s="328"/>
      <c r="AP220" s="328"/>
      <c r="AQ220" s="328"/>
      <c r="AR220" s="328"/>
      <c r="AS220" s="328"/>
      <c r="AT220" s="328"/>
      <c r="AU220" s="328"/>
      <c r="AV220" s="328"/>
      <c r="AW220" s="328"/>
      <c r="AX220" s="328"/>
      <c r="AY220" s="328"/>
    </row>
    <row r="221" spans="1:70">
      <c r="A221" s="329" t="s">
        <v>262</v>
      </c>
      <c r="B221" s="329">
        <f>SUM(B201:B203)</f>
        <v>0</v>
      </c>
      <c r="C221" s="329">
        <f t="shared" ref="C221:BN221" si="176">SUM(C201:C203)</f>
        <v>0</v>
      </c>
      <c r="D221" s="329">
        <f t="shared" si="176"/>
        <v>0</v>
      </c>
      <c r="E221" s="329">
        <f t="shared" si="176"/>
        <v>0</v>
      </c>
      <c r="F221" s="329">
        <f t="shared" si="176"/>
        <v>0</v>
      </c>
      <c r="G221" s="329">
        <f t="shared" si="176"/>
        <v>0</v>
      </c>
      <c r="H221" s="329">
        <f t="shared" si="176"/>
        <v>0</v>
      </c>
      <c r="I221" s="329">
        <f t="shared" si="176"/>
        <v>0</v>
      </c>
      <c r="J221" s="329">
        <f t="shared" si="176"/>
        <v>0</v>
      </c>
      <c r="K221" s="329">
        <f t="shared" si="176"/>
        <v>0</v>
      </c>
      <c r="L221" s="329">
        <f t="shared" si="176"/>
        <v>0</v>
      </c>
      <c r="M221" s="329">
        <f t="shared" si="176"/>
        <v>0</v>
      </c>
      <c r="N221" s="329">
        <f t="shared" si="176"/>
        <v>0</v>
      </c>
      <c r="O221" s="329">
        <f t="shared" si="176"/>
        <v>0</v>
      </c>
      <c r="P221" s="329">
        <f t="shared" si="176"/>
        <v>0</v>
      </c>
      <c r="Q221" s="329">
        <f t="shared" si="176"/>
        <v>0</v>
      </c>
      <c r="R221" s="329">
        <f t="shared" si="176"/>
        <v>0</v>
      </c>
      <c r="S221" s="329">
        <f t="shared" si="176"/>
        <v>0</v>
      </c>
      <c r="T221" s="329">
        <f t="shared" si="176"/>
        <v>0</v>
      </c>
      <c r="U221" s="329">
        <f t="shared" si="176"/>
        <v>0</v>
      </c>
      <c r="V221" s="329">
        <f t="shared" si="176"/>
        <v>0</v>
      </c>
      <c r="W221" s="329">
        <f t="shared" si="176"/>
        <v>0</v>
      </c>
      <c r="X221" s="329">
        <f t="shared" si="176"/>
        <v>0</v>
      </c>
      <c r="Y221" s="329">
        <f t="shared" si="176"/>
        <v>0</v>
      </c>
      <c r="Z221" s="329">
        <f t="shared" si="176"/>
        <v>0</v>
      </c>
      <c r="AA221" s="329">
        <f t="shared" si="176"/>
        <v>0</v>
      </c>
      <c r="AB221" s="329">
        <f t="shared" si="176"/>
        <v>0</v>
      </c>
      <c r="AC221" s="329">
        <f t="shared" si="176"/>
        <v>0.60099999999999998</v>
      </c>
      <c r="AD221" s="329">
        <f t="shared" si="176"/>
        <v>0.53400000000000003</v>
      </c>
      <c r="AE221" s="329">
        <f t="shared" si="176"/>
        <v>0.48699999999999999</v>
      </c>
      <c r="AF221" s="329">
        <f t="shared" si="176"/>
        <v>0.55400000000000005</v>
      </c>
      <c r="AG221" s="329">
        <f t="shared" si="176"/>
        <v>0.62999999999999989</v>
      </c>
      <c r="AH221" s="329">
        <f t="shared" si="176"/>
        <v>0.54</v>
      </c>
      <c r="AI221" s="329">
        <f t="shared" si="176"/>
        <v>0.58000000000000007</v>
      </c>
      <c r="AJ221" s="329">
        <f t="shared" si="176"/>
        <v>0.56099999999999994</v>
      </c>
      <c r="AK221" s="329">
        <f t="shared" si="176"/>
        <v>0.53700000000000003</v>
      </c>
      <c r="AL221" s="329">
        <f t="shared" si="176"/>
        <v>0.49</v>
      </c>
      <c r="AM221" s="329">
        <f t="shared" si="176"/>
        <v>0.63900000000000001</v>
      </c>
      <c r="AN221" s="329">
        <f t="shared" si="176"/>
        <v>0.52800000000000002</v>
      </c>
      <c r="AO221" s="329">
        <f t="shared" si="176"/>
        <v>0.46299999999999997</v>
      </c>
      <c r="AP221" s="329">
        <f t="shared" si="176"/>
        <v>0.54600000000000004</v>
      </c>
      <c r="AQ221" s="329">
        <f t="shared" ref="AQ221:AV221" si="177">SUM(AQ201:AQ212)</f>
        <v>1.0000000000000002</v>
      </c>
      <c r="AR221" s="329">
        <f t="shared" si="177"/>
        <v>1.0000000000000002</v>
      </c>
      <c r="AS221" s="329">
        <f t="shared" si="177"/>
        <v>1</v>
      </c>
      <c r="AT221" s="329">
        <f t="shared" si="177"/>
        <v>1</v>
      </c>
      <c r="AU221" s="329">
        <f t="shared" si="177"/>
        <v>1.0000000000000002</v>
      </c>
      <c r="AV221" s="329">
        <f t="shared" si="177"/>
        <v>1.0000000000000002</v>
      </c>
      <c r="AW221" s="330">
        <f t="shared" si="176"/>
        <v>0.308</v>
      </c>
      <c r="AX221" s="330">
        <f t="shared" si="176"/>
        <v>0</v>
      </c>
      <c r="AY221" s="330">
        <f t="shared" si="176"/>
        <v>0</v>
      </c>
      <c r="AZ221" s="199">
        <f t="shared" si="176"/>
        <v>0.26</v>
      </c>
      <c r="BA221" s="199">
        <f t="shared" si="176"/>
        <v>0.19880000000000003</v>
      </c>
      <c r="BB221" s="199">
        <f t="shared" si="176"/>
        <v>0.15336</v>
      </c>
      <c r="BC221" s="199">
        <f t="shared" si="176"/>
        <v>0.122432</v>
      </c>
      <c r="BD221" s="199">
        <f t="shared" si="176"/>
        <v>0.1469184</v>
      </c>
      <c r="BE221" s="199">
        <f t="shared" si="176"/>
        <v>0.17630208</v>
      </c>
      <c r="BF221" s="199">
        <f t="shared" si="176"/>
        <v>0.15956249600000003</v>
      </c>
      <c r="BG221" s="199">
        <f t="shared" si="176"/>
        <v>0.15171499520000001</v>
      </c>
      <c r="BH221" s="199">
        <f t="shared" si="176"/>
        <v>0.15138599423999999</v>
      </c>
      <c r="BI221" s="199">
        <f t="shared" si="176"/>
        <v>0.15717679308800001</v>
      </c>
      <c r="BJ221" s="199">
        <f t="shared" si="176"/>
        <v>0.15922847170560001</v>
      </c>
      <c r="BK221" s="199">
        <f t="shared" si="176"/>
        <v>0.15581375004671999</v>
      </c>
      <c r="BL221" s="199">
        <f t="shared" si="176"/>
        <v>0.155064000856064</v>
      </c>
      <c r="BM221" s="199">
        <f t="shared" si="176"/>
        <v>0.15573380198727682</v>
      </c>
      <c r="BN221" s="199">
        <f t="shared" si="176"/>
        <v>0.15660336353673215</v>
      </c>
      <c r="BO221" s="199">
        <f t="shared" ref="BO221:BR221" si="178">SUM(BO201:BO203)</f>
        <v>0.15648867762647861</v>
      </c>
      <c r="BP221" s="199">
        <f t="shared" si="178"/>
        <v>0.15594071881065433</v>
      </c>
      <c r="BQ221" s="199">
        <f t="shared" si="178"/>
        <v>0.15596611256344117</v>
      </c>
      <c r="BR221" s="199">
        <f t="shared" si="178"/>
        <v>0.15614653490491662</v>
      </c>
    </row>
    <row r="222" spans="1:70">
      <c r="A222" s="324" t="s">
        <v>263</v>
      </c>
      <c r="B222" s="324"/>
      <c r="C222" s="324"/>
      <c r="D222" s="324"/>
      <c r="E222" s="324"/>
      <c r="F222" s="324"/>
      <c r="G222" s="324"/>
      <c r="H222" s="324"/>
      <c r="I222" s="324"/>
      <c r="J222" s="324"/>
      <c r="K222" s="324"/>
      <c r="L222" s="324"/>
      <c r="M222" s="324"/>
      <c r="N222" s="324"/>
      <c r="O222" s="324"/>
      <c r="P222" s="324"/>
      <c r="Q222" s="324"/>
      <c r="R222" s="324"/>
      <c r="S222" s="324"/>
      <c r="T222" s="324"/>
      <c r="U222" s="324"/>
      <c r="V222" s="324"/>
      <c r="W222" s="324"/>
      <c r="X222" s="324"/>
      <c r="Y222" s="324"/>
      <c r="Z222" s="324"/>
      <c r="AA222" s="324"/>
      <c r="AB222" s="324"/>
      <c r="AC222" s="324">
        <f t="shared" ref="AC222:BR224" si="179">AC201/AC$221</f>
        <v>6.9883527454242936E-2</v>
      </c>
      <c r="AD222" s="324">
        <f t="shared" si="179"/>
        <v>6.3670411985018729E-2</v>
      </c>
      <c r="AE222" s="324">
        <f t="shared" si="179"/>
        <v>0.14168377823408626</v>
      </c>
      <c r="AF222" s="324">
        <f t="shared" si="179"/>
        <v>9.7472924187725629E-2</v>
      </c>
      <c r="AG222" s="324">
        <f t="shared" si="179"/>
        <v>6.1904761904761914E-2</v>
      </c>
      <c r="AH222" s="324">
        <f t="shared" si="179"/>
        <v>0.11851851851851851</v>
      </c>
      <c r="AI222" s="324">
        <f t="shared" si="179"/>
        <v>8.7931034482758602E-2</v>
      </c>
      <c r="AJ222" s="324">
        <f t="shared" si="179"/>
        <v>0.1461675579322638</v>
      </c>
      <c r="AK222" s="324">
        <f t="shared" si="179"/>
        <v>0.12849162011173185</v>
      </c>
      <c r="AL222" s="324">
        <f t="shared" si="179"/>
        <v>0.11224489795918367</v>
      </c>
      <c r="AM222" s="324">
        <f t="shared" si="179"/>
        <v>5.4773082942097033E-2</v>
      </c>
      <c r="AN222" s="324">
        <f t="shared" si="179"/>
        <v>7.3863636363636354E-2</v>
      </c>
      <c r="AO222" s="324">
        <f t="shared" si="179"/>
        <v>9.0712742980561561E-2</v>
      </c>
      <c r="AP222" s="324">
        <f t="shared" si="179"/>
        <v>4.7619047619047616E-2</v>
      </c>
      <c r="AQ222" s="324">
        <f t="shared" si="179"/>
        <v>5.0999999999999983E-2</v>
      </c>
      <c r="AR222" s="324">
        <f t="shared" si="179"/>
        <v>3.7999999999999992E-2</v>
      </c>
      <c r="AS222" s="324">
        <f t="shared" si="179"/>
        <v>3.6000000000000004E-2</v>
      </c>
      <c r="AT222" s="324">
        <f t="shared" si="179"/>
        <v>3.7999999999999999E-2</v>
      </c>
      <c r="AU222" s="324">
        <f t="shared" si="179"/>
        <v>3.3999999999999996E-2</v>
      </c>
      <c r="AV222" s="324">
        <f t="shared" si="179"/>
        <v>5.3999999999999992E-2</v>
      </c>
      <c r="AW222" s="324">
        <f t="shared" si="179"/>
        <v>9.4155844155844146E-2</v>
      </c>
      <c r="AX222" s="324" t="e">
        <f t="shared" si="179"/>
        <v>#DIV/0!</v>
      </c>
      <c r="AY222" s="227" t="e">
        <f t="shared" si="179"/>
        <v>#DIV/0!</v>
      </c>
      <c r="AZ222" s="93">
        <f t="shared" si="179"/>
        <v>0.09</v>
      </c>
      <c r="BA222" s="93">
        <f t="shared" si="179"/>
        <v>0.10704225352112674</v>
      </c>
      <c r="BB222" s="93">
        <f t="shared" si="179"/>
        <v>9.6087636932707346E-2</v>
      </c>
      <c r="BC222" s="93">
        <f t="shared" si="179"/>
        <v>9.7059592263460531E-2</v>
      </c>
      <c r="BD222" s="93">
        <f t="shared" si="179"/>
        <v>9.7059592263460531E-2</v>
      </c>
      <c r="BE222" s="93">
        <f t="shared" si="179"/>
        <v>9.7059592263460531E-2</v>
      </c>
      <c r="BF222" s="93">
        <f t="shared" si="179"/>
        <v>9.9360250669430494E-2</v>
      </c>
      <c r="BG222" s="93">
        <f t="shared" si="179"/>
        <v>9.7347025589201608E-2</v>
      </c>
      <c r="BH222" s="93">
        <f t="shared" si="179"/>
        <v>9.7602187693634837E-2</v>
      </c>
      <c r="BI222" s="93">
        <f t="shared" si="179"/>
        <v>9.7686718039879897E-2</v>
      </c>
      <c r="BJ222" s="93">
        <f t="shared" si="179"/>
        <v>9.7802446483019945E-2</v>
      </c>
      <c r="BK222" s="93">
        <f t="shared" si="179"/>
        <v>9.7970553269495261E-2</v>
      </c>
      <c r="BL222" s="93">
        <f t="shared" si="179"/>
        <v>9.7684550606602263E-2</v>
      </c>
      <c r="BM222" s="93">
        <f t="shared" si="179"/>
        <v>9.7750313601843331E-2</v>
      </c>
      <c r="BN222" s="93">
        <f t="shared" si="179"/>
        <v>9.777895179629896E-2</v>
      </c>
      <c r="BO222" s="93">
        <f t="shared" si="179"/>
        <v>9.7797479662043982E-2</v>
      </c>
      <c r="BP222" s="93">
        <f t="shared" si="179"/>
        <v>9.7796465354402881E-2</v>
      </c>
      <c r="BQ222" s="93">
        <f t="shared" si="179"/>
        <v>9.7761681784507448E-2</v>
      </c>
      <c r="BR222" s="93">
        <f t="shared" si="179"/>
        <v>9.7777001072948941E-2</v>
      </c>
    </row>
    <row r="223" spans="1:70">
      <c r="A223" s="324" t="s">
        <v>264</v>
      </c>
      <c r="B223" s="324"/>
      <c r="C223" s="324"/>
      <c r="D223" s="324"/>
      <c r="E223" s="324"/>
      <c r="F223" s="324"/>
      <c r="G223" s="324"/>
      <c r="H223" s="324"/>
      <c r="I223" s="324"/>
      <c r="J223" s="324"/>
      <c r="K223" s="324"/>
      <c r="L223" s="324"/>
      <c r="M223" s="324"/>
      <c r="N223" s="324"/>
      <c r="O223" s="324"/>
      <c r="P223" s="324"/>
      <c r="Q223" s="324"/>
      <c r="R223" s="324"/>
      <c r="S223" s="324"/>
      <c r="T223" s="324"/>
      <c r="U223" s="324"/>
      <c r="V223" s="324"/>
      <c r="W223" s="324"/>
      <c r="X223" s="324"/>
      <c r="Y223" s="324"/>
      <c r="Z223" s="324"/>
      <c r="AA223" s="324"/>
      <c r="AB223" s="324"/>
      <c r="AC223" s="324">
        <f t="shared" si="179"/>
        <v>0.40599001663893514</v>
      </c>
      <c r="AD223" s="324">
        <f t="shared" si="179"/>
        <v>0.37827715355805236</v>
      </c>
      <c r="AE223" s="324">
        <f t="shared" si="179"/>
        <v>0.32032854209445588</v>
      </c>
      <c r="AF223" s="324">
        <f t="shared" si="179"/>
        <v>0.39530685920577607</v>
      </c>
      <c r="AG223" s="324">
        <f t="shared" si="179"/>
        <v>0.43968253968253973</v>
      </c>
      <c r="AH223" s="324">
        <f t="shared" si="179"/>
        <v>0.42592592592592593</v>
      </c>
      <c r="AI223" s="324">
        <f t="shared" si="179"/>
        <v>0.37931034482758619</v>
      </c>
      <c r="AJ223" s="324">
        <f t="shared" si="179"/>
        <v>0.18716577540106952</v>
      </c>
      <c r="AK223" s="324">
        <f t="shared" si="179"/>
        <v>0.36685288640595898</v>
      </c>
      <c r="AL223" s="324">
        <f t="shared" si="179"/>
        <v>0.27142857142857146</v>
      </c>
      <c r="AM223" s="324">
        <f t="shared" si="179"/>
        <v>0.51956181533646328</v>
      </c>
      <c r="AN223" s="324">
        <f t="shared" si="179"/>
        <v>0.16098484848484848</v>
      </c>
      <c r="AO223" s="324">
        <f t="shared" si="179"/>
        <v>0.23110151187904968</v>
      </c>
      <c r="AP223" s="324">
        <f t="shared" si="179"/>
        <v>0.18315018315018314</v>
      </c>
      <c r="AQ223" s="324">
        <f t="shared" si="179"/>
        <v>0.19099999999999995</v>
      </c>
      <c r="AR223" s="324">
        <f t="shared" si="179"/>
        <v>0.10199999999999997</v>
      </c>
      <c r="AS223" s="324">
        <f t="shared" si="179"/>
        <v>7.2999999999999995E-2</v>
      </c>
      <c r="AT223" s="324">
        <f t="shared" si="179"/>
        <v>5.5E-2</v>
      </c>
      <c r="AU223" s="324">
        <f t="shared" si="179"/>
        <v>0.15299999999999997</v>
      </c>
      <c r="AV223" s="324">
        <f t="shared" si="179"/>
        <v>0.16099999999999998</v>
      </c>
      <c r="AW223" s="324">
        <f t="shared" si="179"/>
        <v>0.21103896103896105</v>
      </c>
      <c r="AX223" s="324" t="e">
        <f t="shared" si="179"/>
        <v>#DIV/0!</v>
      </c>
      <c r="AY223" s="227" t="e">
        <f t="shared" si="179"/>
        <v>#DIV/0!</v>
      </c>
      <c r="AZ223" s="93">
        <f t="shared" si="179"/>
        <v>0.29153846153846158</v>
      </c>
      <c r="BA223" s="93">
        <f t="shared" si="179"/>
        <v>0.30362173038229373</v>
      </c>
      <c r="BB223" s="93">
        <f t="shared" si="179"/>
        <v>0.26233698487219614</v>
      </c>
      <c r="BC223" s="93">
        <f t="shared" si="179"/>
        <v>0.28814688970203872</v>
      </c>
      <c r="BD223" s="93">
        <f t="shared" si="179"/>
        <v>0.28814688970203867</v>
      </c>
      <c r="BE223" s="93">
        <f t="shared" si="179"/>
        <v>0.28814688970203867</v>
      </c>
      <c r="BF223" s="93">
        <f t="shared" si="179"/>
        <v>0.28704160656900224</v>
      </c>
      <c r="BG223" s="93">
        <f t="shared" si="179"/>
        <v>0.28269644792501036</v>
      </c>
      <c r="BH223" s="93">
        <f t="shared" si="179"/>
        <v>0.28682143619681794</v>
      </c>
      <c r="BI223" s="93">
        <f t="shared" si="179"/>
        <v>0.28661494525071451</v>
      </c>
      <c r="BJ223" s="93">
        <f t="shared" si="179"/>
        <v>0.28633224351368647</v>
      </c>
      <c r="BK223" s="93">
        <f t="shared" si="179"/>
        <v>0.28592159182553367</v>
      </c>
      <c r="BL223" s="93">
        <f t="shared" si="179"/>
        <v>0.28569109042348284</v>
      </c>
      <c r="BM223" s="93">
        <f t="shared" si="179"/>
        <v>0.28627456320393746</v>
      </c>
      <c r="BN223" s="93">
        <f t="shared" si="179"/>
        <v>0.28616883250967851</v>
      </c>
      <c r="BO223" s="93">
        <f t="shared" si="179"/>
        <v>0.28607921763011623</v>
      </c>
      <c r="BP223" s="93">
        <f t="shared" si="179"/>
        <v>0.28602754552670395</v>
      </c>
      <c r="BQ223" s="93">
        <f t="shared" si="179"/>
        <v>0.28604871556580963</v>
      </c>
      <c r="BR223" s="93">
        <f t="shared" si="179"/>
        <v>0.28611974472493851</v>
      </c>
    </row>
    <row r="224" spans="1:70">
      <c r="A224" s="324" t="s">
        <v>265</v>
      </c>
      <c r="B224" s="324"/>
      <c r="C224" s="324"/>
      <c r="D224" s="324"/>
      <c r="E224" s="324"/>
      <c r="F224" s="324"/>
      <c r="G224" s="324"/>
      <c r="H224" s="324"/>
      <c r="I224" s="324"/>
      <c r="J224" s="324"/>
      <c r="K224" s="324"/>
      <c r="L224" s="324"/>
      <c r="M224" s="324"/>
      <c r="N224" s="324"/>
      <c r="O224" s="324"/>
      <c r="P224" s="324"/>
      <c r="Q224" s="324"/>
      <c r="R224" s="324"/>
      <c r="S224" s="324"/>
      <c r="T224" s="324"/>
      <c r="U224" s="324"/>
      <c r="V224" s="324"/>
      <c r="W224" s="324"/>
      <c r="X224" s="324"/>
      <c r="Y224" s="324"/>
      <c r="Z224" s="324"/>
      <c r="AA224" s="324"/>
      <c r="AB224" s="324"/>
      <c r="AC224" s="324">
        <f t="shared" si="179"/>
        <v>0.52412645590682194</v>
      </c>
      <c r="AD224" s="324">
        <f t="shared" si="179"/>
        <v>0.55805243445692876</v>
      </c>
      <c r="AE224" s="324">
        <f t="shared" si="179"/>
        <v>0.53798767967145789</v>
      </c>
      <c r="AF224" s="324">
        <f t="shared" si="179"/>
        <v>0.50722021660649819</v>
      </c>
      <c r="AG224" s="324">
        <f t="shared" si="179"/>
        <v>0.49841269841269847</v>
      </c>
      <c r="AH224" s="324">
        <f t="shared" si="179"/>
        <v>0.45555555555555555</v>
      </c>
      <c r="AI224" s="324">
        <f t="shared" si="179"/>
        <v>0.53275862068965507</v>
      </c>
      <c r="AJ224" s="324">
        <f t="shared" si="179"/>
        <v>0.66666666666666674</v>
      </c>
      <c r="AK224" s="324">
        <f t="shared" si="179"/>
        <v>0.50465549348230909</v>
      </c>
      <c r="AL224" s="324">
        <f t="shared" si="179"/>
        <v>0.61632653061224485</v>
      </c>
      <c r="AM224" s="324">
        <f t="shared" si="179"/>
        <v>0.42566510172143979</v>
      </c>
      <c r="AN224" s="324">
        <f t="shared" si="179"/>
        <v>0.76515151515151503</v>
      </c>
      <c r="AO224" s="324">
        <f t="shared" si="179"/>
        <v>0.67818574514038887</v>
      </c>
      <c r="AP224" s="324">
        <f t="shared" si="179"/>
        <v>0.76923076923076916</v>
      </c>
      <c r="AQ224" s="324">
        <f t="shared" si="179"/>
        <v>0.27499999999999997</v>
      </c>
      <c r="AR224" s="324">
        <f t="shared" si="179"/>
        <v>0.34699999999999998</v>
      </c>
      <c r="AS224" s="324">
        <f t="shared" si="179"/>
        <v>0.28100000000000003</v>
      </c>
      <c r="AT224" s="324">
        <f t="shared" si="179"/>
        <v>0.26600000000000001</v>
      </c>
      <c r="AU224" s="324">
        <f t="shared" si="179"/>
        <v>0.37899999999999989</v>
      </c>
      <c r="AV224" s="324">
        <f t="shared" si="179"/>
        <v>0.21099999999999997</v>
      </c>
      <c r="AW224" s="324">
        <f t="shared" si="179"/>
        <v>0.69480519480519476</v>
      </c>
      <c r="AX224" s="324" t="e">
        <f t="shared" si="179"/>
        <v>#DIV/0!</v>
      </c>
      <c r="AY224" s="227" t="e">
        <f t="shared" si="179"/>
        <v>#DIV/0!</v>
      </c>
      <c r="AZ224" s="93">
        <f t="shared" si="179"/>
        <v>0.6184615384615384</v>
      </c>
      <c r="BA224" s="93">
        <f t="shared" si="179"/>
        <v>0.58933601609657948</v>
      </c>
      <c r="BB224" s="93">
        <f t="shared" si="179"/>
        <v>0.64157537819509658</v>
      </c>
      <c r="BC224" s="93">
        <f t="shared" si="179"/>
        <v>0.61479351803450077</v>
      </c>
      <c r="BD224" s="93">
        <f t="shared" si="179"/>
        <v>0.61479351803450089</v>
      </c>
      <c r="BE224" s="93">
        <f t="shared" si="179"/>
        <v>0.61479351803450089</v>
      </c>
      <c r="BF224" s="93">
        <f t="shared" si="179"/>
        <v>0.61359814276156721</v>
      </c>
      <c r="BG224" s="93">
        <f t="shared" si="179"/>
        <v>0.61995652648578803</v>
      </c>
      <c r="BH224" s="93">
        <f t="shared" si="179"/>
        <v>0.6155763761095473</v>
      </c>
      <c r="BI224" s="93">
        <f t="shared" si="179"/>
        <v>0.61569833670940566</v>
      </c>
      <c r="BJ224" s="93">
        <f t="shared" si="179"/>
        <v>0.61586531000329359</v>
      </c>
      <c r="BK224" s="93">
        <f t="shared" si="179"/>
        <v>0.61610785490497122</v>
      </c>
      <c r="BL224" s="93">
        <f t="shared" si="179"/>
        <v>0.61662435896991485</v>
      </c>
      <c r="BM224" s="93">
        <f t="shared" si="179"/>
        <v>0.61597512319421921</v>
      </c>
      <c r="BN224" s="93">
        <f t="shared" si="179"/>
        <v>0.61605221569402269</v>
      </c>
      <c r="BO224" s="93">
        <f t="shared" si="179"/>
        <v>0.61612330270783966</v>
      </c>
      <c r="BP224" s="93">
        <f t="shared" si="179"/>
        <v>0.61617598911889315</v>
      </c>
      <c r="BQ224" s="93">
        <f t="shared" si="179"/>
        <v>0.61618960264968303</v>
      </c>
      <c r="BR224" s="93">
        <f t="shared" si="179"/>
        <v>0.61610325420211254</v>
      </c>
    </row>
    <row r="225" spans="1:70">
      <c r="A225" s="331" t="s">
        <v>266</v>
      </c>
      <c r="B225" s="331">
        <f>SUM(B204:B206)</f>
        <v>0</v>
      </c>
      <c r="C225" s="331">
        <f t="shared" ref="C225:BN225" si="180">SUM(C204:C206)</f>
        <v>0</v>
      </c>
      <c r="D225" s="331">
        <f t="shared" si="180"/>
        <v>0</v>
      </c>
      <c r="E225" s="331">
        <f t="shared" si="180"/>
        <v>0</v>
      </c>
      <c r="F225" s="331">
        <f t="shared" si="180"/>
        <v>0</v>
      </c>
      <c r="G225" s="331">
        <f t="shared" si="180"/>
        <v>0</v>
      </c>
      <c r="H225" s="331">
        <f t="shared" si="180"/>
        <v>0</v>
      </c>
      <c r="I225" s="331">
        <f t="shared" si="180"/>
        <v>0</v>
      </c>
      <c r="J225" s="331">
        <f t="shared" si="180"/>
        <v>0</v>
      </c>
      <c r="K225" s="331">
        <f t="shared" si="180"/>
        <v>0</v>
      </c>
      <c r="L225" s="331">
        <f t="shared" si="180"/>
        <v>0</v>
      </c>
      <c r="M225" s="331">
        <f t="shared" si="180"/>
        <v>0</v>
      </c>
      <c r="N225" s="331">
        <f t="shared" si="180"/>
        <v>0</v>
      </c>
      <c r="O225" s="331">
        <f t="shared" si="180"/>
        <v>0</v>
      </c>
      <c r="P225" s="331">
        <f t="shared" si="180"/>
        <v>0</v>
      </c>
      <c r="Q225" s="331">
        <f t="shared" si="180"/>
        <v>0</v>
      </c>
      <c r="R225" s="331">
        <f t="shared" si="180"/>
        <v>0</v>
      </c>
      <c r="S225" s="331">
        <f t="shared" si="180"/>
        <v>0</v>
      </c>
      <c r="T225" s="331">
        <f t="shared" si="180"/>
        <v>0</v>
      </c>
      <c r="U225" s="331">
        <f t="shared" si="180"/>
        <v>0</v>
      </c>
      <c r="V225" s="331">
        <f t="shared" si="180"/>
        <v>0</v>
      </c>
      <c r="W225" s="331">
        <f t="shared" si="180"/>
        <v>0</v>
      </c>
      <c r="X225" s="331">
        <f t="shared" si="180"/>
        <v>0</v>
      </c>
      <c r="Y225" s="331">
        <f t="shared" si="180"/>
        <v>0</v>
      </c>
      <c r="Z225" s="331">
        <f t="shared" si="180"/>
        <v>0</v>
      </c>
      <c r="AA225" s="331">
        <f t="shared" si="180"/>
        <v>0</v>
      </c>
      <c r="AB225" s="331">
        <f t="shared" si="180"/>
        <v>0</v>
      </c>
      <c r="AC225" s="331">
        <f t="shared" si="180"/>
        <v>0.124</v>
      </c>
      <c r="AD225" s="331">
        <f t="shared" si="180"/>
        <v>0.14799999999999999</v>
      </c>
      <c r="AE225" s="331">
        <f t="shared" si="180"/>
        <v>0.20499999999999999</v>
      </c>
      <c r="AF225" s="331">
        <f t="shared" si="180"/>
        <v>0.14200000000000002</v>
      </c>
      <c r="AG225" s="331">
        <f t="shared" si="180"/>
        <v>0.14699999999999999</v>
      </c>
      <c r="AH225" s="331">
        <f t="shared" si="180"/>
        <v>0.14500000000000002</v>
      </c>
      <c r="AI225" s="331">
        <f t="shared" si="180"/>
        <v>0.17800000000000002</v>
      </c>
      <c r="AJ225" s="331">
        <f t="shared" si="180"/>
        <v>0.20399999999999999</v>
      </c>
      <c r="AK225" s="331">
        <f t="shared" si="180"/>
        <v>0.18099999999999999</v>
      </c>
      <c r="AL225" s="331">
        <f t="shared" si="180"/>
        <v>0.189</v>
      </c>
      <c r="AM225" s="331">
        <f t="shared" si="180"/>
        <v>8.8000000000000009E-2</v>
      </c>
      <c r="AN225" s="331">
        <f t="shared" si="180"/>
        <v>0.153</v>
      </c>
      <c r="AO225" s="331">
        <f t="shared" si="180"/>
        <v>0.31</v>
      </c>
      <c r="AP225" s="331">
        <f t="shared" si="180"/>
        <v>0.221</v>
      </c>
      <c r="AQ225" s="331">
        <f t="shared" si="180"/>
        <v>0.17499999999999999</v>
      </c>
      <c r="AR225" s="331">
        <f t="shared" si="180"/>
        <v>0.218</v>
      </c>
      <c r="AS225" s="331">
        <f t="shared" si="180"/>
        <v>0.23899999999999999</v>
      </c>
      <c r="AT225" s="331">
        <f t="shared" si="180"/>
        <v>0.31200000000000006</v>
      </c>
      <c r="AU225" s="331">
        <f t="shared" si="180"/>
        <v>0.18299999999999997</v>
      </c>
      <c r="AV225" s="331">
        <f t="shared" si="180"/>
        <v>0.216</v>
      </c>
      <c r="AW225" s="332">
        <f t="shared" si="180"/>
        <v>0.42599999999999993</v>
      </c>
      <c r="AX225" s="332">
        <f t="shared" si="180"/>
        <v>0</v>
      </c>
      <c r="AY225" s="332">
        <f t="shared" si="180"/>
        <v>0</v>
      </c>
      <c r="AZ225" s="199">
        <f t="shared" si="180"/>
        <v>0.16500000000000001</v>
      </c>
      <c r="BA225" s="199">
        <f t="shared" si="180"/>
        <v>0.16139999999999999</v>
      </c>
      <c r="BB225" s="199">
        <f t="shared" si="180"/>
        <v>0.15047999999999997</v>
      </c>
      <c r="BC225" s="199">
        <f t="shared" si="180"/>
        <v>9.5375999999999989E-2</v>
      </c>
      <c r="BD225" s="199">
        <f t="shared" si="180"/>
        <v>0.11445119999999998</v>
      </c>
      <c r="BE225" s="199">
        <f t="shared" si="180"/>
        <v>0.13734144000000001</v>
      </c>
      <c r="BF225" s="199">
        <f t="shared" si="180"/>
        <v>0.13180972799999999</v>
      </c>
      <c r="BG225" s="199">
        <f t="shared" si="180"/>
        <v>0.12589167359999998</v>
      </c>
      <c r="BH225" s="199">
        <f t="shared" si="180"/>
        <v>0.12097400831999998</v>
      </c>
      <c r="BI225" s="199">
        <f t="shared" si="180"/>
        <v>0.12609360998400002</v>
      </c>
      <c r="BJ225" s="199">
        <f t="shared" si="180"/>
        <v>0.12842209198079999</v>
      </c>
      <c r="BK225" s="199">
        <f t="shared" si="180"/>
        <v>0.12663822237695999</v>
      </c>
      <c r="BL225" s="199">
        <f t="shared" si="180"/>
        <v>0.12560392125235198</v>
      </c>
      <c r="BM225" s="199">
        <f t="shared" si="180"/>
        <v>0.12554637078282238</v>
      </c>
      <c r="BN225" s="199">
        <f t="shared" si="180"/>
        <v>0.12646084327538687</v>
      </c>
      <c r="BO225" s="199">
        <f t="shared" ref="BO225:BR225" si="181">SUM(BO204:BO206)</f>
        <v>0.12653428993366425</v>
      </c>
      <c r="BP225" s="199">
        <f t="shared" si="181"/>
        <v>0.12615672952423709</v>
      </c>
      <c r="BQ225" s="199">
        <f t="shared" si="181"/>
        <v>0.12606043095369251</v>
      </c>
      <c r="BR225" s="199">
        <f t="shared" si="181"/>
        <v>0.12615173289396062</v>
      </c>
    </row>
    <row r="226" spans="1:70">
      <c r="A226" s="324" t="s">
        <v>267</v>
      </c>
      <c r="B226" s="324"/>
      <c r="C226" s="324"/>
      <c r="D226" s="324"/>
      <c r="E226" s="324"/>
      <c r="F226" s="324"/>
      <c r="G226" s="324"/>
      <c r="H226" s="324"/>
      <c r="I226" s="324"/>
      <c r="J226" s="324"/>
      <c r="K226" s="324"/>
      <c r="L226" s="324"/>
      <c r="M226" s="324"/>
      <c r="N226" s="324"/>
      <c r="O226" s="324"/>
      <c r="P226" s="324"/>
      <c r="Q226" s="324"/>
      <c r="R226" s="324"/>
      <c r="S226" s="324"/>
      <c r="T226" s="324"/>
      <c r="U226" s="324"/>
      <c r="V226" s="324"/>
      <c r="W226" s="324"/>
      <c r="X226" s="324"/>
      <c r="Y226" s="324"/>
      <c r="Z226" s="324"/>
      <c r="AA226" s="324"/>
      <c r="AB226" s="324"/>
      <c r="AC226" s="324">
        <f t="shared" ref="AC226:BR228" si="182">AC204/AC$225</f>
        <v>0.52419354838709675</v>
      </c>
      <c r="AD226" s="324">
        <f t="shared" si="182"/>
        <v>0.54054054054054057</v>
      </c>
      <c r="AE226" s="324">
        <f t="shared" si="182"/>
        <v>0.55609756097560981</v>
      </c>
      <c r="AF226" s="324">
        <f t="shared" si="182"/>
        <v>0.41549295774647887</v>
      </c>
      <c r="AG226" s="324">
        <f t="shared" si="182"/>
        <v>0.40816326530612246</v>
      </c>
      <c r="AH226" s="324">
        <f t="shared" si="182"/>
        <v>0.49655172413793103</v>
      </c>
      <c r="AI226" s="324">
        <f t="shared" si="182"/>
        <v>0.5842696629213483</v>
      </c>
      <c r="AJ226" s="324">
        <f t="shared" si="182"/>
        <v>0.56862745098039214</v>
      </c>
      <c r="AK226" s="324">
        <f t="shared" si="182"/>
        <v>0.39779005524861882</v>
      </c>
      <c r="AL226" s="324">
        <f t="shared" si="182"/>
        <v>0.47619047619047616</v>
      </c>
      <c r="AM226" s="324">
        <f t="shared" si="182"/>
        <v>0.46590909090909083</v>
      </c>
      <c r="AN226" s="324">
        <f t="shared" si="182"/>
        <v>0.59477124183006536</v>
      </c>
      <c r="AO226" s="324">
        <f t="shared" si="182"/>
        <v>0.6645161290322581</v>
      </c>
      <c r="AP226" s="324">
        <f t="shared" si="182"/>
        <v>0.67420814479638003</v>
      </c>
      <c r="AQ226" s="324">
        <f t="shared" si="182"/>
        <v>0.55428571428571427</v>
      </c>
      <c r="AR226" s="324">
        <f t="shared" si="182"/>
        <v>0.47247706422018354</v>
      </c>
      <c r="AS226" s="324">
        <f t="shared" si="182"/>
        <v>0.53138075313807531</v>
      </c>
      <c r="AT226" s="324">
        <f t="shared" si="182"/>
        <v>0.62820512820512808</v>
      </c>
      <c r="AU226" s="324">
        <f t="shared" si="182"/>
        <v>0.63934426229508201</v>
      </c>
      <c r="AV226" s="324">
        <f t="shared" si="182"/>
        <v>0.55555555555555558</v>
      </c>
      <c r="AW226" s="324">
        <f t="shared" si="182"/>
        <v>0.58215962441314562</v>
      </c>
      <c r="AX226" s="324" t="e">
        <f t="shared" si="182"/>
        <v>#DIV/0!</v>
      </c>
      <c r="AY226" s="227" t="e">
        <f t="shared" si="182"/>
        <v>#DIV/0!</v>
      </c>
      <c r="AZ226" s="93">
        <f t="shared" si="182"/>
        <v>0.58787878787878789</v>
      </c>
      <c r="BA226" s="93">
        <f t="shared" si="182"/>
        <v>0.57620817843866179</v>
      </c>
      <c r="BB226" s="93">
        <f t="shared" si="182"/>
        <v>0.58213716108452951</v>
      </c>
      <c r="BC226" s="93">
        <f t="shared" si="182"/>
        <v>0.58211709444724036</v>
      </c>
      <c r="BD226" s="93">
        <f t="shared" si="182"/>
        <v>0.58211709444724047</v>
      </c>
      <c r="BE226" s="93">
        <f t="shared" si="182"/>
        <v>0.58211709444724036</v>
      </c>
      <c r="BF226" s="93">
        <f t="shared" si="182"/>
        <v>0.5806745917873376</v>
      </c>
      <c r="BG226" s="93">
        <f t="shared" si="182"/>
        <v>0.58181982894856044</v>
      </c>
      <c r="BH226" s="93">
        <f t="shared" si="182"/>
        <v>0.58174088283363246</v>
      </c>
      <c r="BI226" s="93">
        <f t="shared" si="182"/>
        <v>0.58168397026072083</v>
      </c>
      <c r="BJ226" s="93">
        <f t="shared" si="182"/>
        <v>0.58160676924003729</v>
      </c>
      <c r="BK226" s="93">
        <f t="shared" si="182"/>
        <v>0.58149607785869917</v>
      </c>
      <c r="BL226" s="93">
        <f t="shared" si="182"/>
        <v>0.58166849262814646</v>
      </c>
      <c r="BM226" s="93">
        <f t="shared" si="182"/>
        <v>0.58163814211696152</v>
      </c>
      <c r="BN226" s="93">
        <f t="shared" si="182"/>
        <v>0.58161848550865269</v>
      </c>
      <c r="BO226" s="93">
        <f t="shared" si="182"/>
        <v>0.58160543417088229</v>
      </c>
      <c r="BP226" s="93">
        <f t="shared" si="182"/>
        <v>0.58160516236235593</v>
      </c>
      <c r="BQ226" s="93">
        <f t="shared" si="182"/>
        <v>0.58162707925971602</v>
      </c>
      <c r="BR226" s="93">
        <f t="shared" si="182"/>
        <v>0.5816188325533922</v>
      </c>
    </row>
    <row r="227" spans="1:70">
      <c r="A227" s="324" t="s">
        <v>268</v>
      </c>
      <c r="B227" s="324"/>
      <c r="C227" s="324"/>
      <c r="D227" s="324"/>
      <c r="E227" s="324"/>
      <c r="F227" s="324"/>
      <c r="G227" s="324"/>
      <c r="H227" s="324"/>
      <c r="I227" s="324"/>
      <c r="J227" s="324"/>
      <c r="K227" s="324"/>
      <c r="L227" s="324"/>
      <c r="M227" s="324"/>
      <c r="N227" s="324"/>
      <c r="O227" s="324"/>
      <c r="P227" s="324"/>
      <c r="Q227" s="324"/>
      <c r="R227" s="324"/>
      <c r="S227" s="324"/>
      <c r="T227" s="324"/>
      <c r="U227" s="324"/>
      <c r="V227" s="324"/>
      <c r="W227" s="324"/>
      <c r="X227" s="324"/>
      <c r="Y227" s="324"/>
      <c r="Z227" s="324"/>
      <c r="AA227" s="324"/>
      <c r="AB227" s="324"/>
      <c r="AC227" s="324">
        <f t="shared" si="182"/>
        <v>0.29032258064516131</v>
      </c>
      <c r="AD227" s="324">
        <f t="shared" si="182"/>
        <v>0.29729729729729737</v>
      </c>
      <c r="AE227" s="324">
        <f t="shared" si="182"/>
        <v>0.29268292682926828</v>
      </c>
      <c r="AF227" s="324">
        <f t="shared" si="182"/>
        <v>0.31690140845070419</v>
      </c>
      <c r="AG227" s="324">
        <f t="shared" si="182"/>
        <v>0.32653061224489799</v>
      </c>
      <c r="AH227" s="324">
        <f t="shared" si="182"/>
        <v>0.27586206896551724</v>
      </c>
      <c r="AI227" s="324">
        <f t="shared" si="182"/>
        <v>0.24719101123595505</v>
      </c>
      <c r="AJ227" s="324">
        <f t="shared" si="182"/>
        <v>0.2745098039215686</v>
      </c>
      <c r="AK227" s="324">
        <f t="shared" si="182"/>
        <v>0.34254143646408841</v>
      </c>
      <c r="AL227" s="324">
        <f t="shared" si="182"/>
        <v>0.34391534391534395</v>
      </c>
      <c r="AM227" s="324">
        <f t="shared" si="182"/>
        <v>0.30681818181818182</v>
      </c>
      <c r="AN227" s="324">
        <f t="shared" si="182"/>
        <v>0.27450980392156865</v>
      </c>
      <c r="AO227" s="324">
        <f t="shared" si="182"/>
        <v>0.20322580645161289</v>
      </c>
      <c r="AP227" s="324">
        <f t="shared" si="182"/>
        <v>0.14932126696832579</v>
      </c>
      <c r="AQ227" s="324">
        <f t="shared" si="182"/>
        <v>0.28000000000000003</v>
      </c>
      <c r="AR227" s="324">
        <f t="shared" si="182"/>
        <v>0.3669724770642202</v>
      </c>
      <c r="AS227" s="324">
        <f t="shared" si="182"/>
        <v>0.2468619246861925</v>
      </c>
      <c r="AT227" s="324">
        <f t="shared" si="182"/>
        <v>0.27243589743589741</v>
      </c>
      <c r="AU227" s="324">
        <f t="shared" si="182"/>
        <v>0.22404371584699453</v>
      </c>
      <c r="AV227" s="324">
        <f t="shared" si="182"/>
        <v>0.18055555555555555</v>
      </c>
      <c r="AW227" s="324">
        <f t="shared" si="182"/>
        <v>0.21596244131455403</v>
      </c>
      <c r="AX227" s="324" t="e">
        <f t="shared" si="182"/>
        <v>#DIV/0!</v>
      </c>
      <c r="AY227" s="227" t="e">
        <f t="shared" si="182"/>
        <v>#DIV/0!</v>
      </c>
      <c r="AZ227" s="93">
        <f t="shared" si="182"/>
        <v>0.20848484848484847</v>
      </c>
      <c r="BA227" s="93">
        <f t="shared" si="182"/>
        <v>0.20495662949194549</v>
      </c>
      <c r="BB227" s="93">
        <f t="shared" si="182"/>
        <v>0.21196172248803832</v>
      </c>
      <c r="BC227" s="93">
        <f t="shared" si="182"/>
        <v>0.20838785438684787</v>
      </c>
      <c r="BD227" s="93">
        <f t="shared" si="182"/>
        <v>0.20838785438684787</v>
      </c>
      <c r="BE227" s="93">
        <f t="shared" si="182"/>
        <v>0.20838785438684784</v>
      </c>
      <c r="BF227" s="93">
        <f t="shared" si="182"/>
        <v>0.20836357085874577</v>
      </c>
      <c r="BG227" s="93">
        <f t="shared" si="182"/>
        <v>0.20923714783310343</v>
      </c>
      <c r="BH227" s="93">
        <f t="shared" si="182"/>
        <v>0.20855932620882511</v>
      </c>
      <c r="BI227" s="93">
        <f t="shared" si="182"/>
        <v>0.20858526613789044</v>
      </c>
      <c r="BJ227" s="93">
        <f t="shared" si="182"/>
        <v>0.20862045324853856</v>
      </c>
      <c r="BK227" s="93">
        <f t="shared" si="182"/>
        <v>0.20867090478206035</v>
      </c>
      <c r="BL227" s="93">
        <f t="shared" si="182"/>
        <v>0.20873540850206107</v>
      </c>
      <c r="BM227" s="93">
        <f t="shared" si="182"/>
        <v>0.2086347846390183</v>
      </c>
      <c r="BN227" s="93">
        <f t="shared" si="182"/>
        <v>0.20864922153272472</v>
      </c>
      <c r="BO227" s="93">
        <f t="shared" si="182"/>
        <v>0.20866196806430415</v>
      </c>
      <c r="BP227" s="93">
        <f t="shared" si="182"/>
        <v>0.20867042012153317</v>
      </c>
      <c r="BQ227" s="93">
        <f t="shared" si="182"/>
        <v>0.20867032274514449</v>
      </c>
      <c r="BR227" s="93">
        <f t="shared" si="182"/>
        <v>0.20865736212050803</v>
      </c>
    </row>
    <row r="228" spans="1:70">
      <c r="A228" s="324" t="s">
        <v>269</v>
      </c>
      <c r="B228" s="324"/>
      <c r="C228" s="324"/>
      <c r="D228" s="324"/>
      <c r="E228" s="324"/>
      <c r="F228" s="324"/>
      <c r="G228" s="324"/>
      <c r="H228" s="324"/>
      <c r="I228" s="324"/>
      <c r="J228" s="324"/>
      <c r="K228" s="324"/>
      <c r="L228" s="324"/>
      <c r="M228" s="324"/>
      <c r="N228" s="324"/>
      <c r="O228" s="324"/>
      <c r="P228" s="324"/>
      <c r="Q228" s="324"/>
      <c r="R228" s="324"/>
      <c r="S228" s="324"/>
      <c r="T228" s="324"/>
      <c r="U228" s="324"/>
      <c r="V228" s="324"/>
      <c r="W228" s="324"/>
      <c r="X228" s="324"/>
      <c r="Y228" s="324"/>
      <c r="Z228" s="324"/>
      <c r="AA228" s="324"/>
      <c r="AB228" s="324"/>
      <c r="AC228" s="324">
        <f t="shared" si="182"/>
        <v>0.18548387096774194</v>
      </c>
      <c r="AD228" s="324">
        <f t="shared" si="182"/>
        <v>0.16216216216216217</v>
      </c>
      <c r="AE228" s="324">
        <f t="shared" si="182"/>
        <v>0.15121951219512195</v>
      </c>
      <c r="AF228" s="324">
        <f t="shared" si="182"/>
        <v>0.26760563380281688</v>
      </c>
      <c r="AG228" s="324">
        <f t="shared" si="182"/>
        <v>0.26530612244897961</v>
      </c>
      <c r="AH228" s="324">
        <f t="shared" si="182"/>
        <v>0.22758620689655171</v>
      </c>
      <c r="AI228" s="324">
        <f t="shared" si="182"/>
        <v>0.1685393258426966</v>
      </c>
      <c r="AJ228" s="324">
        <f t="shared" si="182"/>
        <v>0.15686274509803924</v>
      </c>
      <c r="AK228" s="324">
        <f t="shared" si="182"/>
        <v>0.25966850828729282</v>
      </c>
      <c r="AL228" s="324">
        <f t="shared" si="182"/>
        <v>0.17989417989417991</v>
      </c>
      <c r="AM228" s="324">
        <f t="shared" si="182"/>
        <v>0.22727272727272727</v>
      </c>
      <c r="AN228" s="324">
        <f t="shared" si="182"/>
        <v>0.13071895424836602</v>
      </c>
      <c r="AO228" s="324">
        <f t="shared" si="182"/>
        <v>0.13225806451612901</v>
      </c>
      <c r="AP228" s="324">
        <f t="shared" si="182"/>
        <v>0.17647058823529413</v>
      </c>
      <c r="AQ228" s="324">
        <f t="shared" si="182"/>
        <v>0.1657142857142857</v>
      </c>
      <c r="AR228" s="324">
        <f t="shared" si="182"/>
        <v>0.16055045871559634</v>
      </c>
      <c r="AS228" s="324">
        <f t="shared" si="182"/>
        <v>0.22175732217573221</v>
      </c>
      <c r="AT228" s="324">
        <f t="shared" si="182"/>
        <v>9.9358974358974339E-2</v>
      </c>
      <c r="AU228" s="324">
        <f t="shared" si="182"/>
        <v>0.13661202185792354</v>
      </c>
      <c r="AV228" s="324">
        <f t="shared" si="182"/>
        <v>0.2638888888888889</v>
      </c>
      <c r="AW228" s="324">
        <f t="shared" si="182"/>
        <v>0.2018779342723005</v>
      </c>
      <c r="AX228" s="324" t="e">
        <f t="shared" si="182"/>
        <v>#DIV/0!</v>
      </c>
      <c r="AY228" s="227" t="e">
        <f t="shared" si="182"/>
        <v>#DIV/0!</v>
      </c>
      <c r="AZ228" s="93">
        <f t="shared" si="182"/>
        <v>0.20363636363636362</v>
      </c>
      <c r="BA228" s="93">
        <f t="shared" si="182"/>
        <v>0.21883519206939281</v>
      </c>
      <c r="BB228" s="93">
        <f t="shared" si="182"/>
        <v>0.20590111642743222</v>
      </c>
      <c r="BC228" s="93">
        <f t="shared" si="182"/>
        <v>0.20949505116591177</v>
      </c>
      <c r="BD228" s="93">
        <f t="shared" si="182"/>
        <v>0.2094950511659118</v>
      </c>
      <c r="BE228" s="93">
        <f t="shared" si="182"/>
        <v>0.20949505116591172</v>
      </c>
      <c r="BF228" s="93">
        <f t="shared" si="182"/>
        <v>0.21096183735391669</v>
      </c>
      <c r="BG228" s="93">
        <f t="shared" si="182"/>
        <v>0.20894302321833619</v>
      </c>
      <c r="BH228" s="93">
        <f t="shared" si="182"/>
        <v>0.20969979095754243</v>
      </c>
      <c r="BI228" s="93">
        <f t="shared" si="182"/>
        <v>0.20973076360138859</v>
      </c>
      <c r="BJ228" s="93">
        <f t="shared" si="182"/>
        <v>0.20977277751142412</v>
      </c>
      <c r="BK228" s="93">
        <f t="shared" si="182"/>
        <v>0.20983301735924045</v>
      </c>
      <c r="BL228" s="93">
        <f t="shared" si="182"/>
        <v>0.20959609886979252</v>
      </c>
      <c r="BM228" s="93">
        <f t="shared" si="182"/>
        <v>0.20972707324402026</v>
      </c>
      <c r="BN228" s="93">
        <f t="shared" si="182"/>
        <v>0.20973229295862261</v>
      </c>
      <c r="BO228" s="93">
        <f t="shared" si="182"/>
        <v>0.20973259776481343</v>
      </c>
      <c r="BP228" s="93">
        <f t="shared" si="182"/>
        <v>0.20972441751611093</v>
      </c>
      <c r="BQ228" s="93">
        <f t="shared" si="182"/>
        <v>0.20970259799513946</v>
      </c>
      <c r="BR228" s="93">
        <f t="shared" si="182"/>
        <v>0.20972380532609983</v>
      </c>
    </row>
    <row r="229" spans="1:70">
      <c r="A229" s="331" t="s">
        <v>270</v>
      </c>
      <c r="B229" s="331">
        <f>SUM(B207:B209)</f>
        <v>0</v>
      </c>
      <c r="C229" s="331">
        <f t="shared" ref="C229:BN229" si="183">SUM(C207:C209)</f>
        <v>0</v>
      </c>
      <c r="D229" s="331">
        <f t="shared" si="183"/>
        <v>0</v>
      </c>
      <c r="E229" s="331">
        <f t="shared" si="183"/>
        <v>0</v>
      </c>
      <c r="F229" s="331">
        <f t="shared" si="183"/>
        <v>0</v>
      </c>
      <c r="G229" s="331">
        <f t="shared" si="183"/>
        <v>0</v>
      </c>
      <c r="H229" s="331">
        <f t="shared" si="183"/>
        <v>0</v>
      </c>
      <c r="I229" s="331">
        <f t="shared" si="183"/>
        <v>0</v>
      </c>
      <c r="J229" s="331">
        <f t="shared" si="183"/>
        <v>0</v>
      </c>
      <c r="K229" s="331">
        <f t="shared" si="183"/>
        <v>0</v>
      </c>
      <c r="L229" s="331">
        <f t="shared" si="183"/>
        <v>0</v>
      </c>
      <c r="M229" s="331">
        <f t="shared" si="183"/>
        <v>0</v>
      </c>
      <c r="N229" s="331">
        <f t="shared" si="183"/>
        <v>0</v>
      </c>
      <c r="O229" s="331">
        <f t="shared" si="183"/>
        <v>0</v>
      </c>
      <c r="P229" s="331">
        <f t="shared" si="183"/>
        <v>0</v>
      </c>
      <c r="Q229" s="331">
        <f t="shared" si="183"/>
        <v>0</v>
      </c>
      <c r="R229" s="331">
        <f t="shared" si="183"/>
        <v>0</v>
      </c>
      <c r="S229" s="331">
        <f t="shared" si="183"/>
        <v>0</v>
      </c>
      <c r="T229" s="331">
        <f t="shared" si="183"/>
        <v>0</v>
      </c>
      <c r="U229" s="331">
        <f t="shared" si="183"/>
        <v>0</v>
      </c>
      <c r="V229" s="331">
        <f t="shared" si="183"/>
        <v>0</v>
      </c>
      <c r="W229" s="331">
        <f t="shared" si="183"/>
        <v>0</v>
      </c>
      <c r="X229" s="331">
        <f t="shared" si="183"/>
        <v>0</v>
      </c>
      <c r="Y229" s="331">
        <f t="shared" si="183"/>
        <v>0</v>
      </c>
      <c r="Z229" s="331">
        <f t="shared" si="183"/>
        <v>0</v>
      </c>
      <c r="AA229" s="331">
        <f t="shared" si="183"/>
        <v>0</v>
      </c>
      <c r="AB229" s="331">
        <f t="shared" si="183"/>
        <v>0</v>
      </c>
      <c r="AC229" s="331">
        <f t="shared" si="183"/>
        <v>0.16600000000000001</v>
      </c>
      <c r="AD229" s="331">
        <f t="shared" si="183"/>
        <v>0.14600000000000002</v>
      </c>
      <c r="AE229" s="331">
        <f t="shared" si="183"/>
        <v>0.16</v>
      </c>
      <c r="AF229" s="331">
        <f t="shared" si="183"/>
        <v>0.16400000000000001</v>
      </c>
      <c r="AG229" s="331">
        <f t="shared" si="183"/>
        <v>0.11599999999999999</v>
      </c>
      <c r="AH229" s="331">
        <f t="shared" si="183"/>
        <v>0.15300000000000002</v>
      </c>
      <c r="AI229" s="331">
        <f t="shared" si="183"/>
        <v>0.13800000000000001</v>
      </c>
      <c r="AJ229" s="331">
        <f t="shared" si="183"/>
        <v>9.7000000000000003E-2</v>
      </c>
      <c r="AK229" s="331">
        <f t="shared" si="183"/>
        <v>0.15600000000000003</v>
      </c>
      <c r="AL229" s="331">
        <f t="shared" si="183"/>
        <v>0.15100000000000002</v>
      </c>
      <c r="AM229" s="331">
        <f>SUM(AM207:AM209)</f>
        <v>0.105</v>
      </c>
      <c r="AN229" s="331">
        <f t="shared" si="183"/>
        <v>0.13500000000000001</v>
      </c>
      <c r="AO229" s="331">
        <f t="shared" si="183"/>
        <v>0.15000000000000002</v>
      </c>
      <c r="AP229" s="331">
        <f t="shared" si="183"/>
        <v>0.127</v>
      </c>
      <c r="AQ229" s="331">
        <f t="shared" si="183"/>
        <v>0.13300000000000001</v>
      </c>
      <c r="AR229" s="331">
        <f t="shared" si="183"/>
        <v>0.113</v>
      </c>
      <c r="AS229" s="331">
        <f t="shared" si="183"/>
        <v>0.17100000000000001</v>
      </c>
      <c r="AT229" s="331">
        <f t="shared" si="183"/>
        <v>0.19800000000000001</v>
      </c>
      <c r="AU229" s="331">
        <f>SUM(AU207:AU209)</f>
        <v>0.14699999999999999</v>
      </c>
      <c r="AV229" s="331">
        <f t="shared" si="183"/>
        <v>0.184</v>
      </c>
      <c r="AW229" s="332">
        <f t="shared" si="183"/>
        <v>0.154</v>
      </c>
      <c r="AX229" s="332">
        <f t="shared" si="183"/>
        <v>0</v>
      </c>
      <c r="AY229" s="332">
        <f t="shared" si="183"/>
        <v>0</v>
      </c>
      <c r="AZ229" s="199">
        <f t="shared" si="183"/>
        <v>9.6999999999999989E-2</v>
      </c>
      <c r="BA229" s="199">
        <f t="shared" si="183"/>
        <v>8.6999999999999994E-2</v>
      </c>
      <c r="BB229" s="199">
        <f t="shared" si="183"/>
        <v>6.7600000000000007E-2</v>
      </c>
      <c r="BC229" s="199">
        <f t="shared" si="183"/>
        <v>5.0319999999999997E-2</v>
      </c>
      <c r="BD229" s="199">
        <f t="shared" si="183"/>
        <v>6.0384000000000007E-2</v>
      </c>
      <c r="BE229" s="199">
        <f t="shared" si="183"/>
        <v>7.2460800000000006E-2</v>
      </c>
      <c r="BF229" s="199">
        <f t="shared" si="183"/>
        <v>6.7552960000000009E-2</v>
      </c>
      <c r="BG229" s="199">
        <f t="shared" si="183"/>
        <v>6.3663552000000012E-2</v>
      </c>
      <c r="BH229" s="199">
        <f t="shared" si="183"/>
        <v>6.2876262399999994E-2</v>
      </c>
      <c r="BI229" s="199">
        <f t="shared" si="183"/>
        <v>6.5387514879999997E-2</v>
      </c>
      <c r="BJ229" s="199">
        <f t="shared" si="183"/>
        <v>6.6388217856000006E-2</v>
      </c>
      <c r="BK229" s="199">
        <f t="shared" si="183"/>
        <v>6.5173701427199998E-2</v>
      </c>
      <c r="BL229" s="199">
        <f t="shared" si="183"/>
        <v>6.4697849712640004E-2</v>
      </c>
      <c r="BM229" s="199">
        <f t="shared" si="183"/>
        <v>6.4904709255168003E-2</v>
      </c>
      <c r="BN229" s="199">
        <f t="shared" si="183"/>
        <v>6.531039862620161E-2</v>
      </c>
      <c r="BO229" s="199">
        <f t="shared" ref="BO229:BR229" si="184">SUM(BO207:BO209)</f>
        <v>6.5294975375441933E-2</v>
      </c>
      <c r="BP229" s="199">
        <f t="shared" si="184"/>
        <v>6.5076326879330307E-2</v>
      </c>
      <c r="BQ229" s="199">
        <f t="shared" si="184"/>
        <v>6.5056851969756371E-2</v>
      </c>
      <c r="BR229" s="199">
        <f t="shared" si="184"/>
        <v>6.5128652421179642E-2</v>
      </c>
    </row>
    <row r="230" spans="1:70">
      <c r="A230" s="324" t="s">
        <v>271</v>
      </c>
      <c r="B230" s="324"/>
      <c r="C230" s="324"/>
      <c r="D230" s="324"/>
      <c r="E230" s="324"/>
      <c r="F230" s="324"/>
      <c r="G230" s="324"/>
      <c r="H230" s="324"/>
      <c r="I230" s="324"/>
      <c r="J230" s="324"/>
      <c r="K230" s="324"/>
      <c r="L230" s="324"/>
      <c r="M230" s="324"/>
      <c r="N230" s="324"/>
      <c r="O230" s="324"/>
      <c r="P230" s="324"/>
      <c r="Q230" s="324"/>
      <c r="R230" s="324"/>
      <c r="S230" s="324"/>
      <c r="T230" s="324"/>
      <c r="U230" s="324"/>
      <c r="V230" s="324"/>
      <c r="W230" s="324"/>
      <c r="X230" s="324"/>
      <c r="Y230" s="324"/>
      <c r="Z230" s="324"/>
      <c r="AA230" s="324"/>
      <c r="AB230" s="324"/>
      <c r="AC230" s="324">
        <f t="shared" ref="AC230:BR232" si="185">AC207/AC$229</f>
        <v>0.21084337349397592</v>
      </c>
      <c r="AD230" s="324">
        <f t="shared" si="185"/>
        <v>0.28767123287671231</v>
      </c>
      <c r="AE230" s="324">
        <f t="shared" si="185"/>
        <v>0.24374999999999999</v>
      </c>
      <c r="AF230" s="324">
        <f t="shared" si="185"/>
        <v>0.26829268292682928</v>
      </c>
      <c r="AG230" s="324">
        <f t="shared" si="185"/>
        <v>0.35344827586206895</v>
      </c>
      <c r="AH230" s="324">
        <f t="shared" si="185"/>
        <v>0.31372549019607837</v>
      </c>
      <c r="AI230" s="324">
        <f t="shared" si="185"/>
        <v>0.23913043478260868</v>
      </c>
      <c r="AJ230" s="324">
        <f t="shared" si="185"/>
        <v>0.23711340206185566</v>
      </c>
      <c r="AK230" s="324">
        <f t="shared" si="185"/>
        <v>0.24999999999999994</v>
      </c>
      <c r="AL230" s="324">
        <f t="shared" si="185"/>
        <v>0.32450331125827808</v>
      </c>
      <c r="AM230" s="324">
        <f t="shared" si="185"/>
        <v>0.37142857142857144</v>
      </c>
      <c r="AN230" s="324">
        <f t="shared" si="185"/>
        <v>0.15555555555555556</v>
      </c>
      <c r="AO230" s="324">
        <f t="shared" si="185"/>
        <v>0.23333333333333331</v>
      </c>
      <c r="AP230" s="324">
        <f t="shared" si="185"/>
        <v>0.33070866141732286</v>
      </c>
      <c r="AQ230" s="324">
        <f t="shared" si="185"/>
        <v>0.33082706766917297</v>
      </c>
      <c r="AR230" s="324">
        <f t="shared" si="185"/>
        <v>0.20353982300884954</v>
      </c>
      <c r="AS230" s="324">
        <f t="shared" si="185"/>
        <v>0.36257309941520466</v>
      </c>
      <c r="AT230" s="324">
        <f t="shared" si="185"/>
        <v>0.22222222222222224</v>
      </c>
      <c r="AU230" s="324">
        <f t="shared" si="185"/>
        <v>0.29251700680272108</v>
      </c>
      <c r="AV230" s="324">
        <f t="shared" si="185"/>
        <v>0.30434782608695649</v>
      </c>
      <c r="AW230" s="324">
        <f t="shared" si="185"/>
        <v>0.51948051948051954</v>
      </c>
      <c r="AX230" s="324" t="e">
        <f t="shared" si="185"/>
        <v>#DIV/0!</v>
      </c>
      <c r="AY230" s="227" t="e">
        <f t="shared" si="185"/>
        <v>#DIV/0!</v>
      </c>
      <c r="AZ230" s="93">
        <f t="shared" si="185"/>
        <v>0.36907216494845363</v>
      </c>
      <c r="BA230" s="93">
        <f t="shared" si="185"/>
        <v>0.39494252873563224</v>
      </c>
      <c r="BB230" s="93">
        <f t="shared" si="185"/>
        <v>0.44426035502958577</v>
      </c>
      <c r="BC230" s="93">
        <f t="shared" si="185"/>
        <v>0.39821939586645472</v>
      </c>
      <c r="BD230" s="93">
        <f t="shared" si="185"/>
        <v>0.39821939586645466</v>
      </c>
      <c r="BE230" s="93">
        <f t="shared" si="185"/>
        <v>0.39821939586645472</v>
      </c>
      <c r="BF230" s="93">
        <f t="shared" si="185"/>
        <v>0.40658995845629858</v>
      </c>
      <c r="BG230" s="93">
        <f t="shared" si="185"/>
        <v>0.40977333844017999</v>
      </c>
      <c r="BH230" s="93">
        <f t="shared" si="185"/>
        <v>0.40235775032327631</v>
      </c>
      <c r="BI230" s="93">
        <f t="shared" si="185"/>
        <v>0.40299469759570111</v>
      </c>
      <c r="BJ230" s="93">
        <f t="shared" si="185"/>
        <v>0.40386338131377963</v>
      </c>
      <c r="BK230" s="93">
        <f t="shared" si="185"/>
        <v>0.40511838967373409</v>
      </c>
      <c r="BL230" s="93">
        <f t="shared" si="185"/>
        <v>0.40481108787762365</v>
      </c>
      <c r="BM230" s="93">
        <f t="shared" si="185"/>
        <v>0.40383761615160657</v>
      </c>
      <c r="BN230" s="93">
        <f t="shared" si="185"/>
        <v>0.40412255831731425</v>
      </c>
      <c r="BO230" s="93">
        <f t="shared" si="185"/>
        <v>0.4043484501544517</v>
      </c>
      <c r="BP230" s="93">
        <f t="shared" si="185"/>
        <v>0.40444741964893294</v>
      </c>
      <c r="BQ230" s="93">
        <f t="shared" si="185"/>
        <v>0.40431298461637616</v>
      </c>
      <c r="BR230" s="93">
        <f t="shared" si="185"/>
        <v>0.40421402291905995</v>
      </c>
    </row>
    <row r="231" spans="1:70">
      <c r="A231" s="324" t="s">
        <v>272</v>
      </c>
      <c r="B231" s="324"/>
      <c r="C231" s="324"/>
      <c r="D231" s="324"/>
      <c r="E231" s="324"/>
      <c r="F231" s="324"/>
      <c r="G231" s="324"/>
      <c r="H231" s="324"/>
      <c r="I231" s="324"/>
      <c r="J231" s="324"/>
      <c r="K231" s="324"/>
      <c r="L231" s="324"/>
      <c r="M231" s="324"/>
      <c r="N231" s="324"/>
      <c r="O231" s="324"/>
      <c r="P231" s="324"/>
      <c r="Q231" s="324"/>
      <c r="R231" s="324"/>
      <c r="S231" s="324"/>
      <c r="T231" s="324"/>
      <c r="U231" s="324"/>
      <c r="V231" s="324"/>
      <c r="W231" s="324"/>
      <c r="X231" s="324"/>
      <c r="Y231" s="324"/>
      <c r="Z231" s="324"/>
      <c r="AA231" s="324"/>
      <c r="AB231" s="324"/>
      <c r="AC231" s="324">
        <f t="shared" si="185"/>
        <v>0.38554216867469876</v>
      </c>
      <c r="AD231" s="324">
        <f t="shared" si="185"/>
        <v>0.42465753424657526</v>
      </c>
      <c r="AE231" s="324">
        <f t="shared" si="185"/>
        <v>0.36875000000000002</v>
      </c>
      <c r="AF231" s="324">
        <f t="shared" si="185"/>
        <v>0.37804878048780488</v>
      </c>
      <c r="AG231" s="324">
        <f t="shared" si="185"/>
        <v>0.41379310344827591</v>
      </c>
      <c r="AH231" s="324">
        <f t="shared" si="185"/>
        <v>0.35947712418300648</v>
      </c>
      <c r="AI231" s="324">
        <f t="shared" si="185"/>
        <v>0.44202898550724634</v>
      </c>
      <c r="AJ231" s="324">
        <f t="shared" si="185"/>
        <v>0.32989690721649484</v>
      </c>
      <c r="AK231" s="324">
        <f t="shared" si="185"/>
        <v>0.42948717948717946</v>
      </c>
      <c r="AL231" s="324">
        <f>AL208/AL$229</f>
        <v>0.3443708609271523</v>
      </c>
      <c r="AM231" s="324">
        <f t="shared" si="185"/>
        <v>0.3619047619047619</v>
      </c>
      <c r="AN231" s="324">
        <f t="shared" si="185"/>
        <v>0.37037037037037035</v>
      </c>
      <c r="AO231" s="324">
        <f t="shared" si="185"/>
        <v>0.4466666666666666</v>
      </c>
      <c r="AP231" s="324">
        <f t="shared" si="185"/>
        <v>0.33858267716535428</v>
      </c>
      <c r="AQ231" s="324">
        <f t="shared" si="185"/>
        <v>0.33834586466165412</v>
      </c>
      <c r="AR231" s="324">
        <f t="shared" si="185"/>
        <v>0.50442477876106195</v>
      </c>
      <c r="AS231" s="324">
        <f t="shared" si="185"/>
        <v>0.46783625730994149</v>
      </c>
      <c r="AT231" s="324">
        <f t="shared" si="185"/>
        <v>0.45959595959595956</v>
      </c>
      <c r="AU231" s="324">
        <f t="shared" si="185"/>
        <v>0.5374149659863946</v>
      </c>
      <c r="AV231" s="324">
        <f t="shared" si="185"/>
        <v>0.46739130434782605</v>
      </c>
      <c r="AW231" s="324">
        <f t="shared" si="185"/>
        <v>0.30519480519480519</v>
      </c>
      <c r="AX231" s="324" t="e">
        <f t="shared" si="185"/>
        <v>#DIV/0!</v>
      </c>
      <c r="AY231" s="227" t="e">
        <f t="shared" si="185"/>
        <v>#DIV/0!</v>
      </c>
      <c r="AZ231" s="93">
        <f t="shared" si="185"/>
        <v>0.43711340206185567</v>
      </c>
      <c r="BA231" s="93">
        <f t="shared" si="185"/>
        <v>0.4032183908045977</v>
      </c>
      <c r="BB231" s="93">
        <f t="shared" si="185"/>
        <v>0.36828402366863899</v>
      </c>
      <c r="BC231" s="93">
        <f t="shared" si="185"/>
        <v>0.40689984101748811</v>
      </c>
      <c r="BD231" s="93">
        <f t="shared" si="185"/>
        <v>0.40689984101748805</v>
      </c>
      <c r="BE231" s="93">
        <f t="shared" si="185"/>
        <v>0.406899841017488</v>
      </c>
      <c r="BF231" s="93">
        <f t="shared" si="185"/>
        <v>0.39822304751708876</v>
      </c>
      <c r="BG231" s="93">
        <f t="shared" si="185"/>
        <v>0.39685776125089589</v>
      </c>
      <c r="BH231" s="93">
        <f t="shared" si="185"/>
        <v>0.40300184357014196</v>
      </c>
      <c r="BI231" s="93">
        <f t="shared" si="185"/>
        <v>0.40240189040810354</v>
      </c>
      <c r="BJ231" s="93">
        <f t="shared" si="185"/>
        <v>0.40158366013059793</v>
      </c>
      <c r="BK231" s="93">
        <f t="shared" si="185"/>
        <v>0.40040154307548775</v>
      </c>
      <c r="BL231" s="93">
        <f t="shared" si="185"/>
        <v>0.40085646954976889</v>
      </c>
      <c r="BM231" s="93">
        <f t="shared" si="185"/>
        <v>0.40164091794077017</v>
      </c>
      <c r="BN231" s="93">
        <f t="shared" si="185"/>
        <v>0.40137887722817545</v>
      </c>
      <c r="BO231" s="93">
        <f t="shared" si="185"/>
        <v>0.40117398461847509</v>
      </c>
      <c r="BP231" s="93">
        <f t="shared" si="185"/>
        <v>0.40109039776453514</v>
      </c>
      <c r="BQ231" s="93">
        <f t="shared" si="185"/>
        <v>0.40122841615451665</v>
      </c>
      <c r="BR231" s="93">
        <f t="shared" si="185"/>
        <v>0.40130231341675238</v>
      </c>
    </row>
    <row r="232" spans="1:70">
      <c r="A232" s="324" t="s">
        <v>273</v>
      </c>
      <c r="B232" s="324"/>
      <c r="C232" s="324"/>
      <c r="D232" s="324"/>
      <c r="E232" s="324"/>
      <c r="F232" s="324"/>
      <c r="G232" s="324"/>
      <c r="H232" s="324"/>
      <c r="I232" s="324"/>
      <c r="J232" s="324"/>
      <c r="K232" s="324"/>
      <c r="L232" s="324"/>
      <c r="M232" s="324"/>
      <c r="N232" s="324"/>
      <c r="O232" s="324"/>
      <c r="P232" s="324"/>
      <c r="Q232" s="324"/>
      <c r="R232" s="324"/>
      <c r="S232" s="324"/>
      <c r="T232" s="324"/>
      <c r="U232" s="324"/>
      <c r="V232" s="324"/>
      <c r="W232" s="324"/>
      <c r="X232" s="324"/>
      <c r="Y232" s="324"/>
      <c r="Z232" s="324"/>
      <c r="AA232" s="324"/>
      <c r="AB232" s="324"/>
      <c r="AC232" s="324">
        <f t="shared" si="185"/>
        <v>0.40361445783132532</v>
      </c>
      <c r="AD232" s="324">
        <f t="shared" si="185"/>
        <v>0.28767123287671231</v>
      </c>
      <c r="AE232" s="324">
        <f t="shared" si="185"/>
        <v>0.38750000000000001</v>
      </c>
      <c r="AF232" s="324">
        <f t="shared" si="185"/>
        <v>0.35365853658536583</v>
      </c>
      <c r="AG232" s="324">
        <f t="shared" si="185"/>
        <v>0.23275862068965522</v>
      </c>
      <c r="AH232" s="324">
        <f t="shared" si="185"/>
        <v>0.32679738562091498</v>
      </c>
      <c r="AI232" s="324">
        <f t="shared" si="185"/>
        <v>0.31884057971014496</v>
      </c>
      <c r="AJ232" s="324">
        <f t="shared" si="185"/>
        <v>0.4329896907216495</v>
      </c>
      <c r="AK232" s="324">
        <f t="shared" si="185"/>
        <v>0.32051282051282048</v>
      </c>
      <c r="AL232" s="324">
        <f t="shared" si="185"/>
        <v>0.33112582781456951</v>
      </c>
      <c r="AM232" s="324">
        <f>AM209/AM$229</f>
        <v>0.26666666666666666</v>
      </c>
      <c r="AN232" s="324">
        <f t="shared" si="185"/>
        <v>0.47407407407407404</v>
      </c>
      <c r="AO232" s="324">
        <f t="shared" si="185"/>
        <v>0.31999999999999995</v>
      </c>
      <c r="AP232" s="324">
        <f t="shared" si="185"/>
        <v>0.33070866141732286</v>
      </c>
      <c r="AQ232" s="324">
        <f t="shared" si="185"/>
        <v>0.33082706766917297</v>
      </c>
      <c r="AR232" s="324">
        <f t="shared" si="185"/>
        <v>0.29203539823008851</v>
      </c>
      <c r="AS232" s="324">
        <f t="shared" si="185"/>
        <v>0.16959064327485376</v>
      </c>
      <c r="AT232" s="324">
        <f>AT209/AT$229</f>
        <v>0.31818181818181818</v>
      </c>
      <c r="AU232" s="324">
        <f>AU209/AU$229</f>
        <v>0.17006802721088438</v>
      </c>
      <c r="AV232" s="324">
        <f t="shared" si="185"/>
        <v>0.22826086956521741</v>
      </c>
      <c r="AW232" s="324">
        <f t="shared" si="185"/>
        <v>0.17532467532467536</v>
      </c>
      <c r="AX232" s="324" t="e">
        <f t="shared" si="185"/>
        <v>#DIV/0!</v>
      </c>
      <c r="AY232" s="227" t="e">
        <f t="shared" si="185"/>
        <v>#DIV/0!</v>
      </c>
      <c r="AZ232" s="93">
        <f t="shared" si="185"/>
        <v>0.19381443298969075</v>
      </c>
      <c r="BA232" s="93">
        <f t="shared" si="185"/>
        <v>0.20183908045977011</v>
      </c>
      <c r="BB232" s="93">
        <f t="shared" si="185"/>
        <v>0.18745562130177512</v>
      </c>
      <c r="BC232" s="93">
        <f t="shared" si="185"/>
        <v>0.19488076311605729</v>
      </c>
      <c r="BD232" s="93">
        <f t="shared" si="185"/>
        <v>0.19488076311605723</v>
      </c>
      <c r="BE232" s="93">
        <f t="shared" si="185"/>
        <v>0.19488076311605723</v>
      </c>
      <c r="BF232" s="93">
        <f t="shared" si="185"/>
        <v>0.1951869940266126</v>
      </c>
      <c r="BG232" s="93">
        <f t="shared" si="185"/>
        <v>0.19336890030892398</v>
      </c>
      <c r="BH232" s="93">
        <f t="shared" si="185"/>
        <v>0.19464040610658181</v>
      </c>
      <c r="BI232" s="93">
        <f t="shared" si="185"/>
        <v>0.19460341199619549</v>
      </c>
      <c r="BJ232" s="93">
        <f t="shared" si="185"/>
        <v>0.19455295855562244</v>
      </c>
      <c r="BK232" s="93">
        <f t="shared" si="185"/>
        <v>0.19448006725077829</v>
      </c>
      <c r="BL232" s="93">
        <f t="shared" si="185"/>
        <v>0.19433244257260743</v>
      </c>
      <c r="BM232" s="93">
        <f t="shared" si="185"/>
        <v>0.19452146590762323</v>
      </c>
      <c r="BN232" s="93">
        <f t="shared" si="185"/>
        <v>0.19449856445451028</v>
      </c>
      <c r="BO232" s="93">
        <f t="shared" si="185"/>
        <v>0.1944775652270731</v>
      </c>
      <c r="BP232" s="93">
        <f t="shared" si="185"/>
        <v>0.19446218258653195</v>
      </c>
      <c r="BQ232" s="93">
        <f t="shared" si="185"/>
        <v>0.1944585992291071</v>
      </c>
      <c r="BR232" s="93">
        <f t="shared" si="185"/>
        <v>0.19448366366418759</v>
      </c>
    </row>
    <row r="233" spans="1:70">
      <c r="A233" s="331" t="s">
        <v>274</v>
      </c>
      <c r="B233" s="331">
        <f>SUM(B210:B212)</f>
        <v>0</v>
      </c>
      <c r="C233" s="331">
        <f t="shared" ref="C233:BN233" si="186">SUM(C210:C212)</f>
        <v>0</v>
      </c>
      <c r="D233" s="331">
        <f t="shared" si="186"/>
        <v>0</v>
      </c>
      <c r="E233" s="331">
        <f t="shared" si="186"/>
        <v>0</v>
      </c>
      <c r="F233" s="331">
        <f t="shared" si="186"/>
        <v>0</v>
      </c>
      <c r="G233" s="331">
        <f t="shared" si="186"/>
        <v>0</v>
      </c>
      <c r="H233" s="331">
        <f t="shared" si="186"/>
        <v>0</v>
      </c>
      <c r="I233" s="331">
        <f t="shared" si="186"/>
        <v>0</v>
      </c>
      <c r="J233" s="331">
        <f t="shared" si="186"/>
        <v>0</v>
      </c>
      <c r="K233" s="331">
        <f t="shared" si="186"/>
        <v>0</v>
      </c>
      <c r="L233" s="331">
        <f t="shared" si="186"/>
        <v>0</v>
      </c>
      <c r="M233" s="331">
        <f t="shared" si="186"/>
        <v>0</v>
      </c>
      <c r="N233" s="331">
        <f t="shared" si="186"/>
        <v>0</v>
      </c>
      <c r="O233" s="331">
        <f t="shared" si="186"/>
        <v>0</v>
      </c>
      <c r="P233" s="331">
        <f t="shared" si="186"/>
        <v>0</v>
      </c>
      <c r="Q233" s="331">
        <f t="shared" si="186"/>
        <v>0</v>
      </c>
      <c r="R233" s="331">
        <f t="shared" si="186"/>
        <v>0</v>
      </c>
      <c r="S233" s="331">
        <f t="shared" si="186"/>
        <v>0</v>
      </c>
      <c r="T233" s="331">
        <f t="shared" si="186"/>
        <v>0</v>
      </c>
      <c r="U233" s="331">
        <f t="shared" si="186"/>
        <v>0</v>
      </c>
      <c r="V233" s="331">
        <f t="shared" si="186"/>
        <v>0</v>
      </c>
      <c r="W233" s="331">
        <f t="shared" si="186"/>
        <v>0</v>
      </c>
      <c r="X233" s="331">
        <f t="shared" si="186"/>
        <v>0</v>
      </c>
      <c r="Y233" s="331">
        <f t="shared" si="186"/>
        <v>0</v>
      </c>
      <c r="Z233" s="331">
        <f t="shared" si="186"/>
        <v>0</v>
      </c>
      <c r="AA233" s="331">
        <f t="shared" si="186"/>
        <v>0</v>
      </c>
      <c r="AB233" s="331">
        <f t="shared" si="186"/>
        <v>0</v>
      </c>
      <c r="AC233" s="331">
        <f t="shared" si="186"/>
        <v>0.109</v>
      </c>
      <c r="AD233" s="331">
        <f t="shared" si="186"/>
        <v>0.17199999999999999</v>
      </c>
      <c r="AE233" s="331">
        <f t="shared" si="186"/>
        <v>0.14799999999999999</v>
      </c>
      <c r="AF233" s="331">
        <f t="shared" si="186"/>
        <v>0.14000000000000001</v>
      </c>
      <c r="AG233" s="331">
        <f t="shared" si="186"/>
        <v>0.10700000000000001</v>
      </c>
      <c r="AH233" s="331">
        <f t="shared" si="186"/>
        <v>0.16200000000000001</v>
      </c>
      <c r="AI233" s="331">
        <f t="shared" si="186"/>
        <v>0.10400000000000001</v>
      </c>
      <c r="AJ233" s="331">
        <f t="shared" si="186"/>
        <v>0.13800000000000001</v>
      </c>
      <c r="AK233" s="331">
        <f t="shared" si="186"/>
        <v>0.126</v>
      </c>
      <c r="AL233" s="331">
        <f t="shared" si="186"/>
        <v>0.16999999999999998</v>
      </c>
      <c r="AM233" s="331">
        <f t="shared" si="186"/>
        <v>0.16799999999999998</v>
      </c>
      <c r="AN233" s="331">
        <f t="shared" si="186"/>
        <v>0.184</v>
      </c>
      <c r="AO233" s="331">
        <f t="shared" si="186"/>
        <v>7.6999999999999999E-2</v>
      </c>
      <c r="AP233" s="331">
        <f t="shared" si="186"/>
        <v>0.10600000000000001</v>
      </c>
      <c r="AQ233" s="331">
        <f t="shared" si="186"/>
        <v>0.17500000000000002</v>
      </c>
      <c r="AR233" s="331">
        <f t="shared" si="186"/>
        <v>0.182</v>
      </c>
      <c r="AS233" s="331">
        <f t="shared" si="186"/>
        <v>0.2</v>
      </c>
      <c r="AT233" s="331">
        <f t="shared" si="186"/>
        <v>0.13100000000000001</v>
      </c>
      <c r="AU233" s="331">
        <f t="shared" si="186"/>
        <v>0.10400000000000001</v>
      </c>
      <c r="AV233" s="331">
        <f t="shared" si="186"/>
        <v>0.17400000000000002</v>
      </c>
      <c r="AW233" s="332">
        <f t="shared" si="186"/>
        <v>0.112</v>
      </c>
      <c r="AX233" s="332">
        <f t="shared" si="186"/>
        <v>0</v>
      </c>
      <c r="AY233" s="332">
        <f t="shared" si="186"/>
        <v>0</v>
      </c>
      <c r="AZ233" s="199">
        <f t="shared" si="186"/>
        <v>7.8E-2</v>
      </c>
      <c r="BA233" s="199">
        <f t="shared" si="186"/>
        <v>7.2800000000000004E-2</v>
      </c>
      <c r="BB233" s="199">
        <f t="shared" si="186"/>
        <v>5.2560000000000003E-2</v>
      </c>
      <c r="BC233" s="199">
        <f t="shared" si="186"/>
        <v>4.0672E-2</v>
      </c>
      <c r="BD233" s="199">
        <f t="shared" si="186"/>
        <v>4.88064E-2</v>
      </c>
      <c r="BE233" s="199">
        <f t="shared" si="186"/>
        <v>5.8567680000000004E-2</v>
      </c>
      <c r="BF233" s="199">
        <f t="shared" si="186"/>
        <v>5.4681215999999998E-2</v>
      </c>
      <c r="BG233" s="199">
        <f t="shared" si="186"/>
        <v>5.1057459200000002E-2</v>
      </c>
      <c r="BH233" s="199">
        <f t="shared" si="186"/>
        <v>5.0756951039999998E-2</v>
      </c>
      <c r="BI233" s="199">
        <f t="shared" si="186"/>
        <v>5.2773941248E-2</v>
      </c>
      <c r="BJ233" s="199">
        <f t="shared" si="186"/>
        <v>5.3567449497599992E-2</v>
      </c>
      <c r="BK233" s="199">
        <f t="shared" si="186"/>
        <v>5.2567403397120002E-2</v>
      </c>
      <c r="BL233" s="199">
        <f t="shared" si="186"/>
        <v>5.2144640876543996E-2</v>
      </c>
      <c r="BM233" s="199">
        <f t="shared" si="186"/>
        <v>5.2362077211852799E-2</v>
      </c>
      <c r="BN233" s="199">
        <f t="shared" si="186"/>
        <v>5.2683102446223359E-2</v>
      </c>
      <c r="BO233" s="199">
        <f t="shared" ref="BO233:BR233" si="187">SUM(BO210:BO212)</f>
        <v>5.2664934685868033E-2</v>
      </c>
      <c r="BP233" s="199">
        <f t="shared" si="187"/>
        <v>5.2484431723521643E-2</v>
      </c>
      <c r="BQ233" s="199">
        <f t="shared" si="187"/>
        <v>5.2467837388801966E-2</v>
      </c>
      <c r="BR233" s="199">
        <f t="shared" si="187"/>
        <v>5.2532476691253563E-2</v>
      </c>
    </row>
    <row r="234" spans="1:70">
      <c r="A234" s="324" t="s">
        <v>275</v>
      </c>
      <c r="B234" s="324"/>
      <c r="C234" s="324"/>
      <c r="D234" s="324"/>
      <c r="E234" s="324"/>
      <c r="F234" s="324"/>
      <c r="G234" s="324"/>
      <c r="H234" s="324"/>
      <c r="I234" s="324"/>
      <c r="J234" s="324"/>
      <c r="K234" s="324"/>
      <c r="L234" s="324"/>
      <c r="M234" s="324"/>
      <c r="N234" s="324"/>
      <c r="O234" s="324"/>
      <c r="P234" s="324"/>
      <c r="Q234" s="324"/>
      <c r="R234" s="324"/>
      <c r="S234" s="324"/>
      <c r="T234" s="324"/>
      <c r="U234" s="324"/>
      <c r="V234" s="324"/>
      <c r="W234" s="324"/>
      <c r="X234" s="324"/>
      <c r="Y234" s="324"/>
      <c r="Z234" s="324"/>
      <c r="AA234" s="324"/>
      <c r="AB234" s="324"/>
      <c r="AC234" s="324">
        <f t="shared" ref="AC234:BR236" si="188">AC210/AC$233</f>
        <v>0.42201834862385318</v>
      </c>
      <c r="AD234" s="324">
        <f t="shared" si="188"/>
        <v>0.32558139534883718</v>
      </c>
      <c r="AE234" s="324">
        <f t="shared" si="188"/>
        <v>0.43243243243243246</v>
      </c>
      <c r="AF234" s="324">
        <f t="shared" si="188"/>
        <v>0.39999999999999991</v>
      </c>
      <c r="AG234" s="324">
        <f t="shared" si="188"/>
        <v>0.41121495327102803</v>
      </c>
      <c r="AH234" s="324">
        <f t="shared" si="188"/>
        <v>0.3888888888888889</v>
      </c>
      <c r="AI234" s="324">
        <f t="shared" si="188"/>
        <v>0.33653846153846156</v>
      </c>
      <c r="AJ234" s="324">
        <f t="shared" si="188"/>
        <v>0.47101449275362317</v>
      </c>
      <c r="AK234" s="324">
        <f t="shared" si="188"/>
        <v>0.40476190476190471</v>
      </c>
      <c r="AL234" s="324">
        <f t="shared" si="188"/>
        <v>0.25882352941176473</v>
      </c>
      <c r="AM234" s="324">
        <f t="shared" si="188"/>
        <v>0.36904761904761907</v>
      </c>
      <c r="AN234" s="324">
        <f t="shared" si="188"/>
        <v>0.39130434782608703</v>
      </c>
      <c r="AO234" s="324">
        <f t="shared" si="188"/>
        <v>0.36363636363636359</v>
      </c>
      <c r="AP234" s="324">
        <f t="shared" si="188"/>
        <v>0.31132075471698112</v>
      </c>
      <c r="AQ234" s="324">
        <f t="shared" si="188"/>
        <v>0.50857142857142856</v>
      </c>
      <c r="AR234" s="324">
        <f t="shared" si="188"/>
        <v>0.37362637362637369</v>
      </c>
      <c r="AS234" s="324">
        <f t="shared" si="188"/>
        <v>0.39499999999999996</v>
      </c>
      <c r="AT234" s="324">
        <f t="shared" si="188"/>
        <v>0.4351145038167939</v>
      </c>
      <c r="AU234" s="324">
        <f t="shared" si="188"/>
        <v>0.51923076923076927</v>
      </c>
      <c r="AV234" s="324">
        <f t="shared" si="188"/>
        <v>0.43678160919540227</v>
      </c>
      <c r="AW234" s="324">
        <f t="shared" si="188"/>
        <v>0.2857142857142857</v>
      </c>
      <c r="AX234" s="324" t="e">
        <f t="shared" si="188"/>
        <v>#DIV/0!</v>
      </c>
      <c r="AY234" s="227" t="e">
        <f t="shared" si="188"/>
        <v>#DIV/0!</v>
      </c>
      <c r="AZ234" s="93">
        <f t="shared" si="188"/>
        <v>0.41538461538461535</v>
      </c>
      <c r="BA234" s="93">
        <f t="shared" si="188"/>
        <v>0.38571428571428573</v>
      </c>
      <c r="BB234" s="93">
        <f t="shared" si="188"/>
        <v>0.35190258751902592</v>
      </c>
      <c r="BC234" s="93">
        <f t="shared" si="188"/>
        <v>0.38835562549173885</v>
      </c>
      <c r="BD234" s="93">
        <f t="shared" si="188"/>
        <v>0.3883556254917388</v>
      </c>
      <c r="BE234" s="93">
        <f t="shared" si="188"/>
        <v>0.38835562549173874</v>
      </c>
      <c r="BF234" s="93">
        <f t="shared" si="188"/>
        <v>0.38064452699808288</v>
      </c>
      <c r="BG234" s="93">
        <f t="shared" si="188"/>
        <v>0.37919878942977242</v>
      </c>
      <c r="BH234" s="93">
        <f t="shared" si="188"/>
        <v>0.38485195946080225</v>
      </c>
      <c r="BI234" s="93">
        <f t="shared" si="188"/>
        <v>0.38431191601723752</v>
      </c>
      <c r="BJ234" s="93">
        <f t="shared" si="188"/>
        <v>0.38357505471826842</v>
      </c>
      <c r="BK234" s="93">
        <f t="shared" si="188"/>
        <v>0.38250980545281466</v>
      </c>
      <c r="BL234" s="93">
        <f t="shared" si="188"/>
        <v>0.38290100843117952</v>
      </c>
      <c r="BM234" s="93">
        <f t="shared" si="188"/>
        <v>0.3836230038357889</v>
      </c>
      <c r="BN234" s="93">
        <f t="shared" si="188"/>
        <v>0.38338619910109129</v>
      </c>
      <c r="BO234" s="93">
        <f t="shared" si="188"/>
        <v>0.38320067250569573</v>
      </c>
      <c r="BP234" s="93">
        <f t="shared" si="188"/>
        <v>0.38312425098561359</v>
      </c>
      <c r="BQ234" s="93">
        <f t="shared" si="188"/>
        <v>0.38324737329366237</v>
      </c>
      <c r="BR234" s="93">
        <f t="shared" si="188"/>
        <v>0.38331613483891591</v>
      </c>
    </row>
    <row r="235" spans="1:70">
      <c r="A235" s="324" t="s">
        <v>276</v>
      </c>
      <c r="B235" s="324"/>
      <c r="C235" s="324"/>
      <c r="D235" s="324"/>
      <c r="E235" s="324"/>
      <c r="F235" s="324"/>
      <c r="G235" s="324"/>
      <c r="H235" s="324"/>
      <c r="I235" s="324"/>
      <c r="J235" s="324"/>
      <c r="K235" s="324"/>
      <c r="L235" s="324"/>
      <c r="M235" s="324"/>
      <c r="N235" s="324"/>
      <c r="O235" s="324"/>
      <c r="P235" s="324"/>
      <c r="Q235" s="324"/>
      <c r="R235" s="324"/>
      <c r="S235" s="324"/>
      <c r="T235" s="324"/>
      <c r="U235" s="324"/>
      <c r="V235" s="324"/>
      <c r="W235" s="324"/>
      <c r="X235" s="324"/>
      <c r="Y235" s="324"/>
      <c r="Z235" s="324"/>
      <c r="AA235" s="324"/>
      <c r="AB235" s="324"/>
      <c r="AC235" s="324">
        <f t="shared" si="188"/>
        <v>0.32110091743119268</v>
      </c>
      <c r="AD235" s="324">
        <f t="shared" si="188"/>
        <v>0.37790697674418611</v>
      </c>
      <c r="AE235" s="324">
        <f t="shared" si="188"/>
        <v>0.34459459459459457</v>
      </c>
      <c r="AF235" s="324">
        <f t="shared" si="188"/>
        <v>0.35</v>
      </c>
      <c r="AG235" s="324">
        <f t="shared" si="188"/>
        <v>0.29906542056074764</v>
      </c>
      <c r="AH235" s="324">
        <f t="shared" si="188"/>
        <v>0.36419753086419754</v>
      </c>
      <c r="AI235" s="324">
        <f t="shared" si="188"/>
        <v>0.31730769230769229</v>
      </c>
      <c r="AJ235" s="324">
        <f t="shared" si="188"/>
        <v>0.32608695652173908</v>
      </c>
      <c r="AK235" s="324">
        <f t="shared" si="188"/>
        <v>0.39682539682539686</v>
      </c>
      <c r="AL235" s="324">
        <f t="shared" si="188"/>
        <v>0.29411764705882359</v>
      </c>
      <c r="AM235" s="324">
        <f t="shared" si="188"/>
        <v>0.3035714285714286</v>
      </c>
      <c r="AN235" s="324">
        <f t="shared" si="188"/>
        <v>0.30978260869565222</v>
      </c>
      <c r="AO235" s="324">
        <f t="shared" si="188"/>
        <v>0.44155844155844159</v>
      </c>
      <c r="AP235" s="324">
        <f t="shared" si="188"/>
        <v>0.4433962264150943</v>
      </c>
      <c r="AQ235" s="324">
        <f t="shared" si="188"/>
        <v>0.26857142857142857</v>
      </c>
      <c r="AR235" s="324">
        <f t="shared" si="188"/>
        <v>0.32417582417582419</v>
      </c>
      <c r="AS235" s="324">
        <f t="shared" si="188"/>
        <v>0.35499999999999993</v>
      </c>
      <c r="AT235" s="324">
        <f t="shared" si="188"/>
        <v>0.33587786259541985</v>
      </c>
      <c r="AU235" s="324">
        <f t="shared" si="188"/>
        <v>0.26923076923076916</v>
      </c>
      <c r="AV235" s="324">
        <f t="shared" si="188"/>
        <v>0.31034482758620691</v>
      </c>
      <c r="AW235" s="324">
        <f t="shared" si="188"/>
        <v>0.41964285714285715</v>
      </c>
      <c r="AX235" s="324" t="e">
        <f t="shared" si="188"/>
        <v>#DIV/0!</v>
      </c>
      <c r="AY235" s="227" t="e">
        <f t="shared" si="188"/>
        <v>#DIV/0!</v>
      </c>
      <c r="AZ235" s="93">
        <f t="shared" si="188"/>
        <v>0.33076923076923076</v>
      </c>
      <c r="BA235" s="93">
        <f t="shared" si="188"/>
        <v>0.34835164835164834</v>
      </c>
      <c r="BB235" s="93">
        <f t="shared" si="188"/>
        <v>0.37351598173515982</v>
      </c>
      <c r="BC235" s="93">
        <f t="shared" si="188"/>
        <v>0.34811172305271437</v>
      </c>
      <c r="BD235" s="93">
        <f t="shared" si="188"/>
        <v>0.34811172305271437</v>
      </c>
      <c r="BE235" s="93">
        <f t="shared" si="188"/>
        <v>0.34811172305271437</v>
      </c>
      <c r="BF235" s="93">
        <f t="shared" si="188"/>
        <v>0.35305936137191979</v>
      </c>
      <c r="BG235" s="93">
        <f t="shared" si="188"/>
        <v>0.35440185476366204</v>
      </c>
      <c r="BH235" s="93">
        <f t="shared" si="188"/>
        <v>0.35044323040566938</v>
      </c>
      <c r="BI235" s="93">
        <f t="shared" si="188"/>
        <v>0.35080260120427531</v>
      </c>
      <c r="BJ235" s="93">
        <f t="shared" si="188"/>
        <v>0.35129294403988942</v>
      </c>
      <c r="BK235" s="93">
        <f t="shared" si="188"/>
        <v>0.35200181197227942</v>
      </c>
      <c r="BL235" s="93">
        <f t="shared" si="188"/>
        <v>0.35178001319802266</v>
      </c>
      <c r="BM235" s="93">
        <f t="shared" si="188"/>
        <v>0.35126870969023827</v>
      </c>
      <c r="BN235" s="93">
        <f t="shared" si="188"/>
        <v>0.35142776946343274</v>
      </c>
      <c r="BO235" s="93">
        <f t="shared" si="188"/>
        <v>0.35155306191153196</v>
      </c>
      <c r="BP235" s="93">
        <f t="shared" si="188"/>
        <v>0.35160615899382874</v>
      </c>
      <c r="BQ235" s="93">
        <f t="shared" si="188"/>
        <v>0.35152687823533535</v>
      </c>
      <c r="BR235" s="93">
        <f t="shared" si="188"/>
        <v>0.35147662501083871</v>
      </c>
    </row>
    <row r="236" spans="1:70" ht="13.5" thickBot="1">
      <c r="A236" s="333" t="s">
        <v>277</v>
      </c>
      <c r="B236" s="333"/>
      <c r="C236" s="333"/>
      <c r="D236" s="333"/>
      <c r="E236" s="333"/>
      <c r="F236" s="333"/>
      <c r="G236" s="333"/>
      <c r="H236" s="333"/>
      <c r="I236" s="333"/>
      <c r="J236" s="333"/>
      <c r="K236" s="333"/>
      <c r="L236" s="333"/>
      <c r="M236" s="333"/>
      <c r="N236" s="333"/>
      <c r="O236" s="333"/>
      <c r="P236" s="333"/>
      <c r="Q236" s="333"/>
      <c r="R236" s="333"/>
      <c r="S236" s="333"/>
      <c r="T236" s="333"/>
      <c r="U236" s="333"/>
      <c r="V236" s="333"/>
      <c r="W236" s="333"/>
      <c r="X236" s="333"/>
      <c r="Y236" s="333"/>
      <c r="Z236" s="333"/>
      <c r="AA236" s="333"/>
      <c r="AB236" s="333"/>
      <c r="AC236" s="333">
        <f t="shared" si="188"/>
        <v>0.25688073394495409</v>
      </c>
      <c r="AD236" s="333">
        <f t="shared" si="188"/>
        <v>0.29651162790697677</v>
      </c>
      <c r="AE236" s="333">
        <f t="shared" si="188"/>
        <v>0.222972972972973</v>
      </c>
      <c r="AF236" s="333">
        <f t="shared" si="188"/>
        <v>0.25</v>
      </c>
      <c r="AG236" s="333">
        <f t="shared" si="188"/>
        <v>0.28971962616822428</v>
      </c>
      <c r="AH236" s="333">
        <f t="shared" si="188"/>
        <v>0.24691358024691357</v>
      </c>
      <c r="AI236" s="333">
        <f t="shared" si="188"/>
        <v>0.34615384615384615</v>
      </c>
      <c r="AJ236" s="333">
        <f t="shared" si="188"/>
        <v>0.20289855072463764</v>
      </c>
      <c r="AK236" s="333">
        <f t="shared" si="188"/>
        <v>0.19841269841269843</v>
      </c>
      <c r="AL236" s="333">
        <f t="shared" si="188"/>
        <v>0.44705882352941179</v>
      </c>
      <c r="AM236" s="333">
        <f t="shared" si="188"/>
        <v>0.32738095238095244</v>
      </c>
      <c r="AN236" s="333">
        <f t="shared" si="188"/>
        <v>0.29891304347826086</v>
      </c>
      <c r="AO236" s="333">
        <f t="shared" si="188"/>
        <v>0.19480519480519479</v>
      </c>
      <c r="AP236" s="333">
        <f t="shared" si="188"/>
        <v>0.24528301886792453</v>
      </c>
      <c r="AQ236" s="333">
        <f t="shared" si="188"/>
        <v>0.22285714285714284</v>
      </c>
      <c r="AR236" s="333">
        <f t="shared" si="188"/>
        <v>0.30219780219780223</v>
      </c>
      <c r="AS236" s="333">
        <f t="shared" si="188"/>
        <v>0.25</v>
      </c>
      <c r="AT236" s="333">
        <f t="shared" si="188"/>
        <v>0.22900763358778625</v>
      </c>
      <c r="AU236" s="333">
        <f t="shared" si="188"/>
        <v>0.21153846153846154</v>
      </c>
      <c r="AV236" s="333">
        <f t="shared" si="188"/>
        <v>0.25287356321839083</v>
      </c>
      <c r="AW236" s="333">
        <f t="shared" si="188"/>
        <v>0.29464285714285715</v>
      </c>
      <c r="AX236" s="333" t="e">
        <f t="shared" si="188"/>
        <v>#DIV/0!</v>
      </c>
      <c r="AY236" s="334" t="e">
        <f t="shared" si="188"/>
        <v>#DIV/0!</v>
      </c>
      <c r="AZ236" s="93">
        <f t="shared" si="188"/>
        <v>0.25384615384615389</v>
      </c>
      <c r="BA236" s="93">
        <f t="shared" si="188"/>
        <v>0.26593406593406593</v>
      </c>
      <c r="BB236" s="93">
        <f t="shared" si="188"/>
        <v>0.27458143074581431</v>
      </c>
      <c r="BC236" s="93">
        <f t="shared" si="188"/>
        <v>0.26353265145554677</v>
      </c>
      <c r="BD236" s="93">
        <f t="shared" si="188"/>
        <v>0.26353265145554683</v>
      </c>
      <c r="BE236" s="93">
        <f t="shared" si="188"/>
        <v>0.26353265145554683</v>
      </c>
      <c r="BF236" s="93">
        <f t="shared" si="188"/>
        <v>0.26629611162999745</v>
      </c>
      <c r="BG236" s="93">
        <f t="shared" si="188"/>
        <v>0.26639935580656549</v>
      </c>
      <c r="BH236" s="93">
        <f t="shared" si="188"/>
        <v>0.26470481013352848</v>
      </c>
      <c r="BI236" s="93">
        <f t="shared" si="188"/>
        <v>0.26488548277848722</v>
      </c>
      <c r="BJ236" s="93">
        <f t="shared" si="188"/>
        <v>0.26513200124184222</v>
      </c>
      <c r="BK236" s="93">
        <f t="shared" si="188"/>
        <v>0.26548838257490587</v>
      </c>
      <c r="BL236" s="93">
        <f t="shared" si="188"/>
        <v>0.26531897837079788</v>
      </c>
      <c r="BM236" s="93">
        <f t="shared" si="188"/>
        <v>0.26510828647397289</v>
      </c>
      <c r="BN236" s="93">
        <f t="shared" si="188"/>
        <v>0.26518603143547598</v>
      </c>
      <c r="BO236" s="93">
        <f t="shared" si="188"/>
        <v>0.26524626558277237</v>
      </c>
      <c r="BP236" s="93">
        <f t="shared" si="188"/>
        <v>0.26526959002055761</v>
      </c>
      <c r="BQ236" s="93">
        <f t="shared" si="188"/>
        <v>0.26522574847100228</v>
      </c>
      <c r="BR236" s="93">
        <f t="shared" si="188"/>
        <v>0.26520724015024527</v>
      </c>
    </row>
    <row r="237" spans="1:70" ht="13.5" thickTop="1"/>
    <row r="239" spans="1:70">
      <c r="A239" s="335" t="s">
        <v>278</v>
      </c>
      <c r="B239" s="335">
        <f>Corn!B17</f>
        <v>5767.0529999999999</v>
      </c>
      <c r="C239" s="335">
        <f>Corn!C17</f>
        <v>5789.1980000000003</v>
      </c>
      <c r="D239" s="335">
        <f>Corn!D17</f>
        <v>6207.1409999999987</v>
      </c>
      <c r="E239" s="335">
        <f>Corn!E17</f>
        <v>6995.4790000000003</v>
      </c>
      <c r="F239" s="335">
        <f>Corn!F17</f>
        <v>7604.0579999999991</v>
      </c>
      <c r="G239" s="335">
        <f>Corn!G17</f>
        <v>7282.4449999999997</v>
      </c>
      <c r="H239" s="335">
        <f>Corn!H17</f>
        <v>6974.7050000000008</v>
      </c>
      <c r="I239" s="335">
        <f>Corn!I17</f>
        <v>7248.0890000000018</v>
      </c>
      <c r="J239" s="335">
        <f>Corn!J17</f>
        <v>6692.7570000000005</v>
      </c>
      <c r="K239" s="335">
        <f>Corn!K17</f>
        <v>7031.9619999999995</v>
      </c>
      <c r="L239" s="335">
        <f>Corn!L17</f>
        <v>6494.0290000000005</v>
      </c>
      <c r="M239" s="335">
        <f>Corn!M17</f>
        <v>7385.347999999999</v>
      </c>
      <c r="N239" s="335">
        <f>Corn!N17</f>
        <v>7757.3180000000002</v>
      </c>
      <c r="O239" s="335">
        <f>Corn!O17</f>
        <v>7260.12</v>
      </c>
      <c r="P239" s="335">
        <f>Corn!P17</f>
        <v>8119.8260000000009</v>
      </c>
      <c r="Q239" s="335">
        <f>Corn!Q17</f>
        <v>7760.6550000000007</v>
      </c>
      <c r="R239" s="335">
        <f>Corn!R17</f>
        <v>7915.3360000000011</v>
      </c>
      <c r="S239" s="335">
        <f>Corn!S17</f>
        <v>8471.1189999999988</v>
      </c>
      <c r="T239" s="335">
        <f>Corn!T17</f>
        <v>7621.3830527809241</v>
      </c>
      <c r="U239" s="335">
        <f>Corn!U17</f>
        <v>9352.3797962236749</v>
      </c>
      <c r="V239" s="335">
        <f>Corn!V17</f>
        <v>8548.4353011048752</v>
      </c>
      <c r="W239" s="335">
        <f>Corn!W17</f>
        <v>8788.5994705902503</v>
      </c>
      <c r="X239" s="335">
        <f>Corn!X17</f>
        <v>8790.9997128170762</v>
      </c>
      <c r="Y239" s="335">
        <f>Corn!Y17</f>
        <v>9298.316787847898</v>
      </c>
      <c r="Z239" s="335">
        <f>Corn!Z17</f>
        <v>9514.7843544629995</v>
      </c>
      <c r="AA239" s="335">
        <f>Corn!AA17</f>
        <v>9740.3155137417234</v>
      </c>
      <c r="AB239" s="335">
        <f>Corn!AB17</f>
        <v>9815.4017376487245</v>
      </c>
      <c r="AC239" s="335">
        <f>Corn!AC17</f>
        <v>9490.9865533358752</v>
      </c>
      <c r="AD239" s="335">
        <f>Corn!AD17</f>
        <v>10229.9503697443</v>
      </c>
      <c r="AE239" s="335">
        <f>Corn!AE17</f>
        <v>10660.529760713775</v>
      </c>
      <c r="AF239" s="335">
        <f>Corn!AF17</f>
        <v>11267.80391378095</v>
      </c>
      <c r="AG239" s="335">
        <f>Corn!AG17</f>
        <v>11206.61969534645</v>
      </c>
      <c r="AH239" s="335">
        <f>Corn!AH17</f>
        <v>12737.3925030753</v>
      </c>
      <c r="AI239" s="335">
        <f>Corn!AI17</f>
        <v>12007.571769150823</v>
      </c>
      <c r="AJ239" s="335">
        <f>Corn!AJ17</f>
        <v>13041.023214801877</v>
      </c>
      <c r="AK239" s="335">
        <f>Corn!AK17</f>
        <v>13033.141324936374</v>
      </c>
      <c r="AL239" s="335">
        <f>Corn!AL17</f>
        <v>12481.947155238602</v>
      </c>
      <c r="AM239" s="335">
        <f>Corn!AM17</f>
        <v>11082.898656793301</v>
      </c>
      <c r="AN239" s="335">
        <f>Corn!AN17</f>
        <v>13455.778766436173</v>
      </c>
      <c r="AO239" s="335">
        <f>Corn!AO17</f>
        <v>13749.674345105426</v>
      </c>
      <c r="AP239" s="335">
        <f>Corn!AP17</f>
        <v>13664.3745121474</v>
      </c>
      <c r="AQ239" s="335">
        <f>Corn!AQ17</f>
        <v>14647.213630266922</v>
      </c>
      <c r="AR239" s="335">
        <f>Corn!AR17</f>
        <v>14798.46246456</v>
      </c>
      <c r="AS239" s="335">
        <f>Corn!AS17</f>
        <v>14269.261474200001</v>
      </c>
      <c r="AT239" s="335">
        <f>Corn!AT17</f>
        <v>13911.478000000001</v>
      </c>
      <c r="AU239" s="335">
        <f>Corn!AU17</f>
        <v>14795.882</v>
      </c>
      <c r="AV239" s="335">
        <f>Corn!AV17</f>
        <v>14899.637000000002</v>
      </c>
      <c r="AW239" s="335">
        <f>Corn!AW17</f>
        <v>13705.936000000002</v>
      </c>
      <c r="AX239" s="335">
        <f>Corn!AX17</f>
        <v>14937.321000000002</v>
      </c>
      <c r="AY239" s="336">
        <f>Corn!AY17</f>
        <v>15175</v>
      </c>
      <c r="AZ239" s="71">
        <f>Corn!AZ17</f>
        <v>15200</v>
      </c>
      <c r="BA239" s="71">
        <f>Corn!BA17</f>
        <v>14850</v>
      </c>
      <c r="BB239" s="71">
        <f>Corn!BB17</f>
        <v>14675</v>
      </c>
      <c r="BC239" s="71">
        <f>Corn!BC17</f>
        <v>14775</v>
      </c>
      <c r="BD239" s="71">
        <f>Corn!BD17</f>
        <v>14850</v>
      </c>
      <c r="BE239" s="71">
        <f>Corn!BE17</f>
        <v>14950</v>
      </c>
      <c r="BF239" s="71">
        <f>Corn!BF17</f>
        <v>15350</v>
      </c>
      <c r="BG239" s="71">
        <f>Corn!BG17</f>
        <v>15750</v>
      </c>
      <c r="BH239" s="71">
        <f>Corn!BH17</f>
        <v>15950</v>
      </c>
      <c r="BI239" s="71">
        <f>Corn!BI17</f>
        <v>16100</v>
      </c>
      <c r="BJ239" s="71">
        <f>Corn!BJ17</f>
        <v>16350</v>
      </c>
      <c r="BK239" s="71">
        <f>Corn!BK17</f>
        <v>16775</v>
      </c>
      <c r="BL239" s="71">
        <f>Corn!BL17</f>
        <v>17175</v>
      </c>
      <c r="BM239" s="71">
        <f>Corn!BM17</f>
        <v>17675</v>
      </c>
      <c r="BN239" s="71">
        <f>Corn!BN17</f>
        <v>17975</v>
      </c>
      <c r="BO239" s="71">
        <f>Corn!BO17</f>
        <v>18275</v>
      </c>
      <c r="BP239" s="71">
        <f>Corn!BP17</f>
        <v>14625</v>
      </c>
      <c r="BQ239" s="71">
        <f>Corn!BQ17</f>
        <v>13150</v>
      </c>
      <c r="BR239" s="71">
        <f>Corn!BR17</f>
        <v>16150</v>
      </c>
    </row>
    <row r="240" spans="1:70">
      <c r="A240" s="335" t="s">
        <v>279</v>
      </c>
      <c r="B240" s="335">
        <f>Corn!B18</f>
        <v>633.20000000000005</v>
      </c>
      <c r="C240" s="335">
        <f>Corn!C18</f>
        <v>1135.5999999999999</v>
      </c>
      <c r="D240" s="335">
        <f>Corn!D18</f>
        <v>1435.9</v>
      </c>
      <c r="E240" s="335">
        <f>Corn!E18</f>
        <v>1709.5</v>
      </c>
      <c r="F240" s="335">
        <f>Corn!F18</f>
        <v>2034.3</v>
      </c>
      <c r="G240" s="335">
        <f>Corn!G18</f>
        <v>1392.1</v>
      </c>
      <c r="H240" s="335">
        <f>Corn!H18</f>
        <v>2536.6</v>
      </c>
      <c r="I240" s="335">
        <f>Corn!I18</f>
        <v>3523.1</v>
      </c>
      <c r="J240" s="335">
        <f>Corn!J18</f>
        <v>1006.3</v>
      </c>
      <c r="K240" s="335">
        <f>Corn!K18</f>
        <v>1648.2</v>
      </c>
      <c r="L240" s="335">
        <f>Corn!L18</f>
        <v>4039.5219999999999</v>
      </c>
      <c r="M240" s="335">
        <f>Corn!M18</f>
        <v>4881.6930000000002</v>
      </c>
      <c r="N240" s="335">
        <f>Corn!N18</f>
        <v>4259.0860000000002</v>
      </c>
      <c r="O240" s="335">
        <f>Corn!O18</f>
        <v>1930.4280000000001</v>
      </c>
      <c r="P240" s="335">
        <f>Corn!P18</f>
        <v>1344.4570000000001</v>
      </c>
      <c r="Q240" s="335">
        <f>Corn!Q18</f>
        <v>1521.2449999999999</v>
      </c>
      <c r="R240" s="335">
        <f>Corn!R18</f>
        <v>1100.3109999999999</v>
      </c>
      <c r="S240" s="335">
        <f>Corn!S18</f>
        <v>2112.9810000000002</v>
      </c>
      <c r="T240" s="335">
        <f>Corn!T18</f>
        <v>850.14300000000003</v>
      </c>
      <c r="U240" s="335">
        <f>Corn!U18</f>
        <v>1557.84</v>
      </c>
      <c r="V240" s="335">
        <f>Corn!V18</f>
        <v>425.94200000000001</v>
      </c>
      <c r="W240" s="335">
        <f>Corn!W18</f>
        <v>883.16099999999994</v>
      </c>
      <c r="X240" s="335">
        <f>Corn!X18</f>
        <v>1307.8030000000001</v>
      </c>
      <c r="Y240" s="335">
        <f>Corn!Y18</f>
        <v>1786.9770000000001</v>
      </c>
      <c r="Z240" s="335">
        <f>Corn!Z18</f>
        <v>1717.549</v>
      </c>
      <c r="AA240" s="335">
        <f>Corn!AA18</f>
        <v>1899.1079999999999</v>
      </c>
      <c r="AB240" s="335">
        <f>Corn!AB18</f>
        <v>1596.4259999999999</v>
      </c>
      <c r="AC240" s="335">
        <f>Corn!AC18</f>
        <v>1086.673</v>
      </c>
      <c r="AD240" s="335">
        <f>Corn!AD18</f>
        <v>958.09100000000001</v>
      </c>
      <c r="AE240" s="335">
        <f>Corn!AE18</f>
        <v>2113.9720000000002</v>
      </c>
      <c r="AF240" s="335">
        <f>Corn!AF18</f>
        <v>1967.1610000000001</v>
      </c>
      <c r="AG240" s="335">
        <f>Corn!AG18</f>
        <v>1303.6469999999999</v>
      </c>
      <c r="AH240" s="335">
        <f>Corn!AH18</f>
        <v>1624.15</v>
      </c>
      <c r="AI240" s="335">
        <f>Corn!AI18</f>
        <v>1673.3109999999999</v>
      </c>
      <c r="AJ240" s="335">
        <f>Corn!AJ18</f>
        <v>1707.787</v>
      </c>
      <c r="AK240" s="335">
        <f>Corn!AK18</f>
        <v>1127.645</v>
      </c>
      <c r="AL240" s="335">
        <f>Corn!AL18</f>
        <v>989.02700000000004</v>
      </c>
      <c r="AM240" s="335">
        <f>Corn!AM18</f>
        <v>821.18499999999995</v>
      </c>
      <c r="AN240" s="335">
        <f>Corn!AN18</f>
        <v>1231.904</v>
      </c>
      <c r="AO240" s="335">
        <f>Corn!AO18</f>
        <v>1731.164</v>
      </c>
      <c r="AP240" s="335">
        <f>Corn!AP18</f>
        <v>1737.058</v>
      </c>
      <c r="AQ240" s="335">
        <f>Corn!AQ18</f>
        <v>2293.3029999999999</v>
      </c>
      <c r="AR240" s="335">
        <f>Corn!AR18</f>
        <v>2140.335</v>
      </c>
      <c r="AS240" s="335">
        <f>Corn!AS18</f>
        <v>2220.7489999999998</v>
      </c>
      <c r="AT240" s="335">
        <f>Corn!AT18</f>
        <v>1919.462</v>
      </c>
      <c r="AU240" s="335">
        <f>Corn!AU18</f>
        <v>1234.5119999999999</v>
      </c>
      <c r="AV240" s="335">
        <f>Corn!AV18</f>
        <v>1376.89</v>
      </c>
      <c r="AW240" s="335">
        <f>Corn!AW18</f>
        <v>1360.201</v>
      </c>
      <c r="AX240" s="335">
        <f>Corn!AX18</f>
        <v>1763.4</v>
      </c>
      <c r="AY240" s="336">
        <f>Corn!AY18</f>
        <v>1485.1440000000002</v>
      </c>
      <c r="AZ240" s="71">
        <f>Corn!AZ18</f>
        <v>1815.1440000000002</v>
      </c>
      <c r="BA240" s="71">
        <f>Corn!BA18</f>
        <v>1729.3705453875227</v>
      </c>
      <c r="BB240" s="71">
        <f>Corn!BB18</f>
        <v>1724.4450962589544</v>
      </c>
      <c r="BC240" s="71">
        <f>Corn!BC18</f>
        <v>1621.7578757912197</v>
      </c>
      <c r="BD240" s="71">
        <f>Corn!BD18</f>
        <v>1557.7132459417116</v>
      </c>
      <c r="BE240" s="71">
        <f>Corn!BE18</f>
        <v>1665.7774368868668</v>
      </c>
      <c r="BF240" s="71">
        <f>Corn!BF18</f>
        <v>1743.3541077013178</v>
      </c>
      <c r="BG240" s="71">
        <f>Corn!BG18</f>
        <v>1729.3416935868881</v>
      </c>
      <c r="BH240" s="71">
        <f>Corn!BH18</f>
        <v>1564.4650047706455</v>
      </c>
      <c r="BI240" s="71">
        <f>Corn!BI18</f>
        <v>1507.5936527161903</v>
      </c>
      <c r="BJ240" s="71">
        <f>Corn!BJ18</f>
        <v>1551.6666603416525</v>
      </c>
      <c r="BK240" s="71">
        <f>Corn!BK18</f>
        <v>1508.9319493219409</v>
      </c>
      <c r="BL240" s="71">
        <f>Corn!BL18</f>
        <v>1452.1923948215772</v>
      </c>
      <c r="BM240" s="71">
        <f>Corn!BM18</f>
        <v>1300.5571099633053</v>
      </c>
      <c r="BN240" s="71">
        <f>Corn!BN18</f>
        <v>1293.3276278169033</v>
      </c>
      <c r="BO240" s="71">
        <f>Corn!BO18</f>
        <v>1323.0705575656284</v>
      </c>
      <c r="BP240" s="71">
        <f>Corn!BP18</f>
        <v>5353.8915763214281</v>
      </c>
      <c r="BQ240" s="71">
        <f>Corn!BQ18</f>
        <v>11246.279182935432</v>
      </c>
      <c r="BR240" s="71">
        <f>Corn!BR18</f>
        <v>14482.61350082629</v>
      </c>
    </row>
    <row r="241" spans="1:70">
      <c r="A241" s="335" t="s">
        <v>280</v>
      </c>
      <c r="B241" s="335">
        <f>B240/B239</f>
        <v>0.10979611250321439</v>
      </c>
      <c r="C241" s="335">
        <f t="shared" ref="C241:BN241" si="189">C240/C239</f>
        <v>0.19615843161695279</v>
      </c>
      <c r="D241" s="335">
        <f t="shared" si="189"/>
        <v>0.23133033388479501</v>
      </c>
      <c r="E241" s="335">
        <f t="shared" si="189"/>
        <v>0.24437211519039653</v>
      </c>
      <c r="F241" s="335">
        <f t="shared" si="189"/>
        <v>0.26752820664965998</v>
      </c>
      <c r="G241" s="335">
        <f t="shared" si="189"/>
        <v>0.19115832663343149</v>
      </c>
      <c r="H241" s="335">
        <f t="shared" si="189"/>
        <v>0.3636856325823099</v>
      </c>
      <c r="I241" s="335">
        <f t="shared" si="189"/>
        <v>0.48607294971129617</v>
      </c>
      <c r="J241" s="335">
        <f t="shared" si="189"/>
        <v>0.15035657203750261</v>
      </c>
      <c r="K241" s="335">
        <f t="shared" si="189"/>
        <v>0.23438693212505984</v>
      </c>
      <c r="L241" s="335">
        <f t="shared" si="189"/>
        <v>0.62203633522424984</v>
      </c>
      <c r="M241" s="335">
        <f t="shared" si="189"/>
        <v>0.66099701733757177</v>
      </c>
      <c r="N241" s="335">
        <f t="shared" si="189"/>
        <v>0.5490410474341777</v>
      </c>
      <c r="O241" s="335">
        <f t="shared" si="189"/>
        <v>0.26589477859870086</v>
      </c>
      <c r="P241" s="335">
        <f t="shared" si="189"/>
        <v>0.16557707024756441</v>
      </c>
      <c r="Q241" s="335">
        <f t="shared" si="189"/>
        <v>0.19602018128624449</v>
      </c>
      <c r="R241" s="335">
        <f t="shared" si="189"/>
        <v>0.13901001802071317</v>
      </c>
      <c r="S241" s="335">
        <f t="shared" si="189"/>
        <v>0.24943351639848296</v>
      </c>
      <c r="T241" s="335">
        <f t="shared" si="189"/>
        <v>0.11154707670673975</v>
      </c>
      <c r="U241" s="335">
        <f t="shared" si="189"/>
        <v>0.16657150735356449</v>
      </c>
      <c r="V241" s="335">
        <f t="shared" si="189"/>
        <v>4.9826896384762662E-2</v>
      </c>
      <c r="W241" s="335">
        <f t="shared" si="189"/>
        <v>0.10048939002799795</v>
      </c>
      <c r="X241" s="335">
        <f t="shared" si="189"/>
        <v>0.14876612930532274</v>
      </c>
      <c r="Y241" s="335">
        <f t="shared" si="189"/>
        <v>0.19218284779621894</v>
      </c>
      <c r="Z241" s="335">
        <f t="shared" si="189"/>
        <v>0.18051370751186466</v>
      </c>
      <c r="AA241" s="335">
        <f t="shared" si="189"/>
        <v>0.19497397156393154</v>
      </c>
      <c r="AB241" s="335">
        <f t="shared" si="189"/>
        <v>0.162644998408636</v>
      </c>
      <c r="AC241" s="335">
        <f t="shared" si="189"/>
        <v>0.1144952628363021</v>
      </c>
      <c r="AD241" s="335">
        <f t="shared" si="189"/>
        <v>9.3655488577306531E-2</v>
      </c>
      <c r="AE241" s="335">
        <f t="shared" si="189"/>
        <v>0.19829896332079275</v>
      </c>
      <c r="AF241" s="335">
        <f t="shared" si="189"/>
        <v>0.17458246656157086</v>
      </c>
      <c r="AG241" s="335">
        <f t="shared" si="189"/>
        <v>0.11632829840217916</v>
      </c>
      <c r="AH241" s="335">
        <f t="shared" si="189"/>
        <v>0.12751039897748831</v>
      </c>
      <c r="AI241" s="335">
        <f t="shared" si="189"/>
        <v>0.13935465322797205</v>
      </c>
      <c r="AJ241" s="335">
        <f t="shared" si="189"/>
        <v>0.13095498503994843</v>
      </c>
      <c r="AK241" s="335">
        <f t="shared" si="189"/>
        <v>8.6521351367722169E-2</v>
      </c>
      <c r="AL241" s="335">
        <f t="shared" si="189"/>
        <v>7.9236595676894131E-2</v>
      </c>
      <c r="AM241" s="335">
        <f t="shared" si="189"/>
        <v>7.4094785617898964E-2</v>
      </c>
      <c r="AN241" s="335">
        <f t="shared" si="189"/>
        <v>9.1552040307978075E-2</v>
      </c>
      <c r="AO241" s="335">
        <f t="shared" si="189"/>
        <v>0.125905818316072</v>
      </c>
      <c r="AP241" s="335">
        <f t="shared" si="189"/>
        <v>0.12712312579370424</v>
      </c>
      <c r="AQ241" s="335">
        <f t="shared" si="189"/>
        <v>0.15656923274889165</v>
      </c>
      <c r="AR241" s="335">
        <f t="shared" si="189"/>
        <v>0.14463225521744352</v>
      </c>
      <c r="AS241" s="335">
        <f t="shared" si="189"/>
        <v>0.15563167049782478</v>
      </c>
      <c r="AT241" s="335">
        <f t="shared" si="189"/>
        <v>0.13797685623339231</v>
      </c>
      <c r="AU241" s="335">
        <f t="shared" si="189"/>
        <v>8.3436188528673044E-2</v>
      </c>
      <c r="AV241" s="335">
        <f t="shared" si="189"/>
        <v>9.2410976186869512E-2</v>
      </c>
      <c r="AW241" s="335">
        <f t="shared" si="189"/>
        <v>9.9241744598836584E-2</v>
      </c>
      <c r="AX241" s="335">
        <f t="shared" si="189"/>
        <v>0.11805329750897098</v>
      </c>
      <c r="AY241" s="336">
        <f t="shared" si="189"/>
        <v>9.7867808896210884E-2</v>
      </c>
      <c r="AZ241" s="93">
        <f t="shared" si="189"/>
        <v>0.11941736842105265</v>
      </c>
      <c r="BA241" s="93">
        <f t="shared" si="189"/>
        <v>0.11645592898232476</v>
      </c>
      <c r="BB241" s="93">
        <f t="shared" si="189"/>
        <v>0.11750903552020132</v>
      </c>
      <c r="BC241" s="93">
        <f t="shared" si="189"/>
        <v>0.10976364641564938</v>
      </c>
      <c r="BD241" s="93">
        <f t="shared" si="189"/>
        <v>0.10489651487822974</v>
      </c>
      <c r="BE241" s="93">
        <f t="shared" si="189"/>
        <v>0.11142323992554293</v>
      </c>
      <c r="BF241" s="93">
        <f t="shared" si="189"/>
        <v>0.11357355750497185</v>
      </c>
      <c r="BG241" s="93">
        <f t="shared" si="189"/>
        <v>0.10979947260869131</v>
      </c>
      <c r="BH241" s="93">
        <f t="shared" si="189"/>
        <v>9.808558023640411E-2</v>
      </c>
      <c r="BI241" s="93">
        <f t="shared" si="189"/>
        <v>9.3639357311564614E-2</v>
      </c>
      <c r="BJ241" s="93">
        <f t="shared" si="189"/>
        <v>9.4903159653923694E-2</v>
      </c>
      <c r="BK241" s="93">
        <f t="shared" si="189"/>
        <v>8.9951233938714806E-2</v>
      </c>
      <c r="BL241" s="93">
        <f t="shared" si="189"/>
        <v>8.4552686743614394E-2</v>
      </c>
      <c r="BM241" s="93">
        <f t="shared" si="189"/>
        <v>7.3581731822534954E-2</v>
      </c>
      <c r="BN241" s="93">
        <f t="shared" si="189"/>
        <v>7.195146747242856E-2</v>
      </c>
      <c r="BO241" s="93">
        <f t="shared" ref="BO241:BR241" si="190">BO240/BO239</f>
        <v>7.239784172725737E-2</v>
      </c>
      <c r="BP241" s="93">
        <f t="shared" si="190"/>
        <v>0.36607805650061048</v>
      </c>
      <c r="BQ241" s="93">
        <f t="shared" si="190"/>
        <v>0.8552303561167629</v>
      </c>
      <c r="BR241" s="93">
        <f t="shared" si="190"/>
        <v>0.89675625392113245</v>
      </c>
    </row>
    <row r="242" spans="1:70">
      <c r="A242" s="337" t="s">
        <v>281</v>
      </c>
      <c r="B242" s="337">
        <f>Corn!B21</f>
        <v>2.5441916167664669</v>
      </c>
      <c r="C242" s="337">
        <f>Corn!C21</f>
        <v>2.2003147208121829</v>
      </c>
      <c r="D242" s="337">
        <f>Corn!D21</f>
        <v>1.9925542406311632</v>
      </c>
      <c r="E242" s="337">
        <f>Corn!E21</f>
        <v>2.2226640159045732</v>
      </c>
      <c r="F242" s="337">
        <f>Corn!F21</f>
        <v>2.4763298969072167</v>
      </c>
      <c r="G242" s="337">
        <f>Corn!G21</f>
        <v>3.1184690873405301</v>
      </c>
      <c r="H242" s="337">
        <f>Corn!H21</f>
        <v>2.4677788844621515</v>
      </c>
      <c r="I242" s="337">
        <f>Corn!I21</f>
        <v>2.5566566866267464</v>
      </c>
      <c r="J242" s="337">
        <f>Corn!J21</f>
        <v>3.2089882121807469</v>
      </c>
      <c r="K242" s="337">
        <f>Corn!K21</f>
        <v>2.6319475277497468</v>
      </c>
      <c r="L242" s="337">
        <f>Corn!L21</f>
        <v>2.2270411233701095</v>
      </c>
      <c r="M242" s="337">
        <f>Corn!M21</f>
        <v>1.5039</v>
      </c>
      <c r="N242" s="337">
        <f>Corn!N21</f>
        <v>1.9439800000000003</v>
      </c>
      <c r="O242" s="337">
        <f>Corn!O21</f>
        <v>2.5421</v>
      </c>
      <c r="P242" s="337">
        <f>Corn!P21</f>
        <v>2.3633800000000003</v>
      </c>
      <c r="Q242" s="337">
        <f>Corn!Q21</f>
        <v>2.2795699999999997</v>
      </c>
      <c r="R242" s="337">
        <f>Corn!R21</f>
        <v>2.3682699999999999</v>
      </c>
      <c r="S242" s="337">
        <f>Corn!S21</f>
        <v>2.07172</v>
      </c>
      <c r="T242" s="337">
        <f>Corn!T21</f>
        <v>2.5043699999999998</v>
      </c>
      <c r="U242" s="337">
        <f>Corn!U21</f>
        <v>2.26092</v>
      </c>
      <c r="V242" s="337">
        <f>Corn!V21</f>
        <v>3.23997</v>
      </c>
      <c r="W242" s="337">
        <f>Corn!W21</f>
        <v>2.7092499999999999</v>
      </c>
      <c r="X242" s="337">
        <f>Corn!X21</f>
        <v>2.4323700000000001</v>
      </c>
      <c r="Y242" s="337">
        <f>Corn!Y21</f>
        <v>1.9418599999999999</v>
      </c>
      <c r="Z242" s="337">
        <f>Corn!Z21</f>
        <v>1.8172499999999998</v>
      </c>
      <c r="AA242" s="337">
        <f>Corn!AA21</f>
        <v>1.8481000000000001</v>
      </c>
      <c r="AB242" s="337">
        <f>Corn!AB21</f>
        <v>1.9722200000000001</v>
      </c>
      <c r="AC242" s="337">
        <f>Corn!AC21</f>
        <v>2.3162299999999996</v>
      </c>
      <c r="AD242" s="337">
        <f>Corn!AD21</f>
        <v>2.4198299999999997</v>
      </c>
      <c r="AE242" s="337">
        <f>Corn!AE21</f>
        <v>2.05932</v>
      </c>
      <c r="AF242" s="337">
        <f>Corn!AF21</f>
        <v>1.9954800000000001</v>
      </c>
      <c r="AG242" s="337">
        <f>Corn!AG21</f>
        <v>3.0347899999999997</v>
      </c>
      <c r="AH242" s="337">
        <f>Corn!AH21</f>
        <v>4.2014700000000005</v>
      </c>
      <c r="AI242" s="337">
        <f>Corn!AI21</f>
        <v>4.0608900000000006</v>
      </c>
      <c r="AJ242" s="337">
        <f>Corn!AJ21</f>
        <v>3.5487399999999996</v>
      </c>
      <c r="AK242" s="337">
        <f>Corn!AK21</f>
        <v>5.1840400000000004</v>
      </c>
      <c r="AL242" s="337">
        <f>Corn!AL21</f>
        <v>6.2199900000000001</v>
      </c>
      <c r="AM242" s="337">
        <f>Corn!AM21</f>
        <v>6.8923799999999993</v>
      </c>
      <c r="AN242" s="337">
        <f>Corn!AN21</f>
        <v>4.4624199999999998</v>
      </c>
      <c r="AO242" s="337">
        <f>Corn!AO21</f>
        <v>3.6957100000000001</v>
      </c>
      <c r="AP242" s="337">
        <f>Corn!AP21</f>
        <v>3.6142699999999999</v>
      </c>
      <c r="AQ242" s="337">
        <f>Corn!AQ21</f>
        <v>3.35954</v>
      </c>
      <c r="AR242" s="337">
        <f>Corn!AR21</f>
        <v>3.3613799999999996</v>
      </c>
      <c r="AS242" s="337">
        <f>Corn!AS21</f>
        <v>3.6105399999999999</v>
      </c>
      <c r="AT242" s="337">
        <f>Corn!AT21</f>
        <v>3.5614800000000004</v>
      </c>
      <c r="AU242" s="337">
        <f>Corn!AU21</f>
        <v>4.52677</v>
      </c>
      <c r="AV242" s="337">
        <f>Corn!AV21</f>
        <v>5.9999600000000006</v>
      </c>
      <c r="AW242" s="337">
        <f>Corn!AW21</f>
        <v>6.546009999999999</v>
      </c>
      <c r="AX242" s="337">
        <f>Corn!AX21</f>
        <v>4.6083290984207084</v>
      </c>
      <c r="AY242" s="338">
        <f>Corn!AY21</f>
        <v>4.45</v>
      </c>
      <c r="AZ242" s="229">
        <f>Corn!AZ21</f>
        <v>4.8000000000000007</v>
      </c>
      <c r="BA242" s="229">
        <f>Corn!BA21</f>
        <v>4.75</v>
      </c>
      <c r="BB242" s="229">
        <f>Corn!BB21</f>
        <v>4.8000000000000007</v>
      </c>
      <c r="BC242" s="229">
        <f>Corn!BC21</f>
        <v>4.6000000000000005</v>
      </c>
      <c r="BD242" s="229">
        <f>Corn!BD21</f>
        <v>4.55</v>
      </c>
      <c r="BE242" s="229">
        <f>Corn!BE21</f>
        <v>4.6500000000000004</v>
      </c>
      <c r="BF242" s="229">
        <f>Corn!BF21</f>
        <v>4.6500000000000004</v>
      </c>
      <c r="BG242" s="229">
        <f>Corn!BG21</f>
        <v>4.7</v>
      </c>
      <c r="BH242" s="229">
        <f>Corn!BH21</f>
        <v>4.45</v>
      </c>
      <c r="BI242" s="229">
        <f>Corn!BI21</f>
        <v>4.3500000000000005</v>
      </c>
      <c r="BJ242" s="229">
        <f>Corn!BJ21</f>
        <v>4.3500000000000005</v>
      </c>
      <c r="BK242" s="229">
        <f>Corn!BK21</f>
        <v>4.25</v>
      </c>
      <c r="BL242" s="229">
        <f>Corn!BL21</f>
        <v>4.2</v>
      </c>
      <c r="BM242" s="229">
        <f>Corn!BM21</f>
        <v>4</v>
      </c>
      <c r="BN242" s="229">
        <f>Corn!BN21</f>
        <v>4</v>
      </c>
      <c r="BO242" s="229">
        <f>Corn!BO21</f>
        <v>4</v>
      </c>
      <c r="BP242" s="229">
        <f>Corn!BP21</f>
        <v>8.9500000000000011</v>
      </c>
      <c r="BQ242" s="229">
        <f>Corn!BQ21</f>
        <v>17.2</v>
      </c>
      <c r="BR242" s="229">
        <f>Corn!BR21</f>
        <v>17.900000000000002</v>
      </c>
    </row>
    <row r="243" spans="1:70">
      <c r="A243" s="331" t="s">
        <v>362</v>
      </c>
      <c r="B243" s="331">
        <f t="shared" ref="B243:BM244" si="191">B19</f>
        <v>0.47177542883335677</v>
      </c>
      <c r="C243" s="331">
        <f t="shared" si="191"/>
        <v>0.28279721290820081</v>
      </c>
      <c r="D243" s="331">
        <f t="shared" si="191"/>
        <v>0.41592199735651808</v>
      </c>
      <c r="E243" s="331">
        <f t="shared" si="191"/>
        <v>0.4813301264142737</v>
      </c>
      <c r="F243" s="331">
        <f t="shared" si="191"/>
        <v>0.44880493592785947</v>
      </c>
      <c r="G243" s="331">
        <f t="shared" si="191"/>
        <v>0.38568791262442759</v>
      </c>
      <c r="H243" s="331">
        <f t="shared" si="191"/>
        <v>0.29817189845842862</v>
      </c>
      <c r="I243" s="331">
        <f t="shared" si="191"/>
        <v>0.37090441569748311</v>
      </c>
      <c r="J243" s="331">
        <f t="shared" si="191"/>
        <v>0.37964554051190375</v>
      </c>
      <c r="K243" s="331">
        <f t="shared" si="191"/>
        <v>0.37966406490748911</v>
      </c>
      <c r="L243" s="331">
        <f t="shared" si="191"/>
        <v>0.35432493784872693</v>
      </c>
      <c r="M243" s="331">
        <f t="shared" si="191"/>
        <v>0.3447930140622647</v>
      </c>
      <c r="N243" s="331">
        <f t="shared" si="191"/>
        <v>0.29976720539441287</v>
      </c>
      <c r="O243" s="331">
        <f t="shared" si="191"/>
        <v>0.45233079109819041</v>
      </c>
      <c r="P243" s="331">
        <f t="shared" si="191"/>
        <v>0.41976180539950564</v>
      </c>
      <c r="Q243" s="331">
        <f t="shared" si="191"/>
        <v>0.47867058777486426</v>
      </c>
      <c r="R243" s="331">
        <f t="shared" si="191"/>
        <v>0.52375095325976617</v>
      </c>
      <c r="S243" s="331">
        <f t="shared" si="191"/>
        <v>0.38469431926426367</v>
      </c>
      <c r="T243" s="331">
        <f t="shared" si="191"/>
        <v>0.51043626741998049</v>
      </c>
      <c r="U243" s="331">
        <f t="shared" si="191"/>
        <v>0.43959203649647793</v>
      </c>
      <c r="V243" s="331">
        <f t="shared" si="191"/>
        <v>0.41161061243745894</v>
      </c>
      <c r="W243" s="331">
        <f t="shared" si="191"/>
        <v>0.43509413031420274</v>
      </c>
      <c r="X243" s="331">
        <f t="shared" si="191"/>
        <v>0.4424500436482785</v>
      </c>
      <c r="Y243" s="331">
        <f t="shared" si="191"/>
        <v>0.49091501375416235</v>
      </c>
      <c r="Z243" s="331">
        <f t="shared" si="191"/>
        <v>0.52209053204054179</v>
      </c>
      <c r="AA243" s="331">
        <f t="shared" si="191"/>
        <v>0.48756075486876954</v>
      </c>
      <c r="AB243" s="331">
        <f t="shared" si="191"/>
        <v>0.53742283294501791</v>
      </c>
      <c r="AC243" s="331">
        <f t="shared" si="191"/>
        <v>0.42958742090653618</v>
      </c>
      <c r="AD243" s="331">
        <f t="shared" si="191"/>
        <v>0.44913874902169926</v>
      </c>
      <c r="AE243" s="331">
        <f t="shared" si="191"/>
        <v>0.50081680280046681</v>
      </c>
      <c r="AF243" s="331">
        <f t="shared" si="191"/>
        <v>0.45765677918143111</v>
      </c>
      <c r="AG243" s="331">
        <f t="shared" si="191"/>
        <v>0.54102777955988957</v>
      </c>
      <c r="AH243" s="331">
        <f t="shared" si="191"/>
        <v>0.73840539643923475</v>
      </c>
      <c r="AI243" s="331">
        <f t="shared" si="191"/>
        <v>0.93390412099810105</v>
      </c>
      <c r="AJ243" s="331">
        <f t="shared" si="191"/>
        <v>0.88217655393605221</v>
      </c>
      <c r="AK243" s="331">
        <f t="shared" si="191"/>
        <v>0.82619478107896793</v>
      </c>
      <c r="AL243" s="331">
        <f t="shared" si="191"/>
        <v>1.0960180345529267</v>
      </c>
      <c r="AM243" s="331">
        <f t="shared" si="191"/>
        <v>0.59098006050157759</v>
      </c>
      <c r="AN243" s="331">
        <f t="shared" si="191"/>
        <v>0.38270783700999356</v>
      </c>
      <c r="AO243" s="331">
        <f t="shared" si="191"/>
        <v>0.76524945893609753</v>
      </c>
      <c r="AP243" s="331">
        <f t="shared" si="191"/>
        <v>0.63497848080040231</v>
      </c>
      <c r="AQ243" s="331">
        <f t="shared" si="191"/>
        <v>0.77876462214520015</v>
      </c>
      <c r="AR243" s="331">
        <f t="shared" si="191"/>
        <v>0.82718564081879598</v>
      </c>
      <c r="AS243" s="331">
        <f t="shared" si="191"/>
        <v>0.67368608587208267</v>
      </c>
      <c r="AT243" s="331">
        <f t="shared" si="191"/>
        <v>0.69028127229711966</v>
      </c>
      <c r="AU243" s="331">
        <f t="shared" si="191"/>
        <v>0.57924620208847077</v>
      </c>
      <c r="AV243" s="331">
        <f t="shared" si="191"/>
        <v>0.81968571141680879</v>
      </c>
      <c r="AW243" s="332">
        <f t="shared" si="191"/>
        <v>0.60346053156261392</v>
      </c>
      <c r="AX243" s="332">
        <f t="shared" si="191"/>
        <v>0</v>
      </c>
      <c r="AY243" s="332">
        <f t="shared" si="191"/>
        <v>0</v>
      </c>
      <c r="AZ243" s="200" t="e">
        <f t="shared" si="191"/>
        <v>#N/A</v>
      </c>
      <c r="BA243" s="200" t="e">
        <f t="shared" si="191"/>
        <v>#N/A</v>
      </c>
      <c r="BB243" s="200" t="e">
        <f t="shared" si="191"/>
        <v>#N/A</v>
      </c>
      <c r="BC243" s="200" t="e">
        <f t="shared" si="191"/>
        <v>#N/A</v>
      </c>
      <c r="BD243" s="200" t="e">
        <f t="shared" si="191"/>
        <v>#N/A</v>
      </c>
      <c r="BE243" s="200" t="e">
        <f t="shared" si="191"/>
        <v>#N/A</v>
      </c>
      <c r="BF243" s="200" t="e">
        <f t="shared" si="191"/>
        <v>#N/A</v>
      </c>
      <c r="BG243" s="200" t="e">
        <f t="shared" si="191"/>
        <v>#N/A</v>
      </c>
      <c r="BH243" s="200" t="e">
        <f t="shared" si="191"/>
        <v>#N/A</v>
      </c>
      <c r="BI243" s="200" t="e">
        <f t="shared" si="191"/>
        <v>#N/A</v>
      </c>
      <c r="BJ243" s="200" t="e">
        <f t="shared" si="191"/>
        <v>#N/A</v>
      </c>
      <c r="BK243" s="200" t="e">
        <f t="shared" si="191"/>
        <v>#N/A</v>
      </c>
      <c r="BL243" s="200" t="e">
        <f t="shared" si="191"/>
        <v>#N/A</v>
      </c>
      <c r="BM243" s="200" t="e">
        <f t="shared" si="191"/>
        <v>#N/A</v>
      </c>
      <c r="BN243" s="200" t="e">
        <f t="shared" ref="BN243:CX243" si="192">BN19</f>
        <v>#N/A</v>
      </c>
      <c r="BO243" s="200" t="e">
        <f t="shared" si="192"/>
        <v>#N/A</v>
      </c>
      <c r="BP243" s="200" t="e">
        <f t="shared" si="192"/>
        <v>#N/A</v>
      </c>
      <c r="BQ243" s="200" t="e">
        <f t="shared" si="192"/>
        <v>#N/A</v>
      </c>
      <c r="BR243" s="200" t="e">
        <f t="shared" si="192"/>
        <v>#N/A</v>
      </c>
    </row>
    <row r="244" spans="1:70">
      <c r="A244" s="340" t="s">
        <v>363</v>
      </c>
      <c r="B244" s="340">
        <f t="shared" si="191"/>
        <v>1.4441666666666668</v>
      </c>
      <c r="C244" s="340">
        <f t="shared" si="191"/>
        <v>1.5566666666666666</v>
      </c>
      <c r="D244" s="340">
        <f t="shared" si="191"/>
        <v>1.1205833333333335</v>
      </c>
      <c r="E244" s="340">
        <f t="shared" si="191"/>
        <v>1.1749999999999998</v>
      </c>
      <c r="F244" s="340">
        <f t="shared" si="191"/>
        <v>1.3458333333333332</v>
      </c>
      <c r="G244" s="340">
        <f t="shared" si="191"/>
        <v>1.8099999999999998</v>
      </c>
      <c r="H244" s="340">
        <f t="shared" si="191"/>
        <v>1.9041666666666661</v>
      </c>
      <c r="I244" s="340">
        <f t="shared" si="191"/>
        <v>1.4883333333333333</v>
      </c>
      <c r="J244" s="340">
        <f t="shared" si="191"/>
        <v>1.6791666666666665</v>
      </c>
      <c r="K244" s="340">
        <f t="shared" si="191"/>
        <v>1.6783333333333335</v>
      </c>
      <c r="L244" s="340">
        <f t="shared" si="191"/>
        <v>1.2024999999999999</v>
      </c>
      <c r="M244" s="340">
        <f t="shared" si="191"/>
        <v>1.2635833333333335</v>
      </c>
      <c r="N244" s="340">
        <f t="shared" si="191"/>
        <v>1.6458333333333337</v>
      </c>
      <c r="O244" s="340">
        <f t="shared" si="191"/>
        <v>2.4833333333333334</v>
      </c>
      <c r="P244" s="340">
        <f t="shared" si="191"/>
        <v>1.4883333333333333</v>
      </c>
      <c r="Q244" s="340">
        <f t="shared" si="191"/>
        <v>1.1533333333333333</v>
      </c>
      <c r="R244" s="340">
        <f t="shared" si="191"/>
        <v>1.2633333333333334</v>
      </c>
      <c r="S244" s="340">
        <f t="shared" si="191"/>
        <v>1.36</v>
      </c>
      <c r="T244" s="340">
        <f t="shared" si="191"/>
        <v>1.3833333333333335</v>
      </c>
      <c r="U244" s="340">
        <f t="shared" si="191"/>
        <v>1.2466666666666668</v>
      </c>
      <c r="V244" s="340">
        <f t="shared" si="191"/>
        <v>1.7874999999999999</v>
      </c>
      <c r="W244" s="340">
        <f t="shared" si="191"/>
        <v>1.9016666666666666</v>
      </c>
      <c r="X244" s="340">
        <f t="shared" si="191"/>
        <v>1.6125</v>
      </c>
      <c r="Y244" s="340">
        <f t="shared" si="191"/>
        <v>1.178333333333333</v>
      </c>
      <c r="Z244" s="340">
        <f t="shared" si="191"/>
        <v>1.1775</v>
      </c>
      <c r="AA244" s="340">
        <f t="shared" si="191"/>
        <v>1.1608333333333332</v>
      </c>
      <c r="AB244" s="340">
        <f t="shared" si="191"/>
        <v>1.708333333333333</v>
      </c>
      <c r="AC244" s="340">
        <f t="shared" si="191"/>
        <v>1.9108333333333334</v>
      </c>
      <c r="AD244" s="340">
        <f t="shared" si="191"/>
        <v>1.5308333333333335</v>
      </c>
      <c r="AE244" s="340">
        <f t="shared" si="191"/>
        <v>1.55</v>
      </c>
      <c r="AF244" s="340">
        <f t="shared" si="191"/>
        <v>1.6916666666666667</v>
      </c>
      <c r="AG244" s="340">
        <f t="shared" si="191"/>
        <v>2.0649999999999999</v>
      </c>
      <c r="AH244" s="340">
        <f t="shared" si="191"/>
        <v>2.8283333333333331</v>
      </c>
      <c r="AI244" s="340">
        <f t="shared" si="191"/>
        <v>3.0058333333333334</v>
      </c>
      <c r="AJ244" s="340">
        <f t="shared" si="191"/>
        <v>2.1316666666666664</v>
      </c>
      <c r="AK244" s="340">
        <f t="shared" si="191"/>
        <v>2.8283333333333331</v>
      </c>
      <c r="AL244" s="340">
        <f t="shared" si="191"/>
        <v>3.587499999999999</v>
      </c>
      <c r="AM244" s="340">
        <f t="shared" si="191"/>
        <v>4.0058333333333334</v>
      </c>
      <c r="AN244" s="340">
        <f t="shared" si="191"/>
        <v>3.773333333333333</v>
      </c>
      <c r="AO244" s="340">
        <f t="shared" si="191"/>
        <v>3.1466666666666665</v>
      </c>
      <c r="AP244" s="340">
        <f t="shared" si="191"/>
        <v>2.1891666666666665</v>
      </c>
      <c r="AQ244" s="340">
        <f t="shared" si="191"/>
        <v>2.1941666666666664</v>
      </c>
      <c r="AR244" s="340">
        <f t="shared" si="191"/>
        <v>2.7424999999999997</v>
      </c>
      <c r="AS244" s="340">
        <f t="shared" si="191"/>
        <v>2.7475000000000001</v>
      </c>
      <c r="AT244" s="340">
        <f t="shared" si="191"/>
        <v>2.9216666666666664</v>
      </c>
      <c r="AU244" s="340">
        <f t="shared" si="191"/>
        <v>2.9608333333333334</v>
      </c>
      <c r="AV244" s="340">
        <f t="shared" si="191"/>
        <v>4.9658333333333333</v>
      </c>
      <c r="AW244" s="341">
        <f t="shared" ref="AW244:BR244" si="193">MROUND(AW242/AW247,0.05)</f>
        <v>9.8500000000000014</v>
      </c>
      <c r="AX244" s="341">
        <f t="shared" si="193"/>
        <v>6.7</v>
      </c>
      <c r="AY244" s="341">
        <f t="shared" si="193"/>
        <v>6.5</v>
      </c>
      <c r="AZ244" s="211" t="e">
        <f t="shared" si="193"/>
        <v>#N/A</v>
      </c>
      <c r="BA244" s="211" t="e">
        <f t="shared" si="193"/>
        <v>#N/A</v>
      </c>
      <c r="BB244" s="211" t="e">
        <f t="shared" si="193"/>
        <v>#N/A</v>
      </c>
      <c r="BC244" s="211" t="e">
        <f t="shared" si="193"/>
        <v>#N/A</v>
      </c>
      <c r="BD244" s="211" t="e">
        <f t="shared" si="193"/>
        <v>#N/A</v>
      </c>
      <c r="BE244" s="211" t="e">
        <f t="shared" si="193"/>
        <v>#N/A</v>
      </c>
      <c r="BF244" s="211" t="e">
        <f t="shared" si="193"/>
        <v>#N/A</v>
      </c>
      <c r="BG244" s="211" t="e">
        <f t="shared" si="193"/>
        <v>#N/A</v>
      </c>
      <c r="BH244" s="211" t="e">
        <f t="shared" si="193"/>
        <v>#N/A</v>
      </c>
      <c r="BI244" s="211" t="e">
        <f t="shared" si="193"/>
        <v>#N/A</v>
      </c>
      <c r="BJ244" s="211" t="e">
        <f t="shared" si="193"/>
        <v>#N/A</v>
      </c>
      <c r="BK244" s="211" t="e">
        <f t="shared" si="193"/>
        <v>#N/A</v>
      </c>
      <c r="BL244" s="211" t="e">
        <f t="shared" si="193"/>
        <v>#N/A</v>
      </c>
      <c r="BM244" s="211" t="e">
        <f t="shared" si="193"/>
        <v>#N/A</v>
      </c>
      <c r="BN244" s="211" t="e">
        <f t="shared" si="193"/>
        <v>#N/A</v>
      </c>
      <c r="BO244" s="211" t="e">
        <f t="shared" si="193"/>
        <v>#N/A</v>
      </c>
      <c r="BP244" s="211" t="e">
        <f t="shared" si="193"/>
        <v>#N/A</v>
      </c>
      <c r="BQ244" s="211" t="e">
        <f t="shared" si="193"/>
        <v>#N/A</v>
      </c>
      <c r="BR244" s="211" t="e">
        <f t="shared" si="193"/>
        <v>#N/A</v>
      </c>
    </row>
    <row r="245" spans="1:70" ht="16.5">
      <c r="A245" s="342"/>
      <c r="B245" s="343">
        <f t="shared" ref="B245:AU245" si="194">B242-B244</f>
        <v>1.1000249500998001</v>
      </c>
      <c r="C245" s="343">
        <f t="shared" si="194"/>
        <v>0.64364805414551629</v>
      </c>
      <c r="D245" s="343">
        <f t="shared" si="194"/>
        <v>0.87197090729782967</v>
      </c>
      <c r="E245" s="343">
        <f t="shared" si="194"/>
        <v>1.0476640159045734</v>
      </c>
      <c r="F245" s="343">
        <f t="shared" si="194"/>
        <v>1.1304965635738835</v>
      </c>
      <c r="G245" s="343">
        <f t="shared" si="194"/>
        <v>1.3084690873405302</v>
      </c>
      <c r="H245" s="343">
        <f t="shared" si="194"/>
        <v>0.56361221779548543</v>
      </c>
      <c r="I245" s="343">
        <f t="shared" si="194"/>
        <v>1.0683233532934131</v>
      </c>
      <c r="J245" s="343">
        <f t="shared" si="194"/>
        <v>1.5298215455140804</v>
      </c>
      <c r="K245" s="343">
        <f t="shared" si="194"/>
        <v>0.95361419441641337</v>
      </c>
      <c r="L245" s="343">
        <f t="shared" si="194"/>
        <v>1.0245411233701096</v>
      </c>
      <c r="M245" s="343">
        <f t="shared" si="194"/>
        <v>0.24031666666666651</v>
      </c>
      <c r="N245" s="343">
        <f t="shared" si="194"/>
        <v>0.29814666666666656</v>
      </c>
      <c r="O245" s="343">
        <f t="shared" si="194"/>
        <v>5.8766666666666634E-2</v>
      </c>
      <c r="P245" s="343">
        <f t="shared" si="194"/>
        <v>0.87504666666666697</v>
      </c>
      <c r="Q245" s="343">
        <f t="shared" si="194"/>
        <v>1.1262366666666663</v>
      </c>
      <c r="R245" s="343">
        <f t="shared" si="194"/>
        <v>1.1049366666666665</v>
      </c>
      <c r="S245" s="343">
        <f t="shared" si="194"/>
        <v>0.71171999999999991</v>
      </c>
      <c r="T245" s="343">
        <f t="shared" si="194"/>
        <v>1.1210366666666662</v>
      </c>
      <c r="U245" s="343">
        <f t="shared" si="194"/>
        <v>1.0142533333333332</v>
      </c>
      <c r="V245" s="343">
        <f t="shared" si="194"/>
        <v>1.4524700000000001</v>
      </c>
      <c r="W245" s="343">
        <f t="shared" si="194"/>
        <v>0.80758333333333332</v>
      </c>
      <c r="X245" s="343">
        <f t="shared" si="194"/>
        <v>0.8198700000000001</v>
      </c>
      <c r="Y245" s="343">
        <f t="shared" si="194"/>
        <v>0.76352666666666691</v>
      </c>
      <c r="Z245" s="343">
        <f t="shared" si="194"/>
        <v>0.63974999999999982</v>
      </c>
      <c r="AA245" s="343">
        <f t="shared" si="194"/>
        <v>0.68726666666666691</v>
      </c>
      <c r="AB245" s="343">
        <f t="shared" si="194"/>
        <v>0.26388666666666705</v>
      </c>
      <c r="AC245" s="343">
        <f t="shared" si="194"/>
        <v>0.40539666666666618</v>
      </c>
      <c r="AD245" s="343">
        <f t="shared" si="194"/>
        <v>0.88899666666666621</v>
      </c>
      <c r="AE245" s="343">
        <f t="shared" si="194"/>
        <v>0.50931999999999999</v>
      </c>
      <c r="AF245" s="343">
        <f t="shared" si="194"/>
        <v>0.30381333333333349</v>
      </c>
      <c r="AG245" s="343">
        <f t="shared" si="194"/>
        <v>0.96978999999999971</v>
      </c>
      <c r="AH245" s="343">
        <f t="shared" si="194"/>
        <v>1.3731366666666673</v>
      </c>
      <c r="AI245" s="343">
        <f t="shared" si="194"/>
        <v>1.0550566666666672</v>
      </c>
      <c r="AJ245" s="343">
        <f t="shared" si="194"/>
        <v>1.4170733333333332</v>
      </c>
      <c r="AK245" s="343">
        <f t="shared" si="194"/>
        <v>2.3557066666666673</v>
      </c>
      <c r="AL245" s="343">
        <f t="shared" si="194"/>
        <v>2.6324900000000011</v>
      </c>
      <c r="AM245" s="343">
        <f t="shared" si="194"/>
        <v>2.8865466666666659</v>
      </c>
      <c r="AN245" s="343">
        <f t="shared" si="194"/>
        <v>0.68908666666666685</v>
      </c>
      <c r="AO245" s="343">
        <f t="shared" si="194"/>
        <v>0.54904333333333355</v>
      </c>
      <c r="AP245" s="343">
        <f t="shared" si="194"/>
        <v>1.4251033333333334</v>
      </c>
      <c r="AQ245" s="343">
        <f t="shared" si="194"/>
        <v>1.1653733333333336</v>
      </c>
      <c r="AR245" s="343">
        <f t="shared" si="194"/>
        <v>0.61887999999999987</v>
      </c>
      <c r="AS245" s="343">
        <f t="shared" si="194"/>
        <v>0.86303999999999981</v>
      </c>
      <c r="AT245" s="343">
        <f t="shared" si="194"/>
        <v>0.63981333333333401</v>
      </c>
      <c r="AU245" s="343">
        <f t="shared" si="194"/>
        <v>1.5659366666666665</v>
      </c>
      <c r="AV245" s="343">
        <f>AV242-AV244</f>
        <v>1.0341266666666673</v>
      </c>
      <c r="AW245" s="343">
        <f t="shared" ref="AW245:BR245" si="195">AW242-AW244</f>
        <v>-3.3039900000000024</v>
      </c>
      <c r="AX245" s="343">
        <f t="shared" si="195"/>
        <v>-2.0916709015792918</v>
      </c>
      <c r="AY245" s="343">
        <f t="shared" si="195"/>
        <v>-2.0499999999999998</v>
      </c>
      <c r="AZ245" s="229" t="e">
        <f t="shared" si="195"/>
        <v>#N/A</v>
      </c>
      <c r="BA245" s="229" t="e">
        <f t="shared" si="195"/>
        <v>#N/A</v>
      </c>
      <c r="BB245" s="229" t="e">
        <f t="shared" si="195"/>
        <v>#N/A</v>
      </c>
      <c r="BC245" s="229" t="e">
        <f t="shared" si="195"/>
        <v>#N/A</v>
      </c>
      <c r="BD245" s="229" t="e">
        <f t="shared" si="195"/>
        <v>#N/A</v>
      </c>
      <c r="BE245" s="229" t="e">
        <f t="shared" si="195"/>
        <v>#N/A</v>
      </c>
      <c r="BF245" s="229" t="e">
        <f t="shared" si="195"/>
        <v>#N/A</v>
      </c>
      <c r="BG245" s="229" t="e">
        <f t="shared" si="195"/>
        <v>#N/A</v>
      </c>
      <c r="BH245" s="229" t="e">
        <f t="shared" si="195"/>
        <v>#N/A</v>
      </c>
      <c r="BI245" s="229" t="e">
        <f t="shared" si="195"/>
        <v>#N/A</v>
      </c>
      <c r="BJ245" s="229" t="e">
        <f t="shared" si="195"/>
        <v>#N/A</v>
      </c>
      <c r="BK245" s="229" t="e">
        <f t="shared" si="195"/>
        <v>#N/A</v>
      </c>
      <c r="BL245" s="229" t="e">
        <f t="shared" si="195"/>
        <v>#N/A</v>
      </c>
      <c r="BM245" s="229" t="e">
        <f t="shared" si="195"/>
        <v>#N/A</v>
      </c>
      <c r="BN245" s="229" t="e">
        <f t="shared" si="195"/>
        <v>#N/A</v>
      </c>
      <c r="BO245" s="229" t="e">
        <f t="shared" si="195"/>
        <v>#N/A</v>
      </c>
      <c r="BP245" s="229" t="e">
        <f t="shared" si="195"/>
        <v>#N/A</v>
      </c>
      <c r="BQ245" s="229" t="e">
        <f t="shared" si="195"/>
        <v>#N/A</v>
      </c>
      <c r="BR245" s="229" t="e">
        <f t="shared" si="195"/>
        <v>#N/A</v>
      </c>
    </row>
    <row r="246" spans="1:70" ht="16.5">
      <c r="A246" s="344" t="s">
        <v>284</v>
      </c>
      <c r="B246" s="345">
        <f t="shared" ref="B246:AV247" si="196">B243/B241</f>
        <v>4.2968318101384977</v>
      </c>
      <c r="C246" s="345">
        <f t="shared" si="196"/>
        <v>1.4416775795823622</v>
      </c>
      <c r="D246" s="345">
        <f t="shared" si="196"/>
        <v>1.7979570183115359</v>
      </c>
      <c r="E246" s="345">
        <f t="shared" si="196"/>
        <v>1.9696605974837069</v>
      </c>
      <c r="F246" s="345">
        <f t="shared" si="196"/>
        <v>1.6775985663283326</v>
      </c>
      <c r="G246" s="345">
        <f t="shared" si="196"/>
        <v>2.0176359534891168</v>
      </c>
      <c r="H246" s="345">
        <f t="shared" si="196"/>
        <v>0.81986163803417744</v>
      </c>
      <c r="I246" s="345">
        <f t="shared" si="196"/>
        <v>0.76306327253508432</v>
      </c>
      <c r="J246" s="345">
        <f t="shared" si="196"/>
        <v>2.5249680500644218</v>
      </c>
      <c r="K246" s="345">
        <f t="shared" si="196"/>
        <v>1.6198175447124117</v>
      </c>
      <c r="L246" s="345">
        <f t="shared" si="196"/>
        <v>0.56962096550354979</v>
      </c>
      <c r="M246" s="345">
        <f t="shared" si="196"/>
        <v>0.52162567306438934</v>
      </c>
      <c r="N246" s="345">
        <f t="shared" si="196"/>
        <v>0.54598323166420581</v>
      </c>
      <c r="O246" s="345">
        <f t="shared" si="196"/>
        <v>1.7011646241495637</v>
      </c>
      <c r="P246" s="345">
        <f t="shared" si="196"/>
        <v>2.5351445388657625</v>
      </c>
      <c r="Q246" s="345">
        <f t="shared" si="196"/>
        <v>2.4419454396681268</v>
      </c>
      <c r="R246" s="345">
        <f t="shared" si="196"/>
        <v>3.7677209219678307</v>
      </c>
      <c r="S246" s="345">
        <f t="shared" si="196"/>
        <v>1.5422719641641687</v>
      </c>
      <c r="T246" s="345">
        <f t="shared" si="196"/>
        <v>4.5759717106879556</v>
      </c>
      <c r="U246" s="345">
        <f t="shared" si="196"/>
        <v>2.6390590052319114</v>
      </c>
      <c r="V246" s="345">
        <f t="shared" si="196"/>
        <v>8.2608117764150322</v>
      </c>
      <c r="W246" s="345">
        <f t="shared" si="196"/>
        <v>4.329751928964626</v>
      </c>
      <c r="X246" s="345">
        <f t="shared" si="196"/>
        <v>2.9741315830044117</v>
      </c>
      <c r="Y246" s="345">
        <f t="shared" si="196"/>
        <v>2.554416376817894</v>
      </c>
      <c r="Z246" s="345">
        <f t="shared" si="196"/>
        <v>2.8922486787117054</v>
      </c>
      <c r="AA246" s="345">
        <f t="shared" si="196"/>
        <v>2.5006453474683386</v>
      </c>
      <c r="AB246" s="345">
        <f t="shared" si="196"/>
        <v>3.3042690411836375</v>
      </c>
      <c r="AC246" s="345">
        <f t="shared" si="196"/>
        <v>3.7520104348835148</v>
      </c>
      <c r="AD246" s="345">
        <f t="shared" si="196"/>
        <v>4.7956479203134403</v>
      </c>
      <c r="AE246" s="345">
        <f t="shared" si="196"/>
        <v>2.5255644024234463</v>
      </c>
      <c r="AF246" s="345">
        <f t="shared" si="196"/>
        <v>2.6214360937558814</v>
      </c>
      <c r="AG246" s="345">
        <f t="shared" si="196"/>
        <v>4.6508698828328647</v>
      </c>
      <c r="AH246" s="345">
        <f t="shared" si="196"/>
        <v>5.7909425612384657</v>
      </c>
      <c r="AI246" s="345">
        <f t="shared" si="196"/>
        <v>6.7016357140964313</v>
      </c>
      <c r="AJ246" s="345">
        <f t="shared" si="196"/>
        <v>6.7364869971688375</v>
      </c>
      <c r="AK246" s="345">
        <f t="shared" si="196"/>
        <v>9.549027702625434</v>
      </c>
      <c r="AL246" s="345">
        <f t="shared" si="196"/>
        <v>13.832220140075151</v>
      </c>
      <c r="AM246" s="345">
        <f t="shared" si="196"/>
        <v>7.976000680388168</v>
      </c>
      <c r="AN246" s="345">
        <f t="shared" si="196"/>
        <v>4.1802218249050149</v>
      </c>
      <c r="AO246" s="345">
        <f t="shared" si="196"/>
        <v>6.0779515130510271</v>
      </c>
      <c r="AP246" s="345">
        <f t="shared" si="196"/>
        <v>4.9949879444503837</v>
      </c>
      <c r="AQ246" s="345">
        <f t="shared" si="196"/>
        <v>4.9739313942618333</v>
      </c>
      <c r="AR246" s="345">
        <f t="shared" si="196"/>
        <v>5.719233511053158</v>
      </c>
      <c r="AS246" s="345">
        <f t="shared" si="196"/>
        <v>4.3287210354880727</v>
      </c>
      <c r="AT246" s="345">
        <f t="shared" si="196"/>
        <v>5.0028772298557564</v>
      </c>
      <c r="AU246" s="345">
        <f t="shared" si="196"/>
        <v>6.942385699814313</v>
      </c>
      <c r="AV246" s="345">
        <f t="shared" si="196"/>
        <v>8.8700038159890831</v>
      </c>
      <c r="AW246" s="345">
        <f>AW243/AW241</f>
        <v>6.0807126477066014</v>
      </c>
      <c r="AX246" s="345">
        <f t="shared" ref="AX246:BR246" si="197">AX243/AX241</f>
        <v>0</v>
      </c>
      <c r="AY246" s="345">
        <f t="shared" si="197"/>
        <v>0</v>
      </c>
      <c r="AZ246" s="200" t="e">
        <f t="shared" si="197"/>
        <v>#N/A</v>
      </c>
      <c r="BA246" s="200" t="e">
        <f t="shared" si="197"/>
        <v>#N/A</v>
      </c>
      <c r="BB246" s="200" t="e">
        <f t="shared" si="197"/>
        <v>#N/A</v>
      </c>
      <c r="BC246" s="200" t="e">
        <f t="shared" si="197"/>
        <v>#N/A</v>
      </c>
      <c r="BD246" s="200" t="e">
        <f t="shared" si="197"/>
        <v>#N/A</v>
      </c>
      <c r="BE246" s="200" t="e">
        <f t="shared" si="197"/>
        <v>#N/A</v>
      </c>
      <c r="BF246" s="200" t="e">
        <f t="shared" si="197"/>
        <v>#N/A</v>
      </c>
      <c r="BG246" s="200" t="e">
        <f t="shared" si="197"/>
        <v>#N/A</v>
      </c>
      <c r="BH246" s="200" t="e">
        <f t="shared" si="197"/>
        <v>#N/A</v>
      </c>
      <c r="BI246" s="200" t="e">
        <f t="shared" si="197"/>
        <v>#N/A</v>
      </c>
      <c r="BJ246" s="200" t="e">
        <f t="shared" si="197"/>
        <v>#N/A</v>
      </c>
      <c r="BK246" s="200" t="e">
        <f t="shared" si="197"/>
        <v>#N/A</v>
      </c>
      <c r="BL246" s="200" t="e">
        <f t="shared" si="197"/>
        <v>#N/A</v>
      </c>
      <c r="BM246" s="200" t="e">
        <f t="shared" si="197"/>
        <v>#N/A</v>
      </c>
      <c r="BN246" s="200" t="e">
        <f t="shared" si="197"/>
        <v>#N/A</v>
      </c>
      <c r="BO246" s="200" t="e">
        <f t="shared" si="197"/>
        <v>#N/A</v>
      </c>
      <c r="BP246" s="200" t="e">
        <f t="shared" si="197"/>
        <v>#N/A</v>
      </c>
      <c r="BQ246" s="200" t="e">
        <f t="shared" si="197"/>
        <v>#N/A</v>
      </c>
      <c r="BR246" s="200" t="e">
        <f t="shared" si="197"/>
        <v>#N/A</v>
      </c>
    </row>
    <row r="247" spans="1:70" ht="16.5">
      <c r="A247" s="344" t="s">
        <v>285</v>
      </c>
      <c r="B247" s="345">
        <f t="shared" si="196"/>
        <v>0.5676328218163561</v>
      </c>
      <c r="C247" s="345">
        <f t="shared" si="196"/>
        <v>0.70747454986442482</v>
      </c>
      <c r="D247" s="345">
        <f t="shared" si="196"/>
        <v>0.56238535969709746</v>
      </c>
      <c r="E247" s="345">
        <f t="shared" si="196"/>
        <v>0.52864490161001765</v>
      </c>
      <c r="F247" s="345">
        <f t="shared" si="196"/>
        <v>0.54347901505942164</v>
      </c>
      <c r="G247" s="345">
        <f t="shared" si="196"/>
        <v>0.58041300051609324</v>
      </c>
      <c r="H247" s="345">
        <f t="shared" si="196"/>
        <v>0.77161154050545178</v>
      </c>
      <c r="I247" s="345">
        <f t="shared" si="196"/>
        <v>0.58214047318845952</v>
      </c>
      <c r="J247" s="345">
        <f t="shared" si="196"/>
        <v>0.52326981454554722</v>
      </c>
      <c r="K247" s="345">
        <f t="shared" si="196"/>
        <v>0.63767735322910069</v>
      </c>
      <c r="L247" s="345">
        <f t="shared" si="196"/>
        <v>0.53995410654128173</v>
      </c>
      <c r="M247" s="345">
        <f t="shared" si="196"/>
        <v>0.84020435755923495</v>
      </c>
      <c r="N247" s="345">
        <f t="shared" si="196"/>
        <v>0.84663079524137774</v>
      </c>
      <c r="O247" s="345">
        <f t="shared" si="196"/>
        <v>0.9768826298467147</v>
      </c>
      <c r="P247" s="345">
        <f t="shared" si="196"/>
        <v>0.62974779059369768</v>
      </c>
      <c r="Q247" s="345">
        <f t="shared" si="196"/>
        <v>0.50594337236116171</v>
      </c>
      <c r="R247" s="345">
        <f t="shared" si="196"/>
        <v>0.53344142911633108</v>
      </c>
      <c r="S247" s="345">
        <f t="shared" si="196"/>
        <v>0.65645936709593966</v>
      </c>
      <c r="T247" s="345">
        <f t="shared" si="196"/>
        <v>0.55236779442867212</v>
      </c>
      <c r="U247" s="345">
        <f t="shared" si="196"/>
        <v>0.55139795599431507</v>
      </c>
      <c r="V247" s="345">
        <f t="shared" si="196"/>
        <v>0.55170263922196805</v>
      </c>
      <c r="W247" s="345">
        <f t="shared" si="196"/>
        <v>0.70191627449171046</v>
      </c>
      <c r="X247" s="345">
        <f t="shared" si="196"/>
        <v>0.66293368196450375</v>
      </c>
      <c r="Y247" s="345">
        <f t="shared" si="196"/>
        <v>0.60680653256843087</v>
      </c>
      <c r="Z247" s="345">
        <f t="shared" si="196"/>
        <v>0.64795707800247637</v>
      </c>
      <c r="AA247" s="345">
        <f t="shared" si="196"/>
        <v>0.62812257633966406</v>
      </c>
      <c r="AB247" s="345">
        <f t="shared" si="196"/>
        <v>0.8661981590965171</v>
      </c>
      <c r="AC247" s="345">
        <f t="shared" si="196"/>
        <v>0.82497564289096237</v>
      </c>
      <c r="AD247" s="345">
        <f t="shared" si="196"/>
        <v>0.63262019783758927</v>
      </c>
      <c r="AE247" s="345">
        <f t="shared" si="196"/>
        <v>0.7526756405026902</v>
      </c>
      <c r="AF247" s="345">
        <f t="shared" si="196"/>
        <v>0.84774924663071871</v>
      </c>
      <c r="AG247" s="345">
        <f t="shared" si="196"/>
        <v>0.68044246883639403</v>
      </c>
      <c r="AH247" s="345">
        <f t="shared" si="196"/>
        <v>0.67317708643244689</v>
      </c>
      <c r="AI247" s="345">
        <f t="shared" si="196"/>
        <v>0.74019077919700682</v>
      </c>
      <c r="AJ247" s="345">
        <f t="shared" si="196"/>
        <v>0.60068268361916244</v>
      </c>
      <c r="AK247" s="345">
        <f t="shared" si="196"/>
        <v>0.54558478201042682</v>
      </c>
      <c r="AL247" s="345">
        <f t="shared" si="196"/>
        <v>0.57676941602799991</v>
      </c>
      <c r="AM247" s="345">
        <f t="shared" si="196"/>
        <v>0.58119739964037587</v>
      </c>
      <c r="AN247" s="345">
        <f t="shared" si="196"/>
        <v>0.84558005148178184</v>
      </c>
      <c r="AO247" s="345">
        <f t="shared" si="196"/>
        <v>0.85143765789703907</v>
      </c>
      <c r="AP247" s="345">
        <f t="shared" si="196"/>
        <v>0.6057009207022902</v>
      </c>
      <c r="AQ247" s="345">
        <f t="shared" si="196"/>
        <v>0.65311520823287306</v>
      </c>
      <c r="AR247" s="345">
        <f t="shared" si="196"/>
        <v>0.81588514241174759</v>
      </c>
      <c r="AS247" s="345">
        <f t="shared" si="196"/>
        <v>0.76096650362549656</v>
      </c>
      <c r="AT247" s="345">
        <f t="shared" si="196"/>
        <v>0.82035183874868478</v>
      </c>
      <c r="AU247" s="345">
        <f t="shared" si="196"/>
        <v>0.65407196153843328</v>
      </c>
      <c r="AV247" s="345">
        <f>AV244/AV242</f>
        <v>0.82764440651826554</v>
      </c>
      <c r="AW247" s="345">
        <f>FORECAST(AW246,B247:AV247,B246:AV246)</f>
        <v>0.66476020870245445</v>
      </c>
      <c r="AX247" s="345">
        <f t="shared" ref="AX247:BR247" si="198">FORECAST(AX246,C247:AW247,C246:AW246)</f>
        <v>0.68810225139091397</v>
      </c>
      <c r="AY247" s="345">
        <f t="shared" si="198"/>
        <v>0.68689366084726622</v>
      </c>
      <c r="AZ247" s="200" t="e">
        <f t="shared" si="198"/>
        <v>#N/A</v>
      </c>
      <c r="BA247" s="200" t="e">
        <f t="shared" si="198"/>
        <v>#N/A</v>
      </c>
      <c r="BB247" s="200" t="e">
        <f t="shared" si="198"/>
        <v>#N/A</v>
      </c>
      <c r="BC247" s="200" t="e">
        <f t="shared" si="198"/>
        <v>#N/A</v>
      </c>
      <c r="BD247" s="200" t="e">
        <f t="shared" si="198"/>
        <v>#N/A</v>
      </c>
      <c r="BE247" s="200" t="e">
        <f t="shared" si="198"/>
        <v>#N/A</v>
      </c>
      <c r="BF247" s="200" t="e">
        <f t="shared" si="198"/>
        <v>#N/A</v>
      </c>
      <c r="BG247" s="200" t="e">
        <f t="shared" si="198"/>
        <v>#N/A</v>
      </c>
      <c r="BH247" s="200" t="e">
        <f t="shared" si="198"/>
        <v>#N/A</v>
      </c>
      <c r="BI247" s="200" t="e">
        <f t="shared" si="198"/>
        <v>#N/A</v>
      </c>
      <c r="BJ247" s="200" t="e">
        <f t="shared" si="198"/>
        <v>#N/A</v>
      </c>
      <c r="BK247" s="200" t="e">
        <f t="shared" si="198"/>
        <v>#N/A</v>
      </c>
      <c r="BL247" s="200" t="e">
        <f t="shared" si="198"/>
        <v>#N/A</v>
      </c>
      <c r="BM247" s="200" t="e">
        <f t="shared" si="198"/>
        <v>#N/A</v>
      </c>
      <c r="BN247" s="200" t="e">
        <f t="shared" si="198"/>
        <v>#N/A</v>
      </c>
      <c r="BO247" s="200" t="e">
        <f t="shared" si="198"/>
        <v>#N/A</v>
      </c>
      <c r="BP247" s="200" t="e">
        <f t="shared" si="198"/>
        <v>#N/A</v>
      </c>
      <c r="BQ247" s="200" t="e">
        <f t="shared" si="198"/>
        <v>#N/A</v>
      </c>
      <c r="BR247" s="200" t="e">
        <f t="shared" si="198"/>
        <v>#N/A</v>
      </c>
    </row>
    <row r="249" spans="1:70" ht="15.75" thickBot="1">
      <c r="A249" s="230" t="s">
        <v>364</v>
      </c>
    </row>
    <row r="250" spans="1:70" ht="17.25" thickBot="1">
      <c r="A250" s="186"/>
      <c r="B250" s="187" t="str">
        <f t="shared" ref="B250:AY250" si="199">B2</f>
        <v xml:space="preserve">75/76 </v>
      </c>
      <c r="C250" s="187" t="str">
        <f t="shared" si="199"/>
        <v xml:space="preserve">76/77 </v>
      </c>
      <c r="D250" s="187" t="str">
        <f t="shared" si="199"/>
        <v xml:space="preserve">77/78 </v>
      </c>
      <c r="E250" s="187" t="str">
        <f t="shared" si="199"/>
        <v xml:space="preserve">78/79 </v>
      </c>
      <c r="F250" s="187" t="str">
        <f t="shared" si="199"/>
        <v xml:space="preserve">79/80 </v>
      </c>
      <c r="G250" s="187" t="str">
        <f t="shared" si="199"/>
        <v xml:space="preserve">80/81 </v>
      </c>
      <c r="H250" s="187" t="str">
        <f t="shared" si="199"/>
        <v xml:space="preserve">81/82 </v>
      </c>
      <c r="I250" s="187" t="str">
        <f t="shared" si="199"/>
        <v xml:space="preserve">82/83 </v>
      </c>
      <c r="J250" s="187" t="str">
        <f t="shared" si="199"/>
        <v xml:space="preserve">83/84 </v>
      </c>
      <c r="K250" s="187" t="str">
        <f t="shared" si="199"/>
        <v xml:space="preserve">84/85 </v>
      </c>
      <c r="L250" s="187" t="str">
        <f t="shared" si="199"/>
        <v xml:space="preserve">85/86 </v>
      </c>
      <c r="M250" s="187" t="str">
        <f t="shared" si="199"/>
        <v xml:space="preserve">86/87 </v>
      </c>
      <c r="N250" s="187" t="str">
        <f t="shared" si="199"/>
        <v xml:space="preserve">87/88 </v>
      </c>
      <c r="O250" s="187" t="str">
        <f t="shared" si="199"/>
        <v xml:space="preserve">88/89 </v>
      </c>
      <c r="P250" s="187" t="str">
        <f t="shared" si="199"/>
        <v xml:space="preserve">89/90 </v>
      </c>
      <c r="Q250" s="187" t="str">
        <f t="shared" si="199"/>
        <v xml:space="preserve">90/91 </v>
      </c>
      <c r="R250" s="187" t="str">
        <f t="shared" si="199"/>
        <v xml:space="preserve">91/92 </v>
      </c>
      <c r="S250" s="187" t="str">
        <f t="shared" si="199"/>
        <v xml:space="preserve">92/93 </v>
      </c>
      <c r="T250" s="187" t="str">
        <f t="shared" si="199"/>
        <v xml:space="preserve">93/94 </v>
      </c>
      <c r="U250" s="187" t="str">
        <f t="shared" si="199"/>
        <v xml:space="preserve">94/95 </v>
      </c>
      <c r="V250" s="187" t="str">
        <f t="shared" si="199"/>
        <v xml:space="preserve">95/96 </v>
      </c>
      <c r="W250" s="187" t="str">
        <f t="shared" si="199"/>
        <v xml:space="preserve">96/97 </v>
      </c>
      <c r="X250" s="187" t="str">
        <f t="shared" si="199"/>
        <v xml:space="preserve">97/98 </v>
      </c>
      <c r="Y250" s="187" t="str">
        <f t="shared" si="199"/>
        <v xml:space="preserve">98/99 </v>
      </c>
      <c r="Z250" s="187" t="str">
        <f t="shared" si="199"/>
        <v xml:space="preserve">99/00 </v>
      </c>
      <c r="AA250" s="187" t="str">
        <f t="shared" si="199"/>
        <v xml:space="preserve">00/01 </v>
      </c>
      <c r="AB250" s="187" t="str">
        <f t="shared" si="199"/>
        <v xml:space="preserve">01/02 </v>
      </c>
      <c r="AC250" s="187" t="str">
        <f t="shared" si="199"/>
        <v xml:space="preserve">02/03 </v>
      </c>
      <c r="AD250" s="187" t="str">
        <f t="shared" si="199"/>
        <v xml:space="preserve">03/04 </v>
      </c>
      <c r="AE250" s="187" t="str">
        <f t="shared" si="199"/>
        <v xml:space="preserve">04/05 </v>
      </c>
      <c r="AF250" s="187" t="str">
        <f t="shared" si="199"/>
        <v xml:space="preserve">05/06 </v>
      </c>
      <c r="AG250" s="187" t="str">
        <f t="shared" si="199"/>
        <v xml:space="preserve">06/07 </v>
      </c>
      <c r="AH250" s="187" t="str">
        <f t="shared" si="199"/>
        <v xml:space="preserve">07/08 </v>
      </c>
      <c r="AI250" s="187" t="str">
        <f t="shared" si="199"/>
        <v xml:space="preserve">08/09 </v>
      </c>
      <c r="AJ250" s="187" t="str">
        <f t="shared" si="199"/>
        <v xml:space="preserve">09/10 </v>
      </c>
      <c r="AK250" s="187" t="str">
        <f t="shared" si="199"/>
        <v xml:space="preserve">10/11 </v>
      </c>
      <c r="AL250" s="187" t="str">
        <f t="shared" si="199"/>
        <v xml:space="preserve">11/12 </v>
      </c>
      <c r="AM250" s="187" t="str">
        <f t="shared" si="199"/>
        <v xml:space="preserve">12/13 </v>
      </c>
      <c r="AN250" s="187" t="str">
        <f t="shared" si="199"/>
        <v xml:space="preserve">13/14 </v>
      </c>
      <c r="AO250" s="187" t="str">
        <f t="shared" si="199"/>
        <v xml:space="preserve">14/15 </v>
      </c>
      <c r="AP250" s="187" t="str">
        <f t="shared" si="199"/>
        <v xml:space="preserve">15/16 </v>
      </c>
      <c r="AQ250" s="187" t="str">
        <f t="shared" si="199"/>
        <v xml:space="preserve">16/17 </v>
      </c>
      <c r="AR250" s="187" t="str">
        <f t="shared" si="199"/>
        <v xml:space="preserve">17/18 </v>
      </c>
      <c r="AS250" s="187" t="str">
        <f t="shared" si="199"/>
        <v xml:space="preserve">18/19 </v>
      </c>
      <c r="AT250" s="187" t="str">
        <f t="shared" si="199"/>
        <v>19/20</v>
      </c>
      <c r="AU250" s="187" t="str">
        <f t="shared" si="199"/>
        <v>20/21</v>
      </c>
      <c r="AV250" s="187" t="str">
        <f t="shared" si="199"/>
        <v>21/22</v>
      </c>
      <c r="AW250" s="187" t="str">
        <f t="shared" si="199"/>
        <v>22/23</v>
      </c>
      <c r="AX250" s="187" t="str">
        <f t="shared" si="199"/>
        <v>23/24</v>
      </c>
      <c r="AY250" s="187" t="str">
        <f t="shared" si="199"/>
        <v>24/25</v>
      </c>
    </row>
    <row r="251" spans="1:70" ht="15.75">
      <c r="A251" s="231" t="s">
        <v>182</v>
      </c>
      <c r="B251" s="232"/>
      <c r="C251" s="232"/>
      <c r="D251" s="232"/>
      <c r="E251" s="232"/>
      <c r="F251" s="232"/>
      <c r="G251" s="232"/>
      <c r="H251" s="232"/>
      <c r="I251" s="232"/>
      <c r="J251" s="232"/>
      <c r="K251" s="232"/>
      <c r="L251" s="232"/>
      <c r="M251" s="232"/>
      <c r="N251" s="232"/>
      <c r="O251" s="232"/>
      <c r="P251" s="232"/>
      <c r="Q251" s="232"/>
      <c r="R251" s="232"/>
      <c r="S251" s="232"/>
      <c r="T251" s="232"/>
      <c r="U251" s="232"/>
      <c r="V251" s="232"/>
      <c r="W251" s="232"/>
      <c r="X251" s="232"/>
      <c r="Y251" s="232"/>
      <c r="Z251" s="232"/>
      <c r="AA251" s="232"/>
      <c r="AB251" s="232"/>
      <c r="AC251" s="232"/>
      <c r="AD251" s="232"/>
      <c r="AE251" s="232"/>
      <c r="AF251" s="232"/>
      <c r="AG251" s="232"/>
      <c r="AH251" s="232"/>
      <c r="AI251" s="232"/>
      <c r="AJ251" s="232"/>
      <c r="AK251" s="232"/>
      <c r="AL251" s="232"/>
      <c r="AM251" s="232"/>
      <c r="AN251" s="232"/>
      <c r="AO251" s="232"/>
      <c r="AP251" s="233"/>
      <c r="AQ251" s="233"/>
      <c r="AR251" s="233"/>
      <c r="AS251" s="233"/>
      <c r="AT251" s="233"/>
      <c r="AU251" s="233"/>
      <c r="AV251" s="233"/>
      <c r="AW251" s="233"/>
      <c r="AX251" s="233"/>
      <c r="AY251" s="234"/>
    </row>
    <row r="252" spans="1:70" ht="15.75">
      <c r="A252" s="231" t="s">
        <v>184</v>
      </c>
      <c r="B252" s="232"/>
      <c r="C252" s="232"/>
      <c r="D252" s="232"/>
      <c r="E252" s="232"/>
      <c r="F252" s="232"/>
      <c r="G252" s="232"/>
      <c r="H252" s="232"/>
      <c r="I252" s="232"/>
      <c r="J252" s="232"/>
      <c r="K252" s="232"/>
      <c r="L252" s="232"/>
      <c r="M252" s="232"/>
      <c r="N252" s="232"/>
      <c r="O252" s="232"/>
      <c r="P252" s="232"/>
      <c r="Q252" s="232"/>
      <c r="R252" s="232"/>
      <c r="S252" s="232"/>
      <c r="T252" s="232"/>
      <c r="U252" s="232"/>
      <c r="V252" s="232"/>
      <c r="W252" s="232"/>
      <c r="X252" s="232"/>
      <c r="Y252" s="232"/>
      <c r="Z252" s="232"/>
      <c r="AA252" s="232"/>
      <c r="AB252" s="232"/>
      <c r="AC252" s="232"/>
      <c r="AD252" s="232"/>
      <c r="AE252" s="232"/>
      <c r="AF252" s="232"/>
      <c r="AG252" s="232"/>
      <c r="AH252" s="232"/>
      <c r="AI252" s="232"/>
      <c r="AJ252" s="232"/>
      <c r="AK252" s="232"/>
      <c r="AL252" s="232"/>
      <c r="AM252" s="232"/>
      <c r="AN252" s="232"/>
      <c r="AO252" s="232"/>
      <c r="AP252" s="233"/>
      <c r="AQ252" s="233"/>
      <c r="AR252" s="233"/>
      <c r="AS252" s="233"/>
      <c r="AT252" s="233"/>
      <c r="AU252" s="233"/>
      <c r="AV252" s="233"/>
      <c r="AW252" s="233"/>
      <c r="AX252" s="233"/>
      <c r="AY252" s="234"/>
    </row>
    <row r="253" spans="1:70" ht="15.75">
      <c r="A253" s="231" t="s">
        <v>186</v>
      </c>
      <c r="B253" s="232"/>
      <c r="C253" s="232"/>
      <c r="D253" s="232"/>
      <c r="E253" s="232"/>
      <c r="F253" s="232"/>
      <c r="G253" s="232"/>
      <c r="H253" s="232"/>
      <c r="I253" s="232"/>
      <c r="J253" s="232"/>
      <c r="K253" s="232"/>
      <c r="L253" s="232"/>
      <c r="M253" s="232"/>
      <c r="N253" s="232"/>
      <c r="O253" s="232"/>
      <c r="P253" s="232"/>
      <c r="Q253" s="232"/>
      <c r="R253" s="232"/>
      <c r="S253" s="232"/>
      <c r="T253" s="232"/>
      <c r="U253" s="232"/>
      <c r="V253" s="232"/>
      <c r="W253" s="232"/>
      <c r="X253" s="232"/>
      <c r="Y253" s="232"/>
      <c r="Z253" s="232"/>
      <c r="AA253" s="232"/>
      <c r="AB253" s="232"/>
      <c r="AC253" s="232"/>
      <c r="AD253" s="232"/>
      <c r="AE253" s="232"/>
      <c r="AF253" s="232"/>
      <c r="AG253" s="232"/>
      <c r="AH253" s="232"/>
      <c r="AI253" s="232"/>
      <c r="AJ253" s="232"/>
      <c r="AK253" s="232"/>
      <c r="AL253" s="232"/>
      <c r="AM253" s="232"/>
      <c r="AN253" s="232"/>
      <c r="AO253" s="232"/>
      <c r="AP253" s="233"/>
      <c r="AQ253" s="233"/>
      <c r="AR253" s="233"/>
      <c r="AS253" s="233"/>
      <c r="AT253" s="233"/>
      <c r="AU253" s="233"/>
      <c r="AV253" s="233"/>
      <c r="AW253" s="233"/>
      <c r="AX253" s="234"/>
      <c r="AY253" s="234"/>
    </row>
    <row r="254" spans="1:70" ht="15.75">
      <c r="A254" s="231" t="s">
        <v>189</v>
      </c>
      <c r="B254" s="232"/>
      <c r="C254" s="232"/>
      <c r="D254" s="232"/>
      <c r="E254" s="232"/>
      <c r="F254" s="232"/>
      <c r="G254" s="232"/>
      <c r="H254" s="232"/>
      <c r="I254" s="232"/>
      <c r="J254" s="232"/>
      <c r="K254" s="232"/>
      <c r="L254" s="232"/>
      <c r="M254" s="232"/>
      <c r="N254" s="232"/>
      <c r="O254" s="232"/>
      <c r="P254" s="232"/>
      <c r="Q254" s="232"/>
      <c r="R254" s="232"/>
      <c r="S254" s="232"/>
      <c r="T254" s="232"/>
      <c r="U254" s="232"/>
      <c r="V254" s="232"/>
      <c r="W254" s="232"/>
      <c r="X254" s="232"/>
      <c r="Y254" s="232"/>
      <c r="Z254" s="232"/>
      <c r="AA254" s="232"/>
      <c r="AB254" s="232"/>
      <c r="AC254" s="232"/>
      <c r="AD254" s="232"/>
      <c r="AE254" s="232"/>
      <c r="AF254" s="232"/>
      <c r="AG254" s="232"/>
      <c r="AH254" s="232"/>
      <c r="AI254" s="232"/>
      <c r="AJ254" s="232"/>
      <c r="AK254" s="232"/>
      <c r="AL254" s="232"/>
      <c r="AM254" s="232"/>
      <c r="AN254" s="232"/>
      <c r="AO254" s="232"/>
      <c r="AP254" s="233"/>
      <c r="AQ254" s="233"/>
      <c r="AR254" s="233"/>
      <c r="AS254" s="233"/>
      <c r="AT254" s="233"/>
      <c r="AU254" s="233"/>
      <c r="AV254" s="233"/>
      <c r="AW254" s="233"/>
      <c r="AX254" s="234"/>
      <c r="AY254" s="234"/>
    </row>
    <row r="255" spans="1:70" ht="15.75">
      <c r="A255" s="231" t="s">
        <v>191</v>
      </c>
      <c r="B255" s="232"/>
      <c r="C255" s="232"/>
      <c r="D255" s="232"/>
      <c r="E255" s="232"/>
      <c r="F255" s="232"/>
      <c r="G255" s="232"/>
      <c r="H255" s="232"/>
      <c r="I255" s="232"/>
      <c r="J255" s="232"/>
      <c r="K255" s="232"/>
      <c r="L255" s="232"/>
      <c r="M255" s="232"/>
      <c r="N255" s="232"/>
      <c r="O255" s="232"/>
      <c r="P255" s="232"/>
      <c r="Q255" s="232"/>
      <c r="R255" s="232"/>
      <c r="S255" s="232"/>
      <c r="T255" s="232"/>
      <c r="U255" s="232"/>
      <c r="V255" s="232"/>
      <c r="W255" s="232"/>
      <c r="X255" s="232"/>
      <c r="Y255" s="232"/>
      <c r="Z255" s="232"/>
      <c r="AA255" s="232"/>
      <c r="AB255" s="232"/>
      <c r="AC255" s="232"/>
      <c r="AD255" s="232"/>
      <c r="AE255" s="232"/>
      <c r="AF255" s="232"/>
      <c r="AG255" s="232"/>
      <c r="AH255" s="232"/>
      <c r="AI255" s="232"/>
      <c r="AJ255" s="232"/>
      <c r="AK255" s="232"/>
      <c r="AL255" s="232"/>
      <c r="AM255" s="232"/>
      <c r="AN255" s="232"/>
      <c r="AO255" s="232"/>
      <c r="AP255" s="233"/>
      <c r="AQ255" s="233"/>
      <c r="AR255" s="233"/>
      <c r="AS255" s="233"/>
      <c r="AT255" s="233"/>
      <c r="AU255" s="233"/>
      <c r="AV255" s="233"/>
      <c r="AW255" s="233"/>
      <c r="AX255" s="234"/>
      <c r="AY255" s="234"/>
    </row>
    <row r="256" spans="1:70" ht="15.75">
      <c r="A256" s="231" t="s">
        <v>193</v>
      </c>
      <c r="B256" s="232"/>
      <c r="C256" s="232"/>
      <c r="D256" s="232"/>
      <c r="E256" s="232"/>
      <c r="F256" s="232"/>
      <c r="G256" s="232"/>
      <c r="H256" s="232"/>
      <c r="I256" s="232"/>
      <c r="J256" s="232"/>
      <c r="K256" s="232"/>
      <c r="L256" s="232"/>
      <c r="M256" s="232"/>
      <c r="N256" s="232"/>
      <c r="O256" s="232"/>
      <c r="P256" s="232"/>
      <c r="Q256" s="232"/>
      <c r="R256" s="232"/>
      <c r="S256" s="232"/>
      <c r="T256" s="232"/>
      <c r="U256" s="232"/>
      <c r="V256" s="232"/>
      <c r="W256" s="232"/>
      <c r="X256" s="232"/>
      <c r="Y256" s="232"/>
      <c r="Z256" s="232"/>
      <c r="AA256" s="232"/>
      <c r="AB256" s="232"/>
      <c r="AC256" s="232"/>
      <c r="AD256" s="232"/>
      <c r="AE256" s="232"/>
      <c r="AF256" s="232"/>
      <c r="AG256" s="232"/>
      <c r="AH256" s="232"/>
      <c r="AI256" s="232"/>
      <c r="AJ256" s="232"/>
      <c r="AK256" s="232"/>
      <c r="AL256" s="232"/>
      <c r="AM256" s="232"/>
      <c r="AN256" s="232"/>
      <c r="AO256" s="232"/>
      <c r="AP256" s="233"/>
      <c r="AQ256" s="233"/>
      <c r="AR256" s="233"/>
      <c r="AS256" s="233"/>
      <c r="AT256" s="233"/>
      <c r="AU256" s="233"/>
      <c r="AV256" s="233"/>
      <c r="AW256" s="233"/>
      <c r="AX256" s="234"/>
      <c r="AY256" s="234"/>
    </row>
    <row r="257" spans="1:51" ht="15.75">
      <c r="A257" s="231" t="s">
        <v>194</v>
      </c>
      <c r="B257" s="232"/>
      <c r="C257" s="232"/>
      <c r="D257" s="232"/>
      <c r="E257" s="232"/>
      <c r="F257" s="232"/>
      <c r="G257" s="232"/>
      <c r="H257" s="232"/>
      <c r="I257" s="232"/>
      <c r="J257" s="232"/>
      <c r="K257" s="232"/>
      <c r="L257" s="232"/>
      <c r="M257" s="232"/>
      <c r="N257" s="232"/>
      <c r="O257" s="232"/>
      <c r="P257" s="232"/>
      <c r="Q257" s="232"/>
      <c r="R257" s="232"/>
      <c r="S257" s="232"/>
      <c r="T257" s="232"/>
      <c r="U257" s="232"/>
      <c r="V257" s="232"/>
      <c r="W257" s="232"/>
      <c r="X257" s="232"/>
      <c r="Y257" s="232"/>
      <c r="Z257" s="232"/>
      <c r="AA257" s="232"/>
      <c r="AB257" s="232"/>
      <c r="AC257" s="232"/>
      <c r="AD257" s="232"/>
      <c r="AE257" s="232"/>
      <c r="AF257" s="232"/>
      <c r="AG257" s="232"/>
      <c r="AH257" s="232"/>
      <c r="AI257" s="232"/>
      <c r="AJ257" s="232"/>
      <c r="AK257" s="232"/>
      <c r="AL257" s="232"/>
      <c r="AM257" s="232"/>
      <c r="AN257" s="232"/>
      <c r="AO257" s="232"/>
      <c r="AP257" s="233"/>
      <c r="AQ257" s="233"/>
      <c r="AR257" s="233"/>
      <c r="AS257" s="233"/>
      <c r="AT257" s="233"/>
      <c r="AU257" s="233"/>
      <c r="AV257" s="233"/>
      <c r="AW257" s="233"/>
      <c r="AX257" s="234"/>
      <c r="AY257" s="234"/>
    </row>
    <row r="258" spans="1:51" ht="15.75">
      <c r="A258" s="231" t="s">
        <v>195</v>
      </c>
      <c r="B258" s="232"/>
      <c r="C258" s="232"/>
      <c r="D258" s="232"/>
      <c r="E258" s="232"/>
      <c r="F258" s="232"/>
      <c r="G258" s="232"/>
      <c r="H258" s="232"/>
      <c r="I258" s="232"/>
      <c r="J258" s="232"/>
      <c r="K258" s="232"/>
      <c r="L258" s="232"/>
      <c r="M258" s="232"/>
      <c r="N258" s="232"/>
      <c r="O258" s="232"/>
      <c r="P258" s="232"/>
      <c r="Q258" s="232"/>
      <c r="R258" s="232"/>
      <c r="S258" s="232"/>
      <c r="T258" s="232"/>
      <c r="U258" s="232"/>
      <c r="V258" s="232"/>
      <c r="W258" s="232"/>
      <c r="X258" s="232"/>
      <c r="Y258" s="232"/>
      <c r="Z258" s="232"/>
      <c r="AA258" s="232"/>
      <c r="AB258" s="232"/>
      <c r="AC258" s="232"/>
      <c r="AD258" s="232"/>
      <c r="AE258" s="232"/>
      <c r="AF258" s="232"/>
      <c r="AG258" s="232"/>
      <c r="AH258" s="232"/>
      <c r="AI258" s="232"/>
      <c r="AJ258" s="232"/>
      <c r="AK258" s="232"/>
      <c r="AL258" s="232"/>
      <c r="AM258" s="232"/>
      <c r="AN258" s="232"/>
      <c r="AO258" s="232"/>
      <c r="AP258" s="233"/>
      <c r="AQ258" s="233"/>
      <c r="AR258" s="233"/>
      <c r="AS258" s="233"/>
      <c r="AT258" s="233"/>
      <c r="AU258" s="233"/>
      <c r="AV258" s="233"/>
      <c r="AW258" s="233"/>
      <c r="AX258" s="234"/>
      <c r="AY258" s="234"/>
    </row>
    <row r="259" spans="1:51" ht="15.75">
      <c r="A259" s="231" t="s">
        <v>62</v>
      </c>
      <c r="B259" s="232"/>
      <c r="C259" s="232"/>
      <c r="D259" s="232"/>
      <c r="E259" s="232"/>
      <c r="F259" s="232"/>
      <c r="G259" s="232"/>
      <c r="H259" s="232"/>
      <c r="I259" s="232"/>
      <c r="J259" s="232"/>
      <c r="K259" s="232"/>
      <c r="L259" s="232"/>
      <c r="M259" s="232"/>
      <c r="N259" s="232"/>
      <c r="O259" s="232"/>
      <c r="P259" s="232"/>
      <c r="Q259" s="232"/>
      <c r="R259" s="232"/>
      <c r="S259" s="232"/>
      <c r="T259" s="232"/>
      <c r="U259" s="232"/>
      <c r="V259" s="232"/>
      <c r="W259" s="232"/>
      <c r="X259" s="232"/>
      <c r="Y259" s="232"/>
      <c r="Z259" s="232"/>
      <c r="AA259" s="232"/>
      <c r="AB259" s="232"/>
      <c r="AC259" s="232"/>
      <c r="AD259" s="232"/>
      <c r="AE259" s="232"/>
      <c r="AF259" s="232"/>
      <c r="AG259" s="232"/>
      <c r="AH259" s="232"/>
      <c r="AI259" s="232"/>
      <c r="AJ259" s="232"/>
      <c r="AK259" s="232"/>
      <c r="AL259" s="232"/>
      <c r="AM259" s="232"/>
      <c r="AN259" s="232"/>
      <c r="AO259" s="232"/>
      <c r="AP259" s="233"/>
      <c r="AQ259" s="233"/>
      <c r="AR259" s="233"/>
      <c r="AS259" s="233"/>
      <c r="AT259" s="233"/>
      <c r="AU259" s="233"/>
      <c r="AV259" s="233"/>
      <c r="AW259" s="233"/>
      <c r="AX259" s="234"/>
      <c r="AY259" s="234"/>
    </row>
    <row r="260" spans="1:51" ht="15.75">
      <c r="A260" s="231" t="s">
        <v>196</v>
      </c>
      <c r="B260" s="232"/>
      <c r="C260" s="232"/>
      <c r="D260" s="232"/>
      <c r="E260" s="232"/>
      <c r="F260" s="232"/>
      <c r="G260" s="232"/>
      <c r="H260" s="232"/>
      <c r="I260" s="232"/>
      <c r="J260" s="232"/>
      <c r="K260" s="232"/>
      <c r="L260" s="232"/>
      <c r="M260" s="232"/>
      <c r="N260" s="232"/>
      <c r="O260" s="232"/>
      <c r="P260" s="232"/>
      <c r="Q260" s="232"/>
      <c r="R260" s="232"/>
      <c r="S260" s="232"/>
      <c r="T260" s="232"/>
      <c r="U260" s="232"/>
      <c r="V260" s="232"/>
      <c r="W260" s="232"/>
      <c r="X260" s="232"/>
      <c r="Y260" s="232"/>
      <c r="Z260" s="232"/>
      <c r="AA260" s="232"/>
      <c r="AB260" s="232"/>
      <c r="AC260" s="232"/>
      <c r="AD260" s="232"/>
      <c r="AE260" s="232"/>
      <c r="AF260" s="232"/>
      <c r="AG260" s="232"/>
      <c r="AH260" s="232"/>
      <c r="AI260" s="232"/>
      <c r="AJ260" s="232"/>
      <c r="AK260" s="232"/>
      <c r="AL260" s="232"/>
      <c r="AM260" s="232"/>
      <c r="AN260" s="232"/>
      <c r="AO260" s="232"/>
      <c r="AP260" s="233"/>
      <c r="AQ260" s="233"/>
      <c r="AR260" s="233"/>
      <c r="AS260" s="233"/>
      <c r="AT260" s="233"/>
      <c r="AU260" s="233"/>
      <c r="AV260" s="233"/>
      <c r="AW260" s="233"/>
      <c r="AX260" s="234"/>
      <c r="AY260" s="234"/>
    </row>
    <row r="261" spans="1:51" ht="15.75">
      <c r="A261" s="231" t="s">
        <v>197</v>
      </c>
      <c r="B261" s="232"/>
      <c r="C261" s="232"/>
      <c r="D261" s="232"/>
      <c r="E261" s="232"/>
      <c r="F261" s="232"/>
      <c r="G261" s="232"/>
      <c r="H261" s="232"/>
      <c r="I261" s="232"/>
      <c r="J261" s="232"/>
      <c r="K261" s="232"/>
      <c r="L261" s="232"/>
      <c r="M261" s="232"/>
      <c r="N261" s="232"/>
      <c r="O261" s="232"/>
      <c r="P261" s="232"/>
      <c r="Q261" s="232"/>
      <c r="R261" s="232"/>
      <c r="S261" s="232"/>
      <c r="T261" s="232"/>
      <c r="U261" s="232"/>
      <c r="V261" s="232"/>
      <c r="W261" s="232"/>
      <c r="X261" s="232"/>
      <c r="Y261" s="232"/>
      <c r="Z261" s="232"/>
      <c r="AA261" s="232"/>
      <c r="AB261" s="232"/>
      <c r="AC261" s="232"/>
      <c r="AD261" s="232"/>
      <c r="AE261" s="232"/>
      <c r="AF261" s="232"/>
      <c r="AG261" s="232"/>
      <c r="AH261" s="232"/>
      <c r="AI261" s="232"/>
      <c r="AJ261" s="232"/>
      <c r="AK261" s="232"/>
      <c r="AL261" s="232"/>
      <c r="AM261" s="232"/>
      <c r="AN261" s="232"/>
      <c r="AO261" s="232"/>
      <c r="AP261" s="233"/>
      <c r="AQ261" s="233"/>
      <c r="AR261" s="233"/>
      <c r="AS261" s="233"/>
      <c r="AT261" s="233"/>
      <c r="AU261" s="233"/>
      <c r="AV261" s="233"/>
      <c r="AW261" s="233"/>
      <c r="AX261" s="234"/>
      <c r="AY261" s="234"/>
    </row>
    <row r="262" spans="1:51" ht="15.75">
      <c r="A262" s="231" t="s">
        <v>198</v>
      </c>
      <c r="B262" s="232"/>
      <c r="C262" s="232"/>
      <c r="D262" s="232"/>
      <c r="E262" s="232"/>
      <c r="F262" s="232"/>
      <c r="G262" s="232"/>
      <c r="H262" s="232"/>
      <c r="I262" s="232"/>
      <c r="J262" s="232"/>
      <c r="K262" s="232"/>
      <c r="L262" s="232"/>
      <c r="M262" s="232"/>
      <c r="N262" s="232"/>
      <c r="O262" s="232"/>
      <c r="P262" s="232"/>
      <c r="Q262" s="232"/>
      <c r="R262" s="232"/>
      <c r="S262" s="232"/>
      <c r="T262" s="232"/>
      <c r="U262" s="232"/>
      <c r="V262" s="232"/>
      <c r="W262" s="232"/>
      <c r="X262" s="232"/>
      <c r="Y262" s="232"/>
      <c r="Z262" s="232"/>
      <c r="AA262" s="232"/>
      <c r="AB262" s="232"/>
      <c r="AC262" s="232"/>
      <c r="AD262" s="232"/>
      <c r="AE262" s="232"/>
      <c r="AF262" s="232"/>
      <c r="AG262" s="232"/>
      <c r="AH262" s="232"/>
      <c r="AI262" s="232"/>
      <c r="AJ262" s="232"/>
      <c r="AK262" s="232"/>
      <c r="AL262" s="232"/>
      <c r="AM262" s="232"/>
      <c r="AN262" s="232"/>
      <c r="AO262" s="232"/>
      <c r="AP262" s="233"/>
      <c r="AQ262" s="233"/>
      <c r="AR262" s="233"/>
      <c r="AS262" s="233"/>
      <c r="AT262" s="233"/>
      <c r="AU262" s="233"/>
      <c r="AV262" s="233"/>
      <c r="AW262" s="233"/>
      <c r="AX262" s="234"/>
      <c r="AY262" s="234"/>
    </row>
    <row r="263" spans="1:51" ht="16.5" thickBot="1">
      <c r="A263" s="231" t="s">
        <v>192</v>
      </c>
      <c r="B263" s="232"/>
      <c r="C263" s="232"/>
      <c r="D263" s="232"/>
      <c r="E263" s="232"/>
      <c r="F263" s="232"/>
      <c r="G263" s="232"/>
      <c r="H263" s="232"/>
      <c r="I263" s="232"/>
      <c r="J263" s="232"/>
      <c r="K263" s="232"/>
      <c r="L263" s="232"/>
      <c r="M263" s="232"/>
      <c r="N263" s="232"/>
      <c r="O263" s="232"/>
      <c r="P263" s="232"/>
      <c r="Q263" s="232"/>
      <c r="R263" s="232"/>
      <c r="S263" s="232"/>
      <c r="T263" s="232"/>
      <c r="U263" s="232"/>
      <c r="V263" s="232"/>
      <c r="W263" s="232"/>
      <c r="X263" s="232"/>
      <c r="Y263" s="232"/>
      <c r="Z263" s="232"/>
      <c r="AA263" s="232"/>
      <c r="AB263" s="232"/>
      <c r="AC263" s="232"/>
      <c r="AD263" s="232"/>
      <c r="AE263" s="232"/>
      <c r="AF263" s="232"/>
      <c r="AG263" s="232"/>
      <c r="AH263" s="232"/>
      <c r="AI263" s="232"/>
      <c r="AJ263" s="232"/>
      <c r="AK263" s="232"/>
      <c r="AL263" s="232"/>
      <c r="AM263" s="232"/>
      <c r="AN263" s="232"/>
      <c r="AO263" s="232"/>
      <c r="AP263" s="233">
        <f>SUM(AP251:AP262)</f>
        <v>0</v>
      </c>
      <c r="AQ263" s="233">
        <f t="shared" ref="AQ263:AY263" si="200">SUM(AQ251:AQ262)</f>
        <v>0</v>
      </c>
      <c r="AR263" s="233">
        <f t="shared" si="200"/>
        <v>0</v>
      </c>
      <c r="AS263" s="233">
        <f t="shared" si="200"/>
        <v>0</v>
      </c>
      <c r="AT263" s="233">
        <f t="shared" si="200"/>
        <v>0</v>
      </c>
      <c r="AU263" s="233">
        <f t="shared" si="200"/>
        <v>0</v>
      </c>
      <c r="AV263" s="233">
        <f t="shared" si="200"/>
        <v>0</v>
      </c>
      <c r="AW263" s="233">
        <f t="shared" si="200"/>
        <v>0</v>
      </c>
      <c r="AX263" s="234">
        <f t="shared" si="200"/>
        <v>0</v>
      </c>
      <c r="AY263" s="234">
        <f t="shared" si="200"/>
        <v>0</v>
      </c>
    </row>
    <row r="264" spans="1:51">
      <c r="A264" s="183"/>
      <c r="B264" s="183"/>
      <c r="C264" s="183"/>
      <c r="D264" s="183"/>
      <c r="E264" s="183"/>
      <c r="F264" s="183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3"/>
      <c r="V264" s="183"/>
      <c r="W264" s="183"/>
      <c r="X264" s="183"/>
      <c r="Y264" s="183"/>
      <c r="Z264" s="183"/>
      <c r="AA264" s="183"/>
      <c r="AB264" s="183"/>
      <c r="AC264" s="183"/>
      <c r="AD264" s="183"/>
      <c r="AE264" s="183"/>
      <c r="AF264" s="183"/>
      <c r="AG264" s="183"/>
      <c r="AH264" s="183"/>
      <c r="AI264" s="183"/>
      <c r="AJ264" s="183"/>
      <c r="AK264" s="183"/>
      <c r="AL264" s="183"/>
      <c r="AM264" s="183"/>
      <c r="AN264" s="183"/>
      <c r="AO264" s="183"/>
      <c r="AP264" s="183"/>
      <c r="AQ264" s="183"/>
      <c r="AR264" s="183"/>
      <c r="AS264" s="183"/>
      <c r="AT264" s="183"/>
      <c r="AU264" s="183"/>
      <c r="AV264" s="183"/>
      <c r="AW264" s="183"/>
      <c r="AX264" s="183"/>
      <c r="AY264" s="183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Charts</vt:lpstr>
      </vt:variant>
      <vt:variant>
        <vt:i4>15</vt:i4>
      </vt:variant>
    </vt:vector>
  </HeadingPairs>
  <TitlesOfParts>
    <vt:vector size="21" baseType="lpstr">
      <vt:lpstr>USDA Comp</vt:lpstr>
      <vt:lpstr>Yield Scenarios</vt:lpstr>
      <vt:lpstr>Corn</vt:lpstr>
      <vt:lpstr>Sorghum</vt:lpstr>
      <vt:lpstr>Barley</vt:lpstr>
      <vt:lpstr>Oats</vt:lpstr>
      <vt:lpstr>Chart10</vt:lpstr>
      <vt:lpstr>Chart11</vt:lpstr>
      <vt:lpstr>Corn Grind Chart</vt:lpstr>
      <vt:lpstr>Chart12</vt:lpstr>
      <vt:lpstr>Chart13</vt:lpstr>
      <vt:lpstr>Chart14</vt:lpstr>
      <vt:lpstr>Sep - Nov Use</vt:lpstr>
      <vt:lpstr>Dec-Feb Use</vt:lpstr>
      <vt:lpstr>Jun-Aug Use</vt:lpstr>
      <vt:lpstr>Chart16</vt:lpstr>
      <vt:lpstr>Chart17</vt:lpstr>
      <vt:lpstr>Chart18</vt:lpstr>
      <vt:lpstr>Mar-May FSI</vt:lpstr>
      <vt:lpstr>Jun-Aug FSI</vt:lpstr>
      <vt:lpstr>Acres - Stacked Column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2025-07-15T09:51:44Z</dcterms:created>
  <dcterms:modified xsi:type="dcterms:W3CDTF">2025-07-15T09:52:29Z</dcterms:modified>
</cp:coreProperties>
</file>